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S:\HSF\PJSM25\Timeseries\Tables to check for Publish\6226.0 PJSM\"/>
    </mc:Choice>
  </mc:AlternateContent>
  <xr:revisionPtr revIDLastSave="0" documentId="13_ncr:1_{705483E3-5B88-4275-ADBF-34FA3954AC02}" xr6:coauthVersionLast="47" xr6:coauthVersionMax="47" xr10:uidLastSave="{00000000-0000-0000-0000-000000000000}"/>
  <bookViews>
    <workbookView xWindow="4965" yWindow="1035" windowWidth="29760" windowHeight="18615" xr2:uid="{00000000-000D-0000-FFFF-FFFF00000000}"/>
  </bookViews>
  <sheets>
    <sheet name="Contents" sheetId="9" r:id="rId1"/>
    <sheet name="Table 1.1" sheetId="10" r:id="rId2"/>
    <sheet name="Table 1.2" sheetId="11" r:id="rId3"/>
    <sheet name="Index" sheetId="8" r:id="rId4"/>
    <sheet name="Data1" sheetId="1" r:id="rId5"/>
    <sheet name="Data2" sheetId="2" r:id="rId6"/>
    <sheet name="Data3" sheetId="3" r:id="rId7"/>
    <sheet name="Data4" sheetId="4" r:id="rId8"/>
    <sheet name="Data5" sheetId="5" r:id="rId9"/>
    <sheet name="Data6" sheetId="6" r:id="rId10"/>
  </sheets>
  <definedNames>
    <definedName name="A125205678J">#REF!,#REF!</definedName>
    <definedName name="A125205682X">#REF!,#REF!</definedName>
    <definedName name="A125205686J">#REF!,#REF!</definedName>
    <definedName name="A125205690X">#REF!,#REF!</definedName>
    <definedName name="A125205694J">#REF!,#REF!</definedName>
    <definedName name="A125205698T">#REF!,#REF!</definedName>
    <definedName name="A125205702W">#REF!,#REF!</definedName>
    <definedName name="A125205706F">#REF!,#REF!</definedName>
    <definedName name="A125205710W">#REF!,#REF!</definedName>
    <definedName name="A125205714F">#REF!,#REF!</definedName>
    <definedName name="A125205718R">#REF!,#REF!</definedName>
    <definedName name="A125205722F">#REF!,#REF!</definedName>
    <definedName name="A125205726R">#REF!,#REF!</definedName>
    <definedName name="A125205730F">#REF!,#REF!</definedName>
    <definedName name="A125205734R">#REF!,#REF!</definedName>
    <definedName name="A125205738X">#REF!,#REF!</definedName>
    <definedName name="A125205742R">#REF!,#REF!</definedName>
    <definedName name="A125205746X">#REF!,#REF!</definedName>
    <definedName name="A125205750R">#REF!,#REF!</definedName>
    <definedName name="A125205754X">#REF!,#REF!</definedName>
    <definedName name="A125205758J">#REF!,#REF!</definedName>
    <definedName name="A125205762X">#REF!,#REF!</definedName>
    <definedName name="A125205766J">#REF!,#REF!</definedName>
    <definedName name="A125205770X">#REF!,#REF!</definedName>
    <definedName name="A125205774J">#REF!,#REF!</definedName>
    <definedName name="A125205778T">#REF!,#REF!</definedName>
    <definedName name="A125205782J">#REF!,#REF!</definedName>
    <definedName name="A125205786T">#REF!,#REF!</definedName>
    <definedName name="A125205790J">#REF!,#REF!</definedName>
    <definedName name="A125205794T">#REF!,#REF!</definedName>
    <definedName name="A125205798A">#REF!,#REF!</definedName>
    <definedName name="A125205802F">#REF!,#REF!</definedName>
    <definedName name="A125205806R">#REF!,#REF!</definedName>
    <definedName name="A125205810F">#REF!,#REF!</definedName>
    <definedName name="A125205814R">#REF!,#REF!</definedName>
    <definedName name="A125205818X">#REF!,#REF!</definedName>
    <definedName name="A125205822R">#REF!,#REF!</definedName>
    <definedName name="A125205826X">#REF!,#REF!</definedName>
    <definedName name="A125205830R">#REF!,#REF!</definedName>
    <definedName name="A125205834X">#REF!,#REF!</definedName>
    <definedName name="A125205838J">#REF!,#REF!</definedName>
    <definedName name="A125205842X">#REF!,#REF!</definedName>
    <definedName name="A125205846J">#REF!,#REF!</definedName>
    <definedName name="A125205850X">#REF!,#REF!</definedName>
    <definedName name="A125205854J">#REF!,#REF!</definedName>
    <definedName name="A125205858T">#REF!,#REF!</definedName>
    <definedName name="A125205862J">#REF!,#REF!</definedName>
    <definedName name="A125205866T">#REF!,#REF!</definedName>
    <definedName name="A125205870J">#REF!,#REF!</definedName>
    <definedName name="A125205874T">#REF!,#REF!</definedName>
    <definedName name="A125205878A">#REF!,#REF!</definedName>
    <definedName name="A125205882T">#REF!,#REF!</definedName>
    <definedName name="A125205886A">#REF!,#REF!</definedName>
    <definedName name="A125205890T">#REF!,#REF!</definedName>
    <definedName name="A125205894A">#REF!,#REF!</definedName>
    <definedName name="A125205898K">#REF!,#REF!</definedName>
    <definedName name="A125205902R">#REF!,#REF!</definedName>
    <definedName name="A125205906X">#REF!,#REF!</definedName>
    <definedName name="A125205910R">#REF!,#REF!</definedName>
    <definedName name="A125205914X">#REF!,#REF!</definedName>
    <definedName name="A125205918J">#REF!,#REF!</definedName>
    <definedName name="A125205922X">#REF!,#REF!</definedName>
    <definedName name="A125205926J">#REF!,#REF!</definedName>
    <definedName name="A125205930X">#REF!,#REF!</definedName>
    <definedName name="A125205934J">#REF!,#REF!</definedName>
    <definedName name="A125205938T">#REF!,#REF!</definedName>
    <definedName name="A125205942J">#REF!,#REF!</definedName>
    <definedName name="A125205946T">#REF!,#REF!</definedName>
    <definedName name="A125205950J">#REF!,#REF!</definedName>
    <definedName name="A125205954T">#REF!,#REF!</definedName>
    <definedName name="A125205958A">#REF!,#REF!</definedName>
    <definedName name="A125205962T">#REF!,#REF!</definedName>
    <definedName name="A125205966A">#REF!,#REF!</definedName>
    <definedName name="A125205970T">#REF!,#REF!</definedName>
    <definedName name="A125205974A">#REF!,#REF!</definedName>
    <definedName name="A125205978K">#REF!,#REF!</definedName>
    <definedName name="A125205982A">#REF!,#REF!</definedName>
    <definedName name="A125205986K">#REF!,#REF!</definedName>
    <definedName name="A125205990A">#REF!,#REF!</definedName>
    <definedName name="A125205994K">#REF!,#REF!</definedName>
    <definedName name="A125205998V">#REF!,#REF!</definedName>
    <definedName name="A125206002A">#REF!,#REF!</definedName>
    <definedName name="A125206006K">#REF!,#REF!</definedName>
    <definedName name="A125206010A">#REF!,#REF!</definedName>
    <definedName name="A125206014K">#REF!,#REF!</definedName>
    <definedName name="A125206018V">#REF!,#REF!</definedName>
    <definedName name="A125206022K">#REF!,#REF!</definedName>
    <definedName name="A125206026V">#REF!,#REF!</definedName>
    <definedName name="A125206030K">#REF!,#REF!</definedName>
    <definedName name="A125206034V">#REF!,#REF!</definedName>
    <definedName name="A125206038C">#REF!,#REF!</definedName>
    <definedName name="A125206042V">#REF!,#REF!</definedName>
    <definedName name="A125206046C">#REF!,#REF!</definedName>
    <definedName name="A125206050V">#REF!,#REF!</definedName>
    <definedName name="A125206054C">#REF!,#REF!</definedName>
    <definedName name="A125206058L">#REF!,#REF!</definedName>
    <definedName name="A125206062C">#REF!,#REF!</definedName>
    <definedName name="A125206066L">#REF!,#REF!</definedName>
    <definedName name="A125206070C">#REF!,#REF!</definedName>
    <definedName name="A125206074L">#REF!,#REF!</definedName>
    <definedName name="A125206078W">#REF!,#REF!</definedName>
    <definedName name="A125206082L">#REF!,#REF!</definedName>
    <definedName name="A125206086W">#REF!,#REF!</definedName>
    <definedName name="A125206090L">#REF!,#REF!</definedName>
    <definedName name="A125206094W">#REF!,#REF!</definedName>
    <definedName name="A125206098F">#REF!,#REF!</definedName>
    <definedName name="A125206102K">#REF!,#REF!</definedName>
    <definedName name="A125206106V">#REF!,#REF!</definedName>
    <definedName name="A125206110K">#REF!,#REF!</definedName>
    <definedName name="A125206114V">#REF!,#REF!</definedName>
    <definedName name="A125206118C">#REF!,#REF!</definedName>
    <definedName name="A125206122V">#REF!,#REF!</definedName>
    <definedName name="A125206126C">#REF!,#REF!</definedName>
    <definedName name="A125206130V">#REF!,#REF!</definedName>
    <definedName name="A125206134C">#REF!,#REF!</definedName>
    <definedName name="A125206138L">#REF!,#REF!</definedName>
    <definedName name="A125206142C">#REF!,#REF!</definedName>
    <definedName name="A125206146L">#REF!,#REF!</definedName>
    <definedName name="A125206150C">#REF!,#REF!</definedName>
    <definedName name="A125206154L">#REF!,#REF!</definedName>
    <definedName name="A125206158W">#REF!,#REF!</definedName>
    <definedName name="A125206162L">#REF!,#REF!</definedName>
    <definedName name="A125206166W">#REF!,#REF!</definedName>
    <definedName name="A125206170L">#REF!,#REF!</definedName>
    <definedName name="A125206174W">#REF!,#REF!</definedName>
    <definedName name="A125206178F">#REF!,#REF!</definedName>
    <definedName name="A125206182W">#REF!,#REF!</definedName>
    <definedName name="A125206186F">#REF!,#REF!</definedName>
    <definedName name="A125206190W">#REF!,#REF!</definedName>
    <definedName name="A125206194F">#REF!,#REF!</definedName>
    <definedName name="A125206198R">#REF!,#REF!</definedName>
    <definedName name="A125206202V">#REF!,#REF!</definedName>
    <definedName name="A125206206C">#REF!,#REF!</definedName>
    <definedName name="A125206210V">#REF!,#REF!</definedName>
    <definedName name="A125206214C">#REF!,#REF!</definedName>
    <definedName name="A125206218L">#REF!,#REF!</definedName>
    <definedName name="A125206222C">#REF!,#REF!</definedName>
    <definedName name="A125206226L">#REF!,#REF!</definedName>
    <definedName name="A125206230C">#REF!,#REF!</definedName>
    <definedName name="A125206234L">#REF!,#REF!</definedName>
    <definedName name="A125206238W">#REF!,#REF!</definedName>
    <definedName name="A125206242L">#REF!,#REF!</definedName>
    <definedName name="A125206246W">#REF!,#REF!</definedName>
    <definedName name="A125206250L">#REF!,#REF!</definedName>
    <definedName name="A125206254W">#REF!,#REF!</definedName>
    <definedName name="A125206258F">#REF!,#REF!</definedName>
    <definedName name="A125206262W">#REF!,#REF!</definedName>
    <definedName name="A125206266F">#REF!,#REF!</definedName>
    <definedName name="A125206270W">#REF!,#REF!</definedName>
    <definedName name="A125206274F">#REF!,#REF!</definedName>
    <definedName name="A125206278R">#REF!,#REF!</definedName>
    <definedName name="A125206282F">#REF!,#REF!</definedName>
    <definedName name="A125206286R">#REF!,#REF!</definedName>
    <definedName name="A125206290F">#REF!,#REF!</definedName>
    <definedName name="A125206294R">#REF!,#REF!</definedName>
    <definedName name="A125206298X">#REF!,#REF!</definedName>
    <definedName name="A125206302C">#REF!,#REF!</definedName>
    <definedName name="A125206306L">#REF!,#REF!</definedName>
    <definedName name="A125206310C">#REF!,#REF!</definedName>
    <definedName name="A125206314L">#REF!,#REF!</definedName>
    <definedName name="A125206318W">#REF!,#REF!</definedName>
    <definedName name="A125206322L">#REF!,#REF!</definedName>
    <definedName name="A125206326W">#REF!,#REF!</definedName>
    <definedName name="A125206330L">#REF!,#REF!</definedName>
    <definedName name="A125206334W">#REF!,#REF!</definedName>
    <definedName name="A125206338F">#REF!,#REF!</definedName>
    <definedName name="A125206342W">#REF!,#REF!</definedName>
    <definedName name="A125206346F">#REF!,#REF!</definedName>
    <definedName name="A125206350W">#REF!,#REF!</definedName>
    <definedName name="A125206354F">#REF!,#REF!</definedName>
    <definedName name="A125206358R">#REF!,#REF!</definedName>
    <definedName name="A125206362F">#REF!,#REF!</definedName>
    <definedName name="A125206366R">#REF!,#REF!</definedName>
    <definedName name="A125206370F">#REF!,#REF!</definedName>
    <definedName name="A125206374R">#REF!,#REF!</definedName>
    <definedName name="A125206378X">#REF!,#REF!</definedName>
    <definedName name="A125206382R">#REF!,#REF!</definedName>
    <definedName name="A125206386X">#REF!,#REF!</definedName>
    <definedName name="A125206390R">#REF!,#REF!</definedName>
    <definedName name="A125206394X">#REF!,#REF!</definedName>
    <definedName name="A125206398J">#REF!,#REF!</definedName>
    <definedName name="A125206402L">#REF!,#REF!</definedName>
    <definedName name="A125206406W">#REF!,#REF!</definedName>
    <definedName name="A125206410L">#REF!,#REF!</definedName>
    <definedName name="A125206414W">#REF!,#REF!</definedName>
    <definedName name="A125206418F">#REF!,#REF!</definedName>
    <definedName name="A125206422W">#REF!,#REF!</definedName>
    <definedName name="A125206426F">#REF!,#REF!</definedName>
    <definedName name="A125206430W">#REF!,#REF!</definedName>
    <definedName name="A125206434F">#REF!,#REF!</definedName>
    <definedName name="A125206438R">#REF!,#REF!</definedName>
    <definedName name="A125206442F">#REF!,#REF!</definedName>
    <definedName name="A125206446R">#REF!,#REF!</definedName>
    <definedName name="A125206450F">#REF!,#REF!</definedName>
    <definedName name="A125206454R">#REF!,#REF!</definedName>
    <definedName name="A125206458X">#REF!,#REF!</definedName>
    <definedName name="A125206462R">#REF!,#REF!</definedName>
    <definedName name="A125206466X">#REF!,#REF!</definedName>
    <definedName name="A125206470R">#REF!,#REF!</definedName>
    <definedName name="A125206474X">#REF!,#REF!</definedName>
    <definedName name="A125206478J">#REF!,#REF!</definedName>
    <definedName name="A125206482X">#REF!,#REF!</definedName>
    <definedName name="A125206486J">#REF!,#REF!</definedName>
    <definedName name="A125206490X">#REF!,#REF!</definedName>
    <definedName name="A125206494J">#REF!,#REF!</definedName>
    <definedName name="A125206498T">#REF!,#REF!</definedName>
    <definedName name="A125206502W">#REF!,#REF!</definedName>
    <definedName name="A125206506F">#REF!,#REF!</definedName>
    <definedName name="A125206510W">#REF!,#REF!</definedName>
    <definedName name="A125206514F">#REF!,#REF!</definedName>
    <definedName name="A125206518R">#REF!,#REF!</definedName>
    <definedName name="A125206522F">#REF!,#REF!</definedName>
    <definedName name="A125206526R">#REF!,#REF!</definedName>
    <definedName name="A125206530F">#REF!,#REF!</definedName>
    <definedName name="A125206534R">#REF!,#REF!</definedName>
    <definedName name="A125206538X">#REF!,#REF!</definedName>
    <definedName name="A125206542R">#REF!,#REF!</definedName>
    <definedName name="A125206546X">#REF!,#REF!</definedName>
    <definedName name="A125206550R">#REF!,#REF!</definedName>
    <definedName name="A125206554X">#REF!,#REF!</definedName>
    <definedName name="A125206558J">#REF!,#REF!</definedName>
    <definedName name="A125206562X">#REF!,#REF!</definedName>
    <definedName name="A125206566J">#REF!,#REF!</definedName>
    <definedName name="A125206570X">#REF!,#REF!</definedName>
    <definedName name="A125206574J">#REF!,#REF!</definedName>
    <definedName name="A125206578T">#REF!,#REF!</definedName>
    <definedName name="A125206582J">#REF!,#REF!</definedName>
    <definedName name="A125206586T">#REF!,#REF!</definedName>
    <definedName name="A125206590J">#REF!,#REF!</definedName>
    <definedName name="A125206594T">#REF!,#REF!</definedName>
    <definedName name="A125206598A">#REF!,#REF!</definedName>
    <definedName name="A125206602F">#REF!,#REF!</definedName>
    <definedName name="A125206606R">#REF!,#REF!</definedName>
    <definedName name="A125206610F">#REF!,#REF!</definedName>
    <definedName name="A125206614R">#REF!,#REF!</definedName>
    <definedName name="A125206618X">#REF!,#REF!</definedName>
    <definedName name="A125206622R">#REF!,#REF!</definedName>
    <definedName name="A125206626X">#REF!,#REF!</definedName>
    <definedName name="A125206630R">#REF!,#REF!</definedName>
    <definedName name="A125206634X">#REF!,#REF!</definedName>
    <definedName name="A125206638J">#REF!,#REF!</definedName>
    <definedName name="A125206642X">#REF!,#REF!</definedName>
    <definedName name="A125206646J">#REF!,#REF!</definedName>
    <definedName name="A125206650X">#REF!,#REF!</definedName>
    <definedName name="A125206654J">#REF!,#REF!</definedName>
    <definedName name="A125206658T">#REF!,#REF!</definedName>
    <definedName name="A125206662J">#REF!,#REF!</definedName>
    <definedName name="A125206666T">#REF!,#REF!</definedName>
    <definedName name="A125206670J">#REF!,#REF!</definedName>
    <definedName name="A125206674T">#REF!,#REF!</definedName>
    <definedName name="A125206678A">#REF!,#REF!</definedName>
    <definedName name="A125206682T">#REF!,#REF!</definedName>
    <definedName name="A125206686A">#REF!,#REF!</definedName>
    <definedName name="A125206690T">#REF!,#REF!</definedName>
    <definedName name="A125206694A">#REF!,#REF!</definedName>
    <definedName name="A125206698K">#REF!,#REF!</definedName>
    <definedName name="A125206702R">#REF!,#REF!</definedName>
    <definedName name="A125206706X">#REF!,#REF!</definedName>
    <definedName name="A125206710R">#REF!,#REF!</definedName>
    <definedName name="A125206714X">#REF!,#REF!</definedName>
    <definedName name="A125206718J">#REF!,#REF!</definedName>
    <definedName name="A125206722X">#REF!,#REF!</definedName>
    <definedName name="A125206726J">#REF!,#REF!</definedName>
    <definedName name="A125206730X">#REF!,#REF!</definedName>
    <definedName name="A125206734J">#REF!,#REF!</definedName>
    <definedName name="A125206738T">#REF!,#REF!</definedName>
    <definedName name="A125206742J">#REF!,#REF!</definedName>
    <definedName name="A125206746T">#REF!,#REF!</definedName>
    <definedName name="A125206750J">#REF!,#REF!</definedName>
    <definedName name="A125206754T">#REF!,#REF!</definedName>
    <definedName name="A125206758A">#REF!,#REF!</definedName>
    <definedName name="A125206762T">#REF!,#REF!</definedName>
    <definedName name="A125206766A">#REF!,#REF!</definedName>
    <definedName name="A125206770T">#REF!,#REF!</definedName>
    <definedName name="A125206774A">#REF!,#REF!</definedName>
    <definedName name="A125206778K">#REF!,#REF!</definedName>
    <definedName name="A125206782A">#REF!,#REF!</definedName>
    <definedName name="A125206786K">#REF!,#REF!</definedName>
    <definedName name="A125206790A">#REF!,#REF!</definedName>
    <definedName name="A125206794K">#REF!,#REF!</definedName>
    <definedName name="A125206798V">#REF!,#REF!</definedName>
    <definedName name="A125206802X">#REF!,#REF!</definedName>
    <definedName name="A125206806J">#REF!,#REF!</definedName>
    <definedName name="A125206810X">#REF!,#REF!</definedName>
    <definedName name="A125206814J">#REF!,#REF!</definedName>
    <definedName name="A125206818T">#REF!,#REF!</definedName>
    <definedName name="A125206822J">#REF!,#REF!</definedName>
    <definedName name="A125206826T">#REF!,#REF!</definedName>
    <definedName name="A125206830J">#REF!,#REF!</definedName>
    <definedName name="A125206834T">#REF!,#REF!</definedName>
    <definedName name="A125206838A">#REF!,#REF!</definedName>
    <definedName name="A125206842T">#REF!,#REF!</definedName>
    <definedName name="A125206846A">#REF!,#REF!</definedName>
    <definedName name="A125206850T">#REF!,#REF!</definedName>
    <definedName name="A125206854A">#REF!,#REF!</definedName>
    <definedName name="A125206858K">#REF!,#REF!</definedName>
    <definedName name="A125206862A">#REF!,#REF!</definedName>
    <definedName name="A125206866K">#REF!,#REF!</definedName>
    <definedName name="A125206870A">#REF!,#REF!</definedName>
    <definedName name="A125206874K">#REF!,#REF!</definedName>
    <definedName name="A125206878V">#REF!,#REF!</definedName>
    <definedName name="A125206882K">#REF!,#REF!</definedName>
    <definedName name="A125206886V">#REF!,#REF!</definedName>
    <definedName name="A125206890K">#REF!,#REF!</definedName>
    <definedName name="A125206894V">#REF!,#REF!</definedName>
    <definedName name="A125206898C">#REF!,#REF!</definedName>
    <definedName name="A125206902J">#REF!,#REF!</definedName>
    <definedName name="A125206906T">#REF!,#REF!</definedName>
    <definedName name="A125206910J">#REF!,#REF!</definedName>
    <definedName name="A125206914T">#REF!,#REF!</definedName>
    <definedName name="A125206918A">#REF!,#REF!</definedName>
    <definedName name="A125206922T">#REF!,#REF!</definedName>
    <definedName name="A125206926A">#REF!,#REF!</definedName>
    <definedName name="A125206930T">#REF!,#REF!</definedName>
    <definedName name="A125206934A">#REF!,#REF!</definedName>
    <definedName name="A125206938K">#REF!,#REF!</definedName>
    <definedName name="A125206942A">#REF!,#REF!</definedName>
    <definedName name="A125206946K">#REF!,#REF!</definedName>
    <definedName name="A125206950A">#REF!,#REF!</definedName>
    <definedName name="A125206954K">#REF!,#REF!</definedName>
    <definedName name="A125206958V">#REF!,#REF!</definedName>
    <definedName name="A125206962K">#REF!,#REF!</definedName>
    <definedName name="A125206966V">#REF!,#REF!</definedName>
    <definedName name="A125206970K">#REF!,#REF!</definedName>
    <definedName name="A125206974V">#REF!,#REF!</definedName>
    <definedName name="A125206978C">#REF!,#REF!</definedName>
    <definedName name="A125206982V">#REF!,#REF!</definedName>
    <definedName name="A125206986C">#REF!,#REF!</definedName>
    <definedName name="A125206990V">#REF!,#REF!</definedName>
    <definedName name="A125206994C">#REF!,#REF!</definedName>
    <definedName name="A125206998L">#REF!,#REF!</definedName>
    <definedName name="A125207002V">#REF!,#REF!</definedName>
    <definedName name="A125207006C">#REF!,#REF!</definedName>
    <definedName name="A125207010V">#REF!,#REF!</definedName>
    <definedName name="A125207014C">#REF!,#REF!</definedName>
    <definedName name="A125207018L">#REF!,#REF!</definedName>
    <definedName name="A125207022C">#REF!,#REF!</definedName>
    <definedName name="A125207026L">#REF!,#REF!</definedName>
    <definedName name="A125207030C">#REF!,#REF!</definedName>
    <definedName name="A125207034L">#REF!,#REF!</definedName>
    <definedName name="A125208126R">#REF!,#REF!</definedName>
    <definedName name="A125208130F">#REF!,#REF!</definedName>
    <definedName name="A125208134R">#REF!,#REF!</definedName>
    <definedName name="A125208138X">#REF!,#REF!</definedName>
    <definedName name="A125208142R">#REF!,#REF!</definedName>
    <definedName name="A125208146X">#REF!,#REF!</definedName>
    <definedName name="A125208150R">#REF!,#REF!</definedName>
    <definedName name="A125208154X">#REF!,#REF!</definedName>
    <definedName name="A125208158J">#REF!,#REF!</definedName>
    <definedName name="A125208162X">#REF!,#REF!</definedName>
    <definedName name="A125208166J">#REF!,#REF!</definedName>
    <definedName name="A125208170X">#REF!,#REF!</definedName>
    <definedName name="A125208174J">#REF!,#REF!</definedName>
    <definedName name="A125208178T">#REF!,#REF!</definedName>
    <definedName name="A125208182J">#REF!,#REF!</definedName>
    <definedName name="A125208186T">#REF!,#REF!</definedName>
    <definedName name="A125208190J">#REF!,#REF!</definedName>
    <definedName name="A125208194T">#REF!,#REF!</definedName>
    <definedName name="A125208198A">#REF!,#REF!</definedName>
    <definedName name="A125208202F">#REF!,#REF!</definedName>
    <definedName name="A125208206R">#REF!,#REF!</definedName>
    <definedName name="A125208210F">#REF!,#REF!</definedName>
    <definedName name="A125208214R">#REF!,#REF!</definedName>
    <definedName name="A125208218X">#REF!,#REF!</definedName>
    <definedName name="A125208222R">#REF!,#REF!</definedName>
    <definedName name="A125208226X">#REF!,#REF!</definedName>
    <definedName name="A125208230R">#REF!,#REF!</definedName>
    <definedName name="A125208234X">#REF!,#REF!</definedName>
    <definedName name="A125208238J">#REF!,#REF!</definedName>
    <definedName name="A125208242X">#REF!,#REF!</definedName>
    <definedName name="A125208246J">#REF!,#REF!</definedName>
    <definedName name="A125208250X">#REF!,#REF!</definedName>
    <definedName name="A125208254J">#REF!,#REF!</definedName>
    <definedName name="A125208258T">#REF!,#REF!</definedName>
    <definedName name="A125209350A">#REF!,#REF!</definedName>
    <definedName name="A125209354K">#REF!,#REF!</definedName>
    <definedName name="A125209358V">#REF!,#REF!</definedName>
    <definedName name="A125209362K">#REF!,#REF!</definedName>
    <definedName name="A125209366V">#REF!,#REF!</definedName>
    <definedName name="A125209370K">#REF!,#REF!</definedName>
    <definedName name="A125209374V">#REF!,#REF!</definedName>
    <definedName name="A125209378C">#REF!,#REF!</definedName>
    <definedName name="A125209382V">#REF!,#REF!</definedName>
    <definedName name="A125209386C">#REF!,#REF!</definedName>
    <definedName name="A125209390V">#REF!,#REF!</definedName>
    <definedName name="A125209394C">#REF!,#REF!</definedName>
    <definedName name="A125209398L">#REF!,#REF!</definedName>
    <definedName name="A125209402T">#REF!,#REF!</definedName>
    <definedName name="A125209406A">#REF!,#REF!</definedName>
    <definedName name="A125209410T">#REF!,#REF!</definedName>
    <definedName name="A125209414A">#REF!,#REF!</definedName>
    <definedName name="A125209418K">#REF!,#REF!</definedName>
    <definedName name="A125209422A">#REF!,#REF!</definedName>
    <definedName name="A125209426K">#REF!,#REF!</definedName>
    <definedName name="A125209430A">#REF!,#REF!</definedName>
    <definedName name="A125209434K">#REF!,#REF!</definedName>
    <definedName name="A125209438V">#REF!,#REF!</definedName>
    <definedName name="A125209442K">#REF!,#REF!</definedName>
    <definedName name="A125209446V">#REF!,#REF!</definedName>
    <definedName name="A125209450K">#REF!,#REF!</definedName>
    <definedName name="A125209454V">#REF!,#REF!</definedName>
    <definedName name="A125209458C">#REF!,#REF!</definedName>
    <definedName name="A125209462V">#REF!,#REF!</definedName>
    <definedName name="A125209466C">#REF!,#REF!</definedName>
    <definedName name="A125209470V">#REF!,#REF!</definedName>
    <definedName name="A125209474C">#REF!,#REF!</definedName>
    <definedName name="A125209478L">#REF!,#REF!</definedName>
    <definedName name="A125209482C">#REF!,#REF!</definedName>
    <definedName name="A125210574K">#REF!,#REF!</definedName>
    <definedName name="A125210578V">#REF!,#REF!</definedName>
    <definedName name="A125210582K">#REF!,#REF!</definedName>
    <definedName name="A125210586V">#REF!,#REF!</definedName>
    <definedName name="A125210590K">#REF!,#REF!</definedName>
    <definedName name="A125210594V">#REF!,#REF!</definedName>
    <definedName name="A125210598C">#REF!,#REF!</definedName>
    <definedName name="A125210602J">#REF!,#REF!</definedName>
    <definedName name="A125210606T">#REF!,#REF!</definedName>
    <definedName name="A125210610J">#REF!,#REF!</definedName>
    <definedName name="A125210614T">#REF!,#REF!</definedName>
    <definedName name="A125210618A">#REF!,#REF!</definedName>
    <definedName name="A125210622T">#REF!,#REF!</definedName>
    <definedName name="A125210626A">#REF!,#REF!</definedName>
    <definedName name="A125210630T">#REF!,#REF!</definedName>
    <definedName name="A125210634A">#REF!,#REF!</definedName>
    <definedName name="A125210638K">#REF!,#REF!</definedName>
    <definedName name="A125210642A">#REF!,#REF!</definedName>
    <definedName name="A125210646K">#REF!,#REF!</definedName>
    <definedName name="A125210650A">#REF!,#REF!</definedName>
    <definedName name="A125210654K">#REF!,#REF!</definedName>
    <definedName name="A125210658V">#REF!,#REF!</definedName>
    <definedName name="A125210662K">#REF!,#REF!</definedName>
    <definedName name="A125210666V">#REF!,#REF!</definedName>
    <definedName name="A125210670K">#REF!,#REF!</definedName>
    <definedName name="A125210674V">#REF!,#REF!</definedName>
    <definedName name="A125210678C">#REF!,#REF!</definedName>
    <definedName name="A125210682V">#REF!,#REF!</definedName>
    <definedName name="A125210686C">#REF!,#REF!</definedName>
    <definedName name="A125210690V">#REF!,#REF!</definedName>
    <definedName name="A125210694C">#REF!,#REF!</definedName>
    <definedName name="A125210698L">#REF!,#REF!</definedName>
    <definedName name="A125210702T">#REF!,#REF!</definedName>
    <definedName name="A125210706A">#REF!,#REF!</definedName>
    <definedName name="A125211798R">#REF!,#REF!</definedName>
    <definedName name="A125211802V">#REF!,#REF!</definedName>
    <definedName name="A125211806C">#REF!,#REF!</definedName>
    <definedName name="A125211810V">#REF!,#REF!</definedName>
    <definedName name="A125211814C">#REF!,#REF!</definedName>
    <definedName name="A125211818L">#REF!,#REF!</definedName>
    <definedName name="A125211822C">#REF!,#REF!</definedName>
    <definedName name="A125211826L">#REF!,#REF!</definedName>
    <definedName name="A125211830C">#REF!,#REF!</definedName>
    <definedName name="A125211834L">#REF!,#REF!</definedName>
    <definedName name="A125211838W">#REF!,#REF!</definedName>
    <definedName name="A125211842L">#REF!,#REF!</definedName>
    <definedName name="A125211846W">#REF!,#REF!</definedName>
    <definedName name="A125211850L">#REF!,#REF!</definedName>
    <definedName name="A125211854W">#REF!,#REF!</definedName>
    <definedName name="A125211858F">#REF!,#REF!</definedName>
    <definedName name="A125211862W">#REF!,#REF!</definedName>
    <definedName name="A125211866F">#REF!,#REF!</definedName>
    <definedName name="A125211870W">#REF!,#REF!</definedName>
    <definedName name="A125211874F">#REF!,#REF!</definedName>
    <definedName name="A125211878R">#REF!,#REF!</definedName>
    <definedName name="A125211882F">#REF!,#REF!</definedName>
    <definedName name="A125211886R">#REF!,#REF!</definedName>
    <definedName name="A125211890F">#REF!,#REF!</definedName>
    <definedName name="A125211894R">#REF!,#REF!</definedName>
    <definedName name="A125211898X">#REF!,#REF!</definedName>
    <definedName name="A125211902C">#REF!,#REF!</definedName>
    <definedName name="A125211906L">#REF!,#REF!</definedName>
    <definedName name="A125211910C">#REF!,#REF!</definedName>
    <definedName name="A125211914L">#REF!,#REF!</definedName>
    <definedName name="A125211918W">#REF!,#REF!</definedName>
    <definedName name="A125211922L">#REF!,#REF!</definedName>
    <definedName name="A125211926W">#REF!,#REF!</definedName>
    <definedName name="A125211930L">#REF!,#REF!</definedName>
    <definedName name="A125213022T">#REF!,#REF!</definedName>
    <definedName name="A125213026A">#REF!,#REF!</definedName>
    <definedName name="A125213030T">#REF!,#REF!</definedName>
    <definedName name="A125213034A">#REF!,#REF!</definedName>
    <definedName name="A125213038K">#REF!,#REF!</definedName>
    <definedName name="A125213042A">#REF!,#REF!</definedName>
    <definedName name="A125213046K">#REF!,#REF!</definedName>
    <definedName name="A125213050A">#REF!,#REF!</definedName>
    <definedName name="A125213054K">#REF!,#REF!</definedName>
    <definedName name="A125213058V">#REF!,#REF!</definedName>
    <definedName name="A125213062K">#REF!,#REF!</definedName>
    <definedName name="A125213066V">#REF!,#REF!</definedName>
    <definedName name="A125213070K">#REF!,#REF!</definedName>
    <definedName name="A125213074V">#REF!,#REF!</definedName>
    <definedName name="A125213078C">#REF!,#REF!</definedName>
    <definedName name="A125213082V">#REF!,#REF!</definedName>
    <definedName name="A125213086C">#REF!,#REF!</definedName>
    <definedName name="A125213090V">#REF!,#REF!</definedName>
    <definedName name="A125213094C">#REF!,#REF!</definedName>
    <definedName name="A125213098L">#REF!,#REF!</definedName>
    <definedName name="A125213102T">#REF!,#REF!</definedName>
    <definedName name="A125213106A">#REF!,#REF!</definedName>
    <definedName name="A125213110T">#REF!,#REF!</definedName>
    <definedName name="A125213114A">#REF!,#REF!</definedName>
    <definedName name="A125213118K">#REF!,#REF!</definedName>
    <definedName name="A125213122A">#REF!,#REF!</definedName>
    <definedName name="A125213126K">#REF!,#REF!</definedName>
    <definedName name="A125213130A">#REF!,#REF!</definedName>
    <definedName name="A125213134K">#REF!,#REF!</definedName>
    <definedName name="A125213138V">#REF!,#REF!</definedName>
    <definedName name="A125213142K">#REF!,#REF!</definedName>
    <definedName name="A125213146V">#REF!,#REF!</definedName>
    <definedName name="A125213150K">#REF!,#REF!</definedName>
    <definedName name="A125213154V">#REF!,#REF!</definedName>
    <definedName name="A125213158C">#REF!,#REF!</definedName>
    <definedName name="A125213162V">#REF!,#REF!</definedName>
    <definedName name="A125213166C">#REF!,#REF!</definedName>
    <definedName name="A125213170V">#REF!,#REF!</definedName>
    <definedName name="A125213174C">#REF!,#REF!</definedName>
    <definedName name="A125213178L">#REF!,#REF!</definedName>
    <definedName name="A125213182C">#REF!,#REF!</definedName>
    <definedName name="A125213186L">#REF!,#REF!</definedName>
    <definedName name="A125213190C">#REF!,#REF!</definedName>
    <definedName name="A125213194L">#REF!,#REF!</definedName>
    <definedName name="A125213198W">#REF!,#REF!</definedName>
    <definedName name="A125213202A">#REF!,#REF!</definedName>
    <definedName name="A125213206K">#REF!,#REF!</definedName>
    <definedName name="A125213210A">#REF!,#REF!</definedName>
    <definedName name="A125213214K">#REF!,#REF!</definedName>
    <definedName name="A125213218V">#REF!,#REF!</definedName>
    <definedName name="A125213222K">#REF!,#REF!</definedName>
    <definedName name="A125213226V">#REF!,#REF!</definedName>
    <definedName name="A125213230K">#REF!,#REF!</definedName>
    <definedName name="A125213234V">#REF!,#REF!</definedName>
    <definedName name="A125213238C">#REF!,#REF!</definedName>
    <definedName name="A125213242V">#REF!,#REF!</definedName>
    <definedName name="A125213246C">#REF!,#REF!</definedName>
    <definedName name="A125213250V">#REF!,#REF!</definedName>
    <definedName name="A125213254C">#REF!,#REF!</definedName>
    <definedName name="A125213258L">#REF!,#REF!</definedName>
    <definedName name="A125213262C">#REF!,#REF!</definedName>
    <definedName name="A125213266L">#REF!,#REF!</definedName>
    <definedName name="A125213270C">#REF!,#REF!</definedName>
    <definedName name="A125213274L">#REF!,#REF!</definedName>
    <definedName name="A125213278W">#REF!,#REF!</definedName>
    <definedName name="A125213282L">#REF!,#REF!</definedName>
    <definedName name="A125213286W">#REF!,#REF!</definedName>
    <definedName name="A125213290L">#REF!,#REF!</definedName>
    <definedName name="A125213294W">#REF!,#REF!</definedName>
    <definedName name="A125213298F">#REF!,#REF!</definedName>
    <definedName name="A125213302K">#REF!,#REF!</definedName>
    <definedName name="A125213306V">#REF!,#REF!</definedName>
    <definedName name="A125213310K">#REF!,#REF!</definedName>
    <definedName name="A125213314V">#REF!,#REF!</definedName>
    <definedName name="A125213318C">#REF!,#REF!</definedName>
    <definedName name="A125213322V">#REF!,#REF!</definedName>
    <definedName name="A125213326C">#REF!,#REF!</definedName>
    <definedName name="A125213330V">#REF!,#REF!</definedName>
    <definedName name="A125213334C">#REF!,#REF!</definedName>
    <definedName name="A125213338L">#REF!,#REF!</definedName>
    <definedName name="A125213342C">#REF!,#REF!</definedName>
    <definedName name="A125213346L">#REF!,#REF!</definedName>
    <definedName name="A125213350C">#REF!,#REF!</definedName>
    <definedName name="A125213354L">#REF!,#REF!</definedName>
    <definedName name="A125213358W">#REF!,#REF!</definedName>
    <definedName name="A125213362L">#REF!,#REF!</definedName>
    <definedName name="A125213366W">#REF!,#REF!</definedName>
    <definedName name="A125213370L">#REF!,#REF!</definedName>
    <definedName name="A125213374W">#REF!,#REF!</definedName>
    <definedName name="A125213378F">#REF!,#REF!</definedName>
    <definedName name="A125213382W">#REF!,#REF!</definedName>
    <definedName name="A125213386F">#REF!,#REF!</definedName>
    <definedName name="A125213390W">#REF!,#REF!</definedName>
    <definedName name="A125213394F">#REF!,#REF!</definedName>
    <definedName name="A125213398R">#REF!,#REF!</definedName>
    <definedName name="A125213402V">#REF!,#REF!</definedName>
    <definedName name="A125213406C">#REF!,#REF!</definedName>
    <definedName name="A125213410V">#REF!,#REF!</definedName>
    <definedName name="A125213414C">#REF!,#REF!</definedName>
    <definedName name="A125213418L">#REF!,#REF!</definedName>
    <definedName name="A125213422C">#REF!,#REF!</definedName>
    <definedName name="A125213426L">#REF!,#REF!</definedName>
    <definedName name="A125213430C">#REF!,#REF!</definedName>
    <definedName name="A125213434L">#REF!,#REF!</definedName>
    <definedName name="A125213438W">#REF!,#REF!</definedName>
    <definedName name="A125213442L">#REF!,#REF!</definedName>
    <definedName name="A125213446W">#REF!,#REF!</definedName>
    <definedName name="A125213450L">#REF!,#REF!</definedName>
    <definedName name="A125213454W">#REF!,#REF!</definedName>
    <definedName name="A125213458F">#REF!,#REF!</definedName>
    <definedName name="A125213462W">#REF!,#REF!</definedName>
    <definedName name="A125213466F">#REF!,#REF!</definedName>
    <definedName name="A125213470W">#REF!,#REF!</definedName>
    <definedName name="A125213474F">#REF!,#REF!</definedName>
    <definedName name="A125213478R">#REF!,#REF!</definedName>
    <definedName name="A125213482F">#REF!,#REF!</definedName>
    <definedName name="A125213486R">#REF!,#REF!</definedName>
    <definedName name="A125213490F">#REF!,#REF!</definedName>
    <definedName name="A125213494R">#REF!,#REF!</definedName>
    <definedName name="A125213498X">#REF!,#REF!</definedName>
    <definedName name="A125213502C">#REF!,#REF!</definedName>
    <definedName name="A125213506L">#REF!,#REF!</definedName>
    <definedName name="A125213510C">#REF!,#REF!</definedName>
    <definedName name="A125213514L">#REF!,#REF!</definedName>
    <definedName name="A125213518W">#REF!,#REF!</definedName>
    <definedName name="A125213522L">#REF!,#REF!</definedName>
    <definedName name="A125213526W">#REF!,#REF!</definedName>
    <definedName name="A125213530L">#REF!,#REF!</definedName>
    <definedName name="A125213534W">#REF!,#REF!</definedName>
    <definedName name="A125213538F">#REF!,#REF!</definedName>
    <definedName name="A125213542W">#REF!,#REF!</definedName>
    <definedName name="A125213546F">#REF!,#REF!</definedName>
    <definedName name="A125213550W">#REF!,#REF!</definedName>
    <definedName name="A125213554F">#REF!,#REF!</definedName>
    <definedName name="A125213558R">#REF!,#REF!</definedName>
    <definedName name="A125213562F">#REF!,#REF!</definedName>
    <definedName name="A125213566R">#REF!,#REF!</definedName>
    <definedName name="A125213570F">#REF!,#REF!</definedName>
    <definedName name="A125213574R">#REF!,#REF!</definedName>
    <definedName name="A125213578X">#REF!,#REF!</definedName>
    <definedName name="A125213582R">#REF!,#REF!</definedName>
    <definedName name="A125213586X">#REF!,#REF!</definedName>
    <definedName name="A125213590R">#REF!,#REF!</definedName>
    <definedName name="A125213594X">#REF!,#REF!</definedName>
    <definedName name="A125213598J">#REF!,#REF!</definedName>
    <definedName name="A125213602L">#REF!,#REF!</definedName>
    <definedName name="A125213606W">#REF!,#REF!</definedName>
    <definedName name="A125213610L">#REF!,#REF!</definedName>
    <definedName name="A125213614W">#REF!,#REF!</definedName>
    <definedName name="A125213618F">#REF!,#REF!</definedName>
    <definedName name="A125213622W">#REF!,#REF!</definedName>
    <definedName name="A125213626F">#REF!,#REF!</definedName>
    <definedName name="A125213630W">#REF!,#REF!</definedName>
    <definedName name="A125213634F">#REF!,#REF!</definedName>
    <definedName name="A125213638R">#REF!,#REF!</definedName>
    <definedName name="A125213642F">#REF!,#REF!</definedName>
    <definedName name="A125213646R">#REF!,#REF!</definedName>
    <definedName name="A125213650F">#REF!,#REF!</definedName>
    <definedName name="A125213654R">#REF!,#REF!</definedName>
    <definedName name="A125213658X">#REF!,#REF!</definedName>
    <definedName name="A125213662R">#REF!,#REF!</definedName>
    <definedName name="A125213666X">#REF!,#REF!</definedName>
    <definedName name="A125213670R">#REF!,#REF!</definedName>
    <definedName name="A125213674X">#REF!,#REF!</definedName>
    <definedName name="A125213678J">#REF!,#REF!</definedName>
    <definedName name="A125213682X">#REF!,#REF!</definedName>
    <definedName name="A125213686J">#REF!,#REF!</definedName>
    <definedName name="A125213690X">#REF!,#REF!</definedName>
    <definedName name="A125213694J">#REF!,#REF!</definedName>
    <definedName name="A125213698T">#REF!,#REF!</definedName>
    <definedName name="A125213702W">#REF!,#REF!</definedName>
    <definedName name="A125213706F">#REF!,#REF!</definedName>
    <definedName name="A125213710W">#REF!,#REF!</definedName>
    <definedName name="A125213714F">#REF!,#REF!</definedName>
    <definedName name="A125213718R">#REF!,#REF!</definedName>
    <definedName name="A125213722F">#REF!,#REF!</definedName>
    <definedName name="A125213726R">#REF!,#REF!</definedName>
    <definedName name="A125213730F">#REF!,#REF!</definedName>
    <definedName name="A125213734R">#REF!,#REF!</definedName>
    <definedName name="A125213738X">#REF!,#REF!</definedName>
    <definedName name="A125213742R">#REF!,#REF!</definedName>
    <definedName name="A125213746X">#REF!,#REF!</definedName>
    <definedName name="A125213750R">#REF!,#REF!</definedName>
    <definedName name="A125213754X">#REF!,#REF!</definedName>
    <definedName name="A125213758J">#REF!,#REF!</definedName>
    <definedName name="A125213762X">#REF!,#REF!</definedName>
    <definedName name="A125213766J">#REF!,#REF!</definedName>
    <definedName name="A125213770X">#REF!,#REF!</definedName>
    <definedName name="A125213774J">#REF!,#REF!</definedName>
    <definedName name="A125213778T">#REF!,#REF!</definedName>
    <definedName name="A125213782J">#REF!,#REF!</definedName>
    <definedName name="A125213786T">#REF!,#REF!</definedName>
    <definedName name="A125213790J">#REF!,#REF!</definedName>
    <definedName name="A125213794T">#REF!,#REF!</definedName>
    <definedName name="A125213798A">#REF!,#REF!</definedName>
    <definedName name="A125213802F">#REF!,#REF!</definedName>
    <definedName name="A125213806R">#REF!,#REF!</definedName>
    <definedName name="A125213810F">#REF!,#REF!</definedName>
    <definedName name="A125213814R">#REF!,#REF!</definedName>
    <definedName name="A125213818X">#REF!,#REF!</definedName>
    <definedName name="A125213822R">#REF!,#REF!</definedName>
    <definedName name="A125213826X">#REF!,#REF!</definedName>
    <definedName name="A125213830R">#REF!,#REF!</definedName>
    <definedName name="A125213834X">#REF!,#REF!</definedName>
    <definedName name="A125213838J">#REF!,#REF!</definedName>
    <definedName name="A125213842X">#REF!,#REF!</definedName>
    <definedName name="A125213846J">#REF!,#REF!</definedName>
    <definedName name="A125213850X">#REF!,#REF!</definedName>
    <definedName name="A125213854J">#REF!,#REF!</definedName>
    <definedName name="A125213858T">#REF!,#REF!</definedName>
    <definedName name="A125213862J">#REF!,#REF!</definedName>
    <definedName name="A125213866T">#REF!,#REF!</definedName>
    <definedName name="A125213870J">#REF!,#REF!</definedName>
    <definedName name="A125213874T">#REF!,#REF!</definedName>
    <definedName name="A125213878A">#REF!,#REF!</definedName>
    <definedName name="A125213882T">#REF!,#REF!</definedName>
    <definedName name="A125213886A">#REF!,#REF!</definedName>
    <definedName name="A125213890T">#REF!,#REF!</definedName>
    <definedName name="A125213894A">#REF!,#REF!</definedName>
    <definedName name="A125213898K">#REF!,#REF!</definedName>
    <definedName name="A125213902R">#REF!,#REF!</definedName>
    <definedName name="A125213906X">#REF!,#REF!</definedName>
    <definedName name="A125213910R">#REF!,#REF!</definedName>
    <definedName name="A125213914X">#REF!,#REF!</definedName>
    <definedName name="A125213918J">#REF!,#REF!</definedName>
    <definedName name="A125213922X">#REF!,#REF!</definedName>
    <definedName name="A125213926J">#REF!,#REF!</definedName>
    <definedName name="A125213930X">#REF!,#REF!</definedName>
    <definedName name="A125213934J">#REF!,#REF!</definedName>
    <definedName name="A125213938T">#REF!,#REF!</definedName>
    <definedName name="A125213942J">#REF!,#REF!</definedName>
    <definedName name="A125213946T">#REF!,#REF!</definedName>
    <definedName name="A125213950J">#REF!,#REF!</definedName>
    <definedName name="A125213954T">#REF!,#REF!</definedName>
    <definedName name="A125213958A">#REF!,#REF!</definedName>
    <definedName name="A125213962T">#REF!,#REF!</definedName>
    <definedName name="A125213966A">#REF!,#REF!</definedName>
    <definedName name="A125213970T">#REF!,#REF!</definedName>
    <definedName name="A125213974A">#REF!,#REF!</definedName>
    <definedName name="A125213978K">#REF!,#REF!</definedName>
    <definedName name="A125213982A">#REF!,#REF!</definedName>
    <definedName name="A125213986K">#REF!,#REF!</definedName>
    <definedName name="A125213990A">#REF!,#REF!</definedName>
    <definedName name="A125213994K">#REF!,#REF!</definedName>
    <definedName name="A125213998V">#REF!,#REF!</definedName>
    <definedName name="A125214002A">#REF!,#REF!</definedName>
    <definedName name="A125214006K">#REF!,#REF!</definedName>
    <definedName name="A125214010A">#REF!,#REF!</definedName>
    <definedName name="A125214014K">#REF!,#REF!</definedName>
    <definedName name="A125214018V">#REF!,#REF!</definedName>
    <definedName name="A125214022K">#REF!,#REF!</definedName>
    <definedName name="A125214026V">#REF!,#REF!</definedName>
    <definedName name="A125214030K">#REF!,#REF!</definedName>
    <definedName name="A125214034V">#REF!,#REF!</definedName>
    <definedName name="A125214038C">#REF!,#REF!</definedName>
    <definedName name="A125214042V">#REF!,#REF!</definedName>
    <definedName name="A125214046C">#REF!,#REF!</definedName>
    <definedName name="A125214050V">#REF!,#REF!</definedName>
    <definedName name="A125214054C">#REF!,#REF!</definedName>
    <definedName name="A125214058L">#REF!,#REF!</definedName>
    <definedName name="A125214062C">#REF!,#REF!</definedName>
    <definedName name="A125214066L">#REF!,#REF!</definedName>
    <definedName name="A125214070C">#REF!,#REF!</definedName>
    <definedName name="A125214074L">#REF!,#REF!</definedName>
    <definedName name="A125214078W">#REF!,#REF!</definedName>
    <definedName name="A125214082L">#REF!,#REF!</definedName>
    <definedName name="A125214086W">#REF!,#REF!</definedName>
    <definedName name="A125214090L">#REF!,#REF!</definedName>
    <definedName name="A125214094W">#REF!,#REF!</definedName>
    <definedName name="A125214098F">#REF!,#REF!</definedName>
    <definedName name="A125214102K">#REF!,#REF!</definedName>
    <definedName name="A125214106V">#REF!,#REF!</definedName>
    <definedName name="A125214110K">#REF!,#REF!</definedName>
    <definedName name="A125214114V">#REF!,#REF!</definedName>
    <definedName name="A125214118C">#REF!,#REF!</definedName>
    <definedName name="A125214122V">#REF!,#REF!</definedName>
    <definedName name="A125214126C">#REF!,#REF!</definedName>
    <definedName name="A125214130V">#REF!,#REF!</definedName>
    <definedName name="A125214134C">#REF!,#REF!</definedName>
    <definedName name="A125214138L">#REF!,#REF!</definedName>
    <definedName name="A125214142C">#REF!,#REF!</definedName>
    <definedName name="A125214146L">#REF!,#REF!</definedName>
    <definedName name="A125214150C">#REF!,#REF!</definedName>
    <definedName name="A125214154L">#REF!,#REF!</definedName>
    <definedName name="A125214158W">#REF!,#REF!</definedName>
    <definedName name="A125214162L">#REF!,#REF!</definedName>
    <definedName name="A125214166W">#REF!,#REF!</definedName>
    <definedName name="A125214170L">#REF!,#REF!</definedName>
    <definedName name="A125214174W">#REF!,#REF!</definedName>
    <definedName name="A125214178F">#REF!,#REF!</definedName>
    <definedName name="A125214182W">#REF!,#REF!</definedName>
    <definedName name="A125214186F">#REF!,#REF!</definedName>
    <definedName name="A125214190W">#REF!,#REF!</definedName>
    <definedName name="A125214194F">#REF!,#REF!</definedName>
    <definedName name="A125214198R">#REF!,#REF!</definedName>
    <definedName name="A125214202V">#REF!,#REF!</definedName>
    <definedName name="A125214206C">#REF!,#REF!</definedName>
    <definedName name="A125214210V">#REF!,#REF!</definedName>
    <definedName name="A125214214C">#REF!,#REF!</definedName>
    <definedName name="A125214218L">#REF!,#REF!</definedName>
    <definedName name="A125214222C">#REF!,#REF!</definedName>
    <definedName name="A125214226L">#REF!,#REF!</definedName>
    <definedName name="A125214230C">#REF!,#REF!</definedName>
    <definedName name="A125214234L">#REF!,#REF!</definedName>
    <definedName name="A125214238W">#REF!,#REF!</definedName>
    <definedName name="A125214242L">#REF!,#REF!</definedName>
    <definedName name="A125214246W">#REF!,#REF!</definedName>
    <definedName name="A125214250L">#REF!,#REF!</definedName>
    <definedName name="A125214254W">#REF!,#REF!</definedName>
    <definedName name="A125214258F">#REF!,#REF!</definedName>
    <definedName name="A125214262W">#REF!,#REF!</definedName>
    <definedName name="A125214266F">#REF!,#REF!</definedName>
    <definedName name="A125214270W">#REF!,#REF!</definedName>
    <definedName name="A125214274F">#REF!,#REF!</definedName>
    <definedName name="A125214278R">#REF!,#REF!</definedName>
    <definedName name="A125214282F">#REF!,#REF!</definedName>
    <definedName name="A125214286R">#REF!,#REF!</definedName>
    <definedName name="A125214290F">#REF!,#REF!</definedName>
    <definedName name="A125214294R">#REF!,#REF!</definedName>
    <definedName name="A125214298X">#REF!,#REF!</definedName>
    <definedName name="A125214302C">#REF!,#REF!</definedName>
    <definedName name="A125214306L">#REF!,#REF!</definedName>
    <definedName name="A125214310C">#REF!,#REF!</definedName>
    <definedName name="A125214314L">#REF!,#REF!</definedName>
    <definedName name="A125214318W">#REF!,#REF!</definedName>
    <definedName name="A125214322L">#REF!,#REF!</definedName>
    <definedName name="A125214326W">#REF!,#REF!</definedName>
    <definedName name="A125214330L">#REF!,#REF!</definedName>
    <definedName name="A125214334W">#REF!,#REF!</definedName>
    <definedName name="A125214338F">#REF!,#REF!</definedName>
    <definedName name="A125214342W">#REF!,#REF!</definedName>
    <definedName name="A125214346F">#REF!,#REF!</definedName>
    <definedName name="A125214350W">#REF!,#REF!</definedName>
    <definedName name="A125214354F">#REF!,#REF!</definedName>
    <definedName name="A125214358R">#REF!,#REF!</definedName>
    <definedName name="A125214362F">#REF!,#REF!</definedName>
    <definedName name="A125214366R">#REF!,#REF!</definedName>
    <definedName name="A125214370F">#REF!,#REF!</definedName>
    <definedName name="A125214374R">#REF!,#REF!</definedName>
    <definedName name="A125214378X">#REF!,#REF!</definedName>
    <definedName name="A125215470J">#REF!,#REF!</definedName>
    <definedName name="A125215474T">#REF!,#REF!</definedName>
    <definedName name="A125215478A">#REF!,#REF!</definedName>
    <definedName name="A125215482T">#REF!,#REF!</definedName>
    <definedName name="A125215486A">#REF!,#REF!</definedName>
    <definedName name="A125215490T">#REF!,#REF!</definedName>
    <definedName name="A125215494A">#REF!,#REF!</definedName>
    <definedName name="A125215498K">#REF!,#REF!</definedName>
    <definedName name="A125215502R">#REF!,#REF!</definedName>
    <definedName name="A125215506X">#REF!,#REF!</definedName>
    <definedName name="A125215510R">#REF!,#REF!</definedName>
    <definedName name="A125215514X">#REF!,#REF!</definedName>
    <definedName name="A125215518J">#REF!,#REF!</definedName>
    <definedName name="A125215522X">#REF!,#REF!</definedName>
    <definedName name="A125215526J">#REF!,#REF!</definedName>
    <definedName name="A125215530X">#REF!,#REF!</definedName>
    <definedName name="A125215534J">#REF!,#REF!</definedName>
    <definedName name="A125215538T">#REF!,#REF!</definedName>
    <definedName name="A125215542J">#REF!,#REF!</definedName>
    <definedName name="A125215546T">#REF!,#REF!</definedName>
    <definedName name="A125215550J">#REF!,#REF!</definedName>
    <definedName name="A125215554T">#REF!,#REF!</definedName>
    <definedName name="A125215558A">#REF!,#REF!</definedName>
    <definedName name="A125215562T">#REF!,#REF!</definedName>
    <definedName name="A125215566A">#REF!,#REF!</definedName>
    <definedName name="A125215570T">#REF!,#REF!</definedName>
    <definedName name="A125215574A">#REF!,#REF!</definedName>
    <definedName name="A125215578K">#REF!,#REF!</definedName>
    <definedName name="A125215582A">#REF!,#REF!</definedName>
    <definedName name="A125215586K">#REF!,#REF!</definedName>
    <definedName name="A125215590A">#REF!,#REF!</definedName>
    <definedName name="A125215594K">#REF!,#REF!</definedName>
    <definedName name="A125215598V">#REF!,#REF!</definedName>
    <definedName name="A125215602X">#REF!,#REF!</definedName>
    <definedName name="A125216694L">#REF!,#REF!</definedName>
    <definedName name="A125216698W">#REF!,#REF!</definedName>
    <definedName name="A125216702A">#REF!,#REF!</definedName>
    <definedName name="A125216706K">#REF!,#REF!</definedName>
    <definedName name="A125216710A">#REF!,#REF!</definedName>
    <definedName name="A125216714K">#REF!,#REF!</definedName>
    <definedName name="A125216718V">#REF!,#REF!</definedName>
    <definedName name="A125216722K">#REF!,#REF!</definedName>
    <definedName name="A125216726V">#REF!,#REF!</definedName>
    <definedName name="A125216730K">#REF!,#REF!</definedName>
    <definedName name="A125216734V">#REF!,#REF!</definedName>
    <definedName name="A125216738C">#REF!,#REF!</definedName>
    <definedName name="A125216742V">#REF!,#REF!</definedName>
    <definedName name="A125216746C">#REF!,#REF!</definedName>
    <definedName name="A125216750V">#REF!,#REF!</definedName>
    <definedName name="A125216754C">#REF!,#REF!</definedName>
    <definedName name="A125216758L">#REF!,#REF!</definedName>
    <definedName name="A125216762C">#REF!,#REF!</definedName>
    <definedName name="A125216766L">#REF!,#REF!</definedName>
    <definedName name="A125216770C">#REF!,#REF!</definedName>
    <definedName name="A125216774L">#REF!,#REF!</definedName>
    <definedName name="A125216778W">#REF!,#REF!</definedName>
    <definedName name="A125216782L">#REF!,#REF!</definedName>
    <definedName name="A125216786W">#REF!,#REF!</definedName>
    <definedName name="A125216790L">#REF!,#REF!</definedName>
    <definedName name="A125216794W">#REF!,#REF!</definedName>
    <definedName name="A125216798F">#REF!,#REF!</definedName>
    <definedName name="A125216802K">#REF!,#REF!</definedName>
    <definedName name="A125216806V">#REF!,#REF!</definedName>
    <definedName name="A125216810K">#REF!,#REF!</definedName>
    <definedName name="A125216814V">#REF!,#REF!</definedName>
    <definedName name="A125216818C">#REF!,#REF!</definedName>
    <definedName name="A125216822V">#REF!,#REF!</definedName>
    <definedName name="A125216826C">#REF!,#REF!</definedName>
    <definedName name="A125217918F">#REF!,#REF!</definedName>
    <definedName name="A125217922W">#REF!,#REF!</definedName>
    <definedName name="A125217926F">#REF!,#REF!</definedName>
    <definedName name="A125217930W">#REF!,#REF!</definedName>
    <definedName name="A125217934F">#REF!,#REF!</definedName>
    <definedName name="A125217938R">#REF!,#REF!</definedName>
    <definedName name="A125217942F">#REF!,#REF!</definedName>
    <definedName name="A125217946R">#REF!,#REF!</definedName>
    <definedName name="A125217950F">#REF!,#REF!</definedName>
    <definedName name="A125217954R">#REF!,#REF!</definedName>
    <definedName name="A125217958X">#REF!,#REF!</definedName>
    <definedName name="A125217962R">#REF!,#REF!</definedName>
    <definedName name="A125217966X">#REF!,#REF!</definedName>
    <definedName name="A125217970R">#REF!,#REF!</definedName>
    <definedName name="A125217974X">#REF!,#REF!</definedName>
    <definedName name="A125217978J">#REF!,#REF!</definedName>
    <definedName name="A125217982X">#REF!,#REF!</definedName>
    <definedName name="A125217986J">#REF!,#REF!</definedName>
    <definedName name="A125217990X">#REF!,#REF!</definedName>
    <definedName name="A125217994J">#REF!,#REF!</definedName>
    <definedName name="A125217998T">#REF!,#REF!</definedName>
    <definedName name="A125218002X">#REF!,#REF!</definedName>
    <definedName name="A125218006J">#REF!,#REF!</definedName>
    <definedName name="A125218010X">#REF!,#REF!</definedName>
    <definedName name="A125218014J">#REF!,#REF!</definedName>
    <definedName name="A125218018T">#REF!,#REF!</definedName>
    <definedName name="A125218022J">#REF!,#REF!</definedName>
    <definedName name="A125218026T">#REF!,#REF!</definedName>
    <definedName name="A125218030J">#REF!,#REF!</definedName>
    <definedName name="A125218034T">#REF!,#REF!</definedName>
    <definedName name="A125218038A">#REF!,#REF!</definedName>
    <definedName name="A125218042T">#REF!,#REF!</definedName>
    <definedName name="A125218046A">#REF!,#REF!</definedName>
    <definedName name="A125218050T">#REF!,#REF!</definedName>
    <definedName name="A125219142V">#REF!,#REF!</definedName>
    <definedName name="A125219146C">#REF!,#REF!</definedName>
    <definedName name="A125219150V">#REF!,#REF!</definedName>
    <definedName name="A125219154C">#REF!,#REF!</definedName>
    <definedName name="A125219158L">#REF!,#REF!</definedName>
    <definedName name="A125219162C">#REF!,#REF!</definedName>
    <definedName name="A125219166L">#REF!,#REF!</definedName>
    <definedName name="A125219170C">#REF!,#REF!</definedName>
    <definedName name="A125219174L">#REF!,#REF!</definedName>
    <definedName name="A125219178W">#REF!,#REF!</definedName>
    <definedName name="A125219182L">#REF!,#REF!</definedName>
    <definedName name="A125219186W">#REF!,#REF!</definedName>
    <definedName name="A125219190L">#REF!,#REF!</definedName>
    <definedName name="A125219194W">#REF!,#REF!</definedName>
    <definedName name="A125219198F">#REF!,#REF!</definedName>
    <definedName name="A125219202K">#REF!,#REF!</definedName>
    <definedName name="A125219206V">#REF!,#REF!</definedName>
    <definedName name="A125219210K">#REF!,#REF!</definedName>
    <definedName name="A125219214V">#REF!,#REF!</definedName>
    <definedName name="A125219218C">#REF!,#REF!</definedName>
    <definedName name="A125219222V">#REF!,#REF!</definedName>
    <definedName name="A125219226C">#REF!,#REF!</definedName>
    <definedName name="A125219230V">#REF!,#REF!</definedName>
    <definedName name="A125219234C">#REF!,#REF!</definedName>
    <definedName name="A125219238L">#REF!,#REF!</definedName>
    <definedName name="A125219242C">#REF!,#REF!</definedName>
    <definedName name="A125219246L">#REF!,#REF!</definedName>
    <definedName name="A125219250C">#REF!,#REF!</definedName>
    <definedName name="A125219254L">#REF!,#REF!</definedName>
    <definedName name="A125219258W">#REF!,#REF!</definedName>
    <definedName name="A125219262L">#REF!,#REF!</definedName>
    <definedName name="A125219266W">#REF!,#REF!</definedName>
    <definedName name="A125219270L">#REF!,#REF!</definedName>
    <definedName name="A125219274W">#REF!,#REF!</definedName>
    <definedName name="A125220366C">#REF!,#REF!</definedName>
    <definedName name="A125220370V">#REF!,#REF!</definedName>
    <definedName name="A125220374C">#REF!,#REF!</definedName>
    <definedName name="A125220378L">#REF!,#REF!</definedName>
    <definedName name="A125220382C">#REF!,#REF!</definedName>
    <definedName name="A125220386L">#REF!,#REF!</definedName>
    <definedName name="A125220390C">#REF!,#REF!</definedName>
    <definedName name="A125220394L">#REF!,#REF!</definedName>
    <definedName name="A125220398W">#REF!,#REF!</definedName>
    <definedName name="A125220402A">#REF!,#REF!</definedName>
    <definedName name="A125220406K">#REF!,#REF!</definedName>
    <definedName name="A125220410A">#REF!,#REF!</definedName>
    <definedName name="A125220414K">#REF!,#REF!</definedName>
    <definedName name="A125220418V">#REF!,#REF!</definedName>
    <definedName name="A125220422K">#REF!,#REF!</definedName>
    <definedName name="A125220426V">#REF!,#REF!</definedName>
    <definedName name="A125220430K">#REF!,#REF!</definedName>
    <definedName name="A125220434V">#REF!,#REF!</definedName>
    <definedName name="A125220438C">#REF!,#REF!</definedName>
    <definedName name="A125220442V">#REF!,#REF!</definedName>
    <definedName name="A125220446C">#REF!,#REF!</definedName>
    <definedName name="A125220450V">#REF!,#REF!</definedName>
    <definedName name="A125220454C">#REF!,#REF!</definedName>
    <definedName name="A125220458L">#REF!,#REF!</definedName>
    <definedName name="A125220462C">#REF!,#REF!</definedName>
    <definedName name="A125220466L">#REF!,#REF!</definedName>
    <definedName name="A125220470C">#REF!,#REF!</definedName>
    <definedName name="A125220474L">#REF!,#REF!</definedName>
    <definedName name="A125220478W">#REF!,#REF!</definedName>
    <definedName name="A125220482L">#REF!,#REF!</definedName>
    <definedName name="A125220486W">#REF!,#REF!</definedName>
    <definedName name="A125220490L">#REF!,#REF!</definedName>
    <definedName name="A125220494W">#REF!,#REF!</definedName>
    <definedName name="A125220498F">#REF!,#REF!</definedName>
    <definedName name="A125220502K">#REF!,#REF!</definedName>
    <definedName name="A125220506V">#REF!,#REF!</definedName>
    <definedName name="A125220510K">#REF!,#REF!</definedName>
    <definedName name="A125220514V">#REF!,#REF!</definedName>
    <definedName name="A125220518C">#REF!,#REF!</definedName>
    <definedName name="A125220522V">#REF!,#REF!</definedName>
    <definedName name="A125220526C">#REF!,#REF!</definedName>
    <definedName name="A125220530V">#REF!,#REF!</definedName>
    <definedName name="A125220534C">#REF!,#REF!</definedName>
    <definedName name="A125220538L">#REF!,#REF!</definedName>
    <definedName name="A125220542C">#REF!,#REF!</definedName>
    <definedName name="A125220546L">#REF!,#REF!</definedName>
    <definedName name="A125220550C">#REF!,#REF!</definedName>
    <definedName name="A125220554L">#REF!,#REF!</definedName>
    <definedName name="A125220558W">#REF!,#REF!</definedName>
    <definedName name="A125220562L">#REF!,#REF!</definedName>
    <definedName name="A125220566W">#REF!,#REF!</definedName>
    <definedName name="A125220570L">#REF!,#REF!</definedName>
    <definedName name="A125220574W">#REF!,#REF!</definedName>
    <definedName name="A125220578F">#REF!,#REF!</definedName>
    <definedName name="A125220582W">#REF!,#REF!</definedName>
    <definedName name="A125220586F">#REF!,#REF!</definedName>
    <definedName name="A125220590W">#REF!,#REF!</definedName>
    <definedName name="A125220594F">#REF!,#REF!</definedName>
    <definedName name="A125220598R">#REF!,#REF!</definedName>
    <definedName name="A125220602V">#REF!,#REF!</definedName>
    <definedName name="A125220606C">#REF!,#REF!</definedName>
    <definedName name="A125220610V">#REF!,#REF!</definedName>
    <definedName name="A125220614C">#REF!,#REF!</definedName>
    <definedName name="A125220618L">#REF!,#REF!</definedName>
    <definedName name="A125220622C">#REF!,#REF!</definedName>
    <definedName name="A125220626L">#REF!,#REF!</definedName>
    <definedName name="A125220630C">#REF!,#REF!</definedName>
    <definedName name="A125220634L">#REF!,#REF!</definedName>
    <definedName name="A125220638W">#REF!,#REF!</definedName>
    <definedName name="A125220642L">#REF!,#REF!</definedName>
    <definedName name="A125220646W">#REF!,#REF!</definedName>
    <definedName name="A125220650L">#REF!,#REF!</definedName>
    <definedName name="A125220654W">#REF!,#REF!</definedName>
    <definedName name="A125220658F">#REF!,#REF!</definedName>
    <definedName name="A125220662W">#REF!,#REF!</definedName>
    <definedName name="A125220666F">#REF!,#REF!</definedName>
    <definedName name="A125220670W">#REF!,#REF!</definedName>
    <definedName name="A125220674F">#REF!,#REF!</definedName>
    <definedName name="A125220678R">#REF!,#REF!</definedName>
    <definedName name="A125220682F">#REF!,#REF!</definedName>
    <definedName name="A125220686R">#REF!,#REF!</definedName>
    <definedName name="A125220690F">#REF!,#REF!</definedName>
    <definedName name="A125220694R">#REF!,#REF!</definedName>
    <definedName name="A125220698X">#REF!,#REF!</definedName>
    <definedName name="A125220702C">#REF!,#REF!</definedName>
    <definedName name="A125220706L">#REF!,#REF!</definedName>
    <definedName name="A125220710C">#REF!,#REF!</definedName>
    <definedName name="A125220714L">#REF!,#REF!</definedName>
    <definedName name="A125220718W">#REF!,#REF!</definedName>
    <definedName name="A125220722L">#REF!,#REF!</definedName>
    <definedName name="A125220726W">#REF!,#REF!</definedName>
    <definedName name="A125220730L">#REF!,#REF!</definedName>
    <definedName name="A125220734W">#REF!,#REF!</definedName>
    <definedName name="A125220738F">#REF!,#REF!</definedName>
    <definedName name="A125220742W">#REF!,#REF!</definedName>
    <definedName name="A125220746F">#REF!,#REF!</definedName>
    <definedName name="A125220750W">#REF!,#REF!</definedName>
    <definedName name="A125220754F">#REF!,#REF!</definedName>
    <definedName name="A125220758R">#REF!,#REF!</definedName>
    <definedName name="A125220762F">#REF!,#REF!</definedName>
    <definedName name="A125220766R">#REF!,#REF!</definedName>
    <definedName name="A125220770F">#REF!,#REF!</definedName>
    <definedName name="A125220774R">#REF!,#REF!</definedName>
    <definedName name="A125220778X">#REF!,#REF!</definedName>
    <definedName name="A125220782R">#REF!,#REF!</definedName>
    <definedName name="A125220786X">#REF!,#REF!</definedName>
    <definedName name="A125220790R">#REF!,#REF!</definedName>
    <definedName name="A125220794X">#REF!,#REF!</definedName>
    <definedName name="A125220798J">#REF!,#REF!</definedName>
    <definedName name="A125220802L">#REF!,#REF!</definedName>
    <definedName name="A125220806W">#REF!,#REF!</definedName>
    <definedName name="A125220810L">#REF!,#REF!</definedName>
    <definedName name="A125220814W">#REF!,#REF!</definedName>
    <definedName name="A125220818F">#REF!,#REF!</definedName>
    <definedName name="A125220822W">#REF!,#REF!</definedName>
    <definedName name="A125220826F">#REF!,#REF!</definedName>
    <definedName name="A125220830W">#REF!,#REF!</definedName>
    <definedName name="A125220834F">#REF!,#REF!</definedName>
    <definedName name="A125220838R">#REF!,#REF!</definedName>
    <definedName name="A125220842F">#REF!,#REF!</definedName>
    <definedName name="A125220846R">#REF!,#REF!</definedName>
    <definedName name="A125220850F">#REF!,#REF!</definedName>
    <definedName name="A125220854R">#REF!,#REF!</definedName>
    <definedName name="A125220858X">#REF!,#REF!</definedName>
    <definedName name="A125220862R">#REF!,#REF!</definedName>
    <definedName name="A125220866X">#REF!,#REF!</definedName>
    <definedName name="A125220870R">#REF!,#REF!</definedName>
    <definedName name="A125220874X">#REF!,#REF!</definedName>
    <definedName name="A125220878J">#REF!,#REF!</definedName>
    <definedName name="A125220882X">#REF!,#REF!</definedName>
    <definedName name="A125220886J">#REF!,#REF!</definedName>
    <definedName name="A125220890X">#REF!,#REF!</definedName>
    <definedName name="A125220894J">#REF!,#REF!</definedName>
    <definedName name="A125220898T">#REF!,#REF!</definedName>
    <definedName name="A125220902W">#REF!,#REF!</definedName>
    <definedName name="A125220906F">#REF!,#REF!</definedName>
    <definedName name="A125220910W">#REF!,#REF!</definedName>
    <definedName name="A125220914F">#REF!,#REF!</definedName>
    <definedName name="A125220918R">#REF!,#REF!</definedName>
    <definedName name="A125220922F">#REF!,#REF!</definedName>
    <definedName name="A125220926R">#REF!,#REF!</definedName>
    <definedName name="A125220930F">#REF!,#REF!</definedName>
    <definedName name="A125220934R">#REF!,#REF!</definedName>
    <definedName name="A125220938X">#REF!,#REF!</definedName>
    <definedName name="A125220942R">#REF!,#REF!</definedName>
    <definedName name="A125220946X">#REF!,#REF!</definedName>
    <definedName name="A125220950R">#REF!,#REF!</definedName>
    <definedName name="A125220954X">#REF!,#REF!</definedName>
    <definedName name="A125220958J">#REF!,#REF!</definedName>
    <definedName name="A125220962X">#REF!,#REF!</definedName>
    <definedName name="A125220966J">#REF!,#REF!</definedName>
    <definedName name="A125220970X">#REF!,#REF!</definedName>
    <definedName name="A125220974J">#REF!,#REF!</definedName>
    <definedName name="A125220978T">#REF!,#REF!</definedName>
    <definedName name="A125220982J">#REF!,#REF!</definedName>
    <definedName name="A125220986T">#REF!,#REF!</definedName>
    <definedName name="A125220990J">#REF!,#REF!</definedName>
    <definedName name="A125220994T">#REF!,#REF!</definedName>
    <definedName name="A125220998A">#REF!,#REF!</definedName>
    <definedName name="A125221002J">#REF!,#REF!</definedName>
    <definedName name="A125221006T">#REF!,#REF!</definedName>
    <definedName name="A125221010J">#REF!,#REF!</definedName>
    <definedName name="A125221014T">#REF!,#REF!</definedName>
    <definedName name="A125221018A">#REF!,#REF!</definedName>
    <definedName name="A125221022T">#REF!,#REF!</definedName>
    <definedName name="A125221026A">#REF!,#REF!</definedName>
    <definedName name="A125221030T">#REF!,#REF!</definedName>
    <definedName name="A125221034A">#REF!,#REF!</definedName>
    <definedName name="A125221038K">#REF!,#REF!</definedName>
    <definedName name="A125221042A">#REF!,#REF!</definedName>
    <definedName name="A125221046K">#REF!,#REF!</definedName>
    <definedName name="A125221050A">#REF!,#REF!</definedName>
    <definedName name="A125221054K">#REF!,#REF!</definedName>
    <definedName name="A125221058V">#REF!,#REF!</definedName>
    <definedName name="A125221062K">#REF!,#REF!</definedName>
    <definedName name="A125221066V">#REF!,#REF!</definedName>
    <definedName name="A125221070K">#REF!,#REF!</definedName>
    <definedName name="A125221074V">#REF!,#REF!</definedName>
    <definedName name="A125221078C">#REF!,#REF!</definedName>
    <definedName name="A125221082V">#REF!,#REF!</definedName>
    <definedName name="A125221086C">#REF!,#REF!</definedName>
    <definedName name="A125221090V">#REF!,#REF!</definedName>
    <definedName name="A125221094C">#REF!,#REF!</definedName>
    <definedName name="A125221098L">#REF!,#REF!</definedName>
    <definedName name="A125221102T">#REF!,#REF!</definedName>
    <definedName name="A125221106A">#REF!,#REF!</definedName>
    <definedName name="A125221110T">#REF!,#REF!</definedName>
    <definedName name="A125221114A">#REF!,#REF!</definedName>
    <definedName name="A125221118K">#REF!,#REF!</definedName>
    <definedName name="A125221122A">#REF!,#REF!</definedName>
    <definedName name="A125221126K">#REF!,#REF!</definedName>
    <definedName name="A125221130A">#REF!,#REF!</definedName>
    <definedName name="A125221134K">#REF!,#REF!</definedName>
    <definedName name="A125221138V">#REF!,#REF!</definedName>
    <definedName name="A125221142K">#REF!,#REF!</definedName>
    <definedName name="A125221146V">#REF!,#REF!</definedName>
    <definedName name="A125221150K">#REF!,#REF!</definedName>
    <definedName name="A125221154V">#REF!,#REF!</definedName>
    <definedName name="A125221158C">#REF!,#REF!</definedName>
    <definedName name="A125221162V">#REF!,#REF!</definedName>
    <definedName name="A125221166C">#REF!,#REF!</definedName>
    <definedName name="A125221170V">#REF!,#REF!</definedName>
    <definedName name="A125221174C">#REF!,#REF!</definedName>
    <definedName name="A125221178L">#REF!,#REF!</definedName>
    <definedName name="A125221182C">#REF!,#REF!</definedName>
    <definedName name="A125221186L">#REF!,#REF!</definedName>
    <definedName name="A125221190C">#REF!,#REF!</definedName>
    <definedName name="A125221194L">#REF!,#REF!</definedName>
    <definedName name="A125221198W">#REF!,#REF!</definedName>
    <definedName name="A125221202A">#REF!,#REF!</definedName>
    <definedName name="A125221206K">#REF!,#REF!</definedName>
    <definedName name="A125221210A">#REF!,#REF!</definedName>
    <definedName name="A125221214K">#REF!,#REF!</definedName>
    <definedName name="A125221218V">#REF!,#REF!</definedName>
    <definedName name="A125221222K">#REF!,#REF!</definedName>
    <definedName name="A125221226V">#REF!,#REF!</definedName>
    <definedName name="A125221230K">#REF!,#REF!</definedName>
    <definedName name="A125221234V">#REF!,#REF!</definedName>
    <definedName name="A125221238C">#REF!,#REF!</definedName>
    <definedName name="A125221242V">#REF!,#REF!</definedName>
    <definedName name="A125221246C">#REF!,#REF!</definedName>
    <definedName name="A125221250V">#REF!,#REF!</definedName>
    <definedName name="A125221254C">#REF!,#REF!</definedName>
    <definedName name="A125221258L">#REF!,#REF!</definedName>
    <definedName name="A125221262C">#REF!,#REF!</definedName>
    <definedName name="A125221266L">#REF!,#REF!</definedName>
    <definedName name="A125221270C">#REF!,#REF!</definedName>
    <definedName name="A125221274L">#REF!,#REF!</definedName>
    <definedName name="A125221278W">#REF!,#REF!</definedName>
    <definedName name="A125221282L">#REF!,#REF!</definedName>
    <definedName name="A125221286W">#REF!,#REF!</definedName>
    <definedName name="A125221290L">#REF!,#REF!</definedName>
    <definedName name="A125221294W">#REF!,#REF!</definedName>
    <definedName name="A125221298F">#REF!,#REF!</definedName>
    <definedName name="A125221302K">#REF!,#REF!</definedName>
    <definedName name="A125221306V">#REF!,#REF!</definedName>
    <definedName name="A125221310K">#REF!,#REF!</definedName>
    <definedName name="A125221314V">#REF!,#REF!</definedName>
    <definedName name="A125221318C">#REF!,#REF!</definedName>
    <definedName name="A125221322V">#REF!,#REF!</definedName>
    <definedName name="A125221326C">#REF!,#REF!</definedName>
    <definedName name="A125221330V">#REF!,#REF!</definedName>
    <definedName name="A125221334C">#REF!,#REF!</definedName>
    <definedName name="A125221338L">#REF!,#REF!</definedName>
    <definedName name="A125221342C">#REF!,#REF!</definedName>
    <definedName name="A125221346L">#REF!,#REF!</definedName>
    <definedName name="A125221350C">#REF!,#REF!</definedName>
    <definedName name="A125221354L">#REF!,#REF!</definedName>
    <definedName name="A125221358W">#REF!,#REF!</definedName>
    <definedName name="A125221362L">#REF!,#REF!</definedName>
    <definedName name="A125221366W">#REF!,#REF!</definedName>
    <definedName name="A125221370L">#REF!,#REF!</definedName>
    <definedName name="A125221374W">#REF!,#REF!</definedName>
    <definedName name="A125221378F">#REF!,#REF!</definedName>
    <definedName name="A125221382W">#REF!,#REF!</definedName>
    <definedName name="A125221386F">#REF!,#REF!</definedName>
    <definedName name="A125221390W">#REF!,#REF!</definedName>
    <definedName name="A125221394F">#REF!,#REF!</definedName>
    <definedName name="A125221398R">#REF!,#REF!</definedName>
    <definedName name="A125221402V">#REF!,#REF!</definedName>
    <definedName name="A125221406C">#REF!,#REF!</definedName>
    <definedName name="A125221410V">#REF!,#REF!</definedName>
    <definedName name="A125221414C">#REF!,#REF!</definedName>
    <definedName name="A125221418L">#REF!,#REF!</definedName>
    <definedName name="A125221422C">#REF!,#REF!</definedName>
    <definedName name="A125221426L">#REF!,#REF!</definedName>
    <definedName name="A125221430C">#REF!,#REF!</definedName>
    <definedName name="A125221434L">#REF!,#REF!</definedName>
    <definedName name="A125221438W">#REF!,#REF!</definedName>
    <definedName name="A125221442L">#REF!,#REF!</definedName>
    <definedName name="A125221446W">#REF!,#REF!</definedName>
    <definedName name="A125221450L">#REF!,#REF!</definedName>
    <definedName name="A125221454W">#REF!,#REF!</definedName>
    <definedName name="A125221458F">#REF!,#REF!</definedName>
    <definedName name="A125221462W">#REF!,#REF!</definedName>
    <definedName name="A125221466F">#REF!,#REF!</definedName>
    <definedName name="A125221470W">#REF!,#REF!</definedName>
    <definedName name="A125221474F">#REF!,#REF!</definedName>
    <definedName name="A125221478R">#REF!,#REF!</definedName>
    <definedName name="A125221482F">#REF!,#REF!</definedName>
    <definedName name="A125221486R">#REF!,#REF!</definedName>
    <definedName name="A125221490F">#REF!,#REF!</definedName>
    <definedName name="A125221494R">#REF!,#REF!</definedName>
    <definedName name="A125221498X">#REF!,#REF!</definedName>
    <definedName name="A125221502C">#REF!,#REF!</definedName>
    <definedName name="A125221506L">#REF!,#REF!</definedName>
    <definedName name="A125221510C">#REF!,#REF!</definedName>
    <definedName name="A125221514L">#REF!,#REF!</definedName>
    <definedName name="A125221518W">#REF!,#REF!</definedName>
    <definedName name="A125221522L">#REF!,#REF!</definedName>
    <definedName name="A125221526W">#REF!,#REF!</definedName>
    <definedName name="A125221530L">#REF!,#REF!</definedName>
    <definedName name="A125221534W">#REF!,#REF!</definedName>
    <definedName name="A125221538F">#REF!,#REF!</definedName>
    <definedName name="A125221542W">#REF!,#REF!</definedName>
    <definedName name="A125221546F">#REF!,#REF!</definedName>
    <definedName name="A125221550W">#REF!,#REF!</definedName>
    <definedName name="A125221554F">#REF!,#REF!</definedName>
    <definedName name="A125221558R">#REF!,#REF!</definedName>
    <definedName name="A125221562F">#REF!,#REF!</definedName>
    <definedName name="A125221566R">#REF!,#REF!</definedName>
    <definedName name="A125221570F">#REF!,#REF!</definedName>
    <definedName name="A125221574R">#REF!,#REF!</definedName>
    <definedName name="A125221578X">#REF!,#REF!</definedName>
    <definedName name="A125221582R">#REF!,#REF!</definedName>
    <definedName name="A125221586X">#REF!,#REF!</definedName>
    <definedName name="A125221590R">#REF!,#REF!</definedName>
    <definedName name="A125221594X">#REF!,#REF!</definedName>
    <definedName name="A125221598J">#REF!,#REF!</definedName>
    <definedName name="A125221602L">#REF!,#REF!</definedName>
    <definedName name="A125221606W">#REF!,#REF!</definedName>
    <definedName name="A125221610L">#REF!,#REF!</definedName>
    <definedName name="A125221614W">#REF!,#REF!</definedName>
    <definedName name="A125221618F">#REF!,#REF!</definedName>
    <definedName name="A125221622W">#REF!,#REF!</definedName>
    <definedName name="A125221626F">#REF!,#REF!</definedName>
    <definedName name="A125221630W">#REF!,#REF!</definedName>
    <definedName name="A125221634F">#REF!,#REF!</definedName>
    <definedName name="A125221638R">#REF!,#REF!</definedName>
    <definedName name="A125221642F">#REF!,#REF!</definedName>
    <definedName name="A125221646R">#REF!,#REF!</definedName>
    <definedName name="A125221650F">#REF!,#REF!</definedName>
    <definedName name="A125221654R">#REF!,#REF!</definedName>
    <definedName name="A125221658X">#REF!,#REF!</definedName>
    <definedName name="A125221662R">#REF!,#REF!</definedName>
    <definedName name="A125221666X">#REF!,#REF!</definedName>
    <definedName name="A125221670R">#REF!,#REF!</definedName>
    <definedName name="A125221674X">#REF!,#REF!</definedName>
    <definedName name="A125221678J">#REF!,#REF!</definedName>
    <definedName name="A125221682X">#REF!,#REF!</definedName>
    <definedName name="A125221686J">#REF!,#REF!</definedName>
    <definedName name="A125221690X">#REF!,#REF!</definedName>
    <definedName name="A125221694J">#REF!,#REF!</definedName>
    <definedName name="A125221698T">#REF!,#REF!</definedName>
    <definedName name="A125221702W">#REF!,#REF!</definedName>
    <definedName name="A125221706F">#REF!,#REF!</definedName>
    <definedName name="A125221710W">#REF!,#REF!</definedName>
    <definedName name="A125221714F">#REF!,#REF!</definedName>
    <definedName name="A125221718R">#REF!,#REF!</definedName>
    <definedName name="A125221722F">#REF!,#REF!</definedName>
    <definedName name="A125222814J">#REF!,#REF!</definedName>
    <definedName name="A125222818T">#REF!,#REF!</definedName>
    <definedName name="A125222822J">#REF!,#REF!</definedName>
    <definedName name="A125222826T">#REF!,#REF!</definedName>
    <definedName name="A125222830J">#REF!,#REF!</definedName>
    <definedName name="A125222834T">#REF!,#REF!</definedName>
    <definedName name="A125222838A">#REF!,#REF!</definedName>
    <definedName name="A125222842T">#REF!,#REF!</definedName>
    <definedName name="A125222846A">#REF!,#REF!</definedName>
    <definedName name="A125222850T">#REF!,#REF!</definedName>
    <definedName name="A125222854A">#REF!,#REF!</definedName>
    <definedName name="A125222858K">#REF!,#REF!</definedName>
    <definedName name="A125222862A">#REF!,#REF!</definedName>
    <definedName name="A125222866K">#REF!,#REF!</definedName>
    <definedName name="A125222870A">#REF!,#REF!</definedName>
    <definedName name="A125222874K">#REF!,#REF!</definedName>
    <definedName name="A125222878V">#REF!,#REF!</definedName>
    <definedName name="A125222882K">#REF!,#REF!</definedName>
    <definedName name="A125222886V">#REF!,#REF!</definedName>
    <definedName name="A125222890K">#REF!,#REF!</definedName>
    <definedName name="A125222894V">#REF!,#REF!</definedName>
    <definedName name="A125222898C">#REF!,#REF!</definedName>
    <definedName name="A125222902J">#REF!,#REF!</definedName>
    <definedName name="A125222906T">#REF!,#REF!</definedName>
    <definedName name="A125222910J">#REF!,#REF!</definedName>
    <definedName name="A125222914T">#REF!,#REF!</definedName>
    <definedName name="A125222918A">#REF!,#REF!</definedName>
    <definedName name="A125222922T">#REF!,#REF!</definedName>
    <definedName name="A125222926A">#REF!,#REF!</definedName>
    <definedName name="A125222930T">#REF!,#REF!</definedName>
    <definedName name="A125222934A">#REF!,#REF!</definedName>
    <definedName name="A125222938K">#REF!,#REF!</definedName>
    <definedName name="A125222942A">#REF!,#REF!</definedName>
    <definedName name="A125222946K">#REF!,#REF!</definedName>
    <definedName name="A125224038R">#REF!,#REF!</definedName>
    <definedName name="A125224042F">#REF!,#REF!</definedName>
    <definedName name="A125224046R">#REF!,#REF!</definedName>
    <definedName name="A125224050F">#REF!,#REF!</definedName>
    <definedName name="A125224054R">#REF!,#REF!</definedName>
    <definedName name="A125224058X">#REF!,#REF!</definedName>
    <definedName name="A125224062R">#REF!,#REF!</definedName>
    <definedName name="A125224066X">#REF!,#REF!</definedName>
    <definedName name="A125224070R">#REF!,#REF!</definedName>
    <definedName name="A125224074X">#REF!,#REF!</definedName>
    <definedName name="A125224078J">#REF!,#REF!</definedName>
    <definedName name="A125224082X">#REF!,#REF!</definedName>
    <definedName name="A125224086J">#REF!,#REF!</definedName>
    <definedName name="A125224090X">#REF!,#REF!</definedName>
    <definedName name="A125224094J">#REF!,#REF!</definedName>
    <definedName name="A125224098T">#REF!,#REF!</definedName>
    <definedName name="A125224102W">#REF!,#REF!</definedName>
    <definedName name="A125224106F">#REF!,#REF!</definedName>
    <definedName name="A125224110W">#REF!,#REF!</definedName>
    <definedName name="A125224114F">#REF!,#REF!</definedName>
    <definedName name="A125224118R">#REF!,#REF!</definedName>
    <definedName name="A125224122F">#REF!,#REF!</definedName>
    <definedName name="A125224126R">#REF!,#REF!</definedName>
    <definedName name="A125224130F">#REF!,#REF!</definedName>
    <definedName name="A125224134R">#REF!,#REF!</definedName>
    <definedName name="A125224138X">#REF!,#REF!</definedName>
    <definedName name="A125224142R">#REF!,#REF!</definedName>
    <definedName name="A125224146X">#REF!,#REF!</definedName>
    <definedName name="A125224150R">#REF!,#REF!</definedName>
    <definedName name="A125224154X">#REF!,#REF!</definedName>
    <definedName name="A125224158J">#REF!,#REF!</definedName>
    <definedName name="A125224162X">#REF!,#REF!</definedName>
    <definedName name="A125224166J">#REF!,#REF!</definedName>
    <definedName name="A125224170X">#REF!,#REF!</definedName>
    <definedName name="A125225262A">#REF!,#REF!</definedName>
    <definedName name="A125225266K">#REF!,#REF!</definedName>
    <definedName name="A125225270A">#REF!,#REF!</definedName>
    <definedName name="A125225274K">#REF!,#REF!</definedName>
    <definedName name="A125225278V">#REF!,#REF!</definedName>
    <definedName name="A125225282K">#REF!,#REF!</definedName>
    <definedName name="A125225286V">#REF!,#REF!</definedName>
    <definedName name="A125225290K">#REF!,#REF!</definedName>
    <definedName name="A125225294V">#REF!,#REF!</definedName>
    <definedName name="A125225298C">#REF!,#REF!</definedName>
    <definedName name="A125225302J">#REF!,#REF!</definedName>
    <definedName name="A125225306T">#REF!,#REF!</definedName>
    <definedName name="A125225310J">#REF!,#REF!</definedName>
    <definedName name="A125225314T">#REF!,#REF!</definedName>
    <definedName name="A125225318A">#REF!,#REF!</definedName>
    <definedName name="A125225322T">#REF!,#REF!</definedName>
    <definedName name="A125225326A">#REF!,#REF!</definedName>
    <definedName name="A125225330T">#REF!,#REF!</definedName>
    <definedName name="A125225334A">#REF!,#REF!</definedName>
    <definedName name="A125225338K">#REF!,#REF!</definedName>
    <definedName name="A125225342A">#REF!,#REF!</definedName>
    <definedName name="A125225346K">#REF!,#REF!</definedName>
    <definedName name="A125225350A">#REF!,#REF!</definedName>
    <definedName name="A125225354K">#REF!,#REF!</definedName>
    <definedName name="A125225358V">#REF!,#REF!</definedName>
    <definedName name="A125225362K">#REF!,#REF!</definedName>
    <definedName name="A125225366V">#REF!,#REF!</definedName>
    <definedName name="A125225370K">#REF!,#REF!</definedName>
    <definedName name="A125225374V">#REF!,#REF!</definedName>
    <definedName name="A125225378C">#REF!,#REF!</definedName>
    <definedName name="A125225382V">#REF!,#REF!</definedName>
    <definedName name="A125225386C">#REF!,#REF!</definedName>
    <definedName name="A125225390V">#REF!,#REF!</definedName>
    <definedName name="A125225394C">#REF!,#REF!</definedName>
    <definedName name="A125226486F">#REF!,#REF!</definedName>
    <definedName name="A125226490W">#REF!,#REF!</definedName>
    <definedName name="A125226494F">#REF!,#REF!</definedName>
    <definedName name="A125226498R">#REF!,#REF!</definedName>
    <definedName name="A125226502V">#REF!,#REF!</definedName>
    <definedName name="A125226506C">#REF!,#REF!</definedName>
    <definedName name="A125226510V">#REF!,#REF!</definedName>
    <definedName name="A125226514C">#REF!,#REF!</definedName>
    <definedName name="A125226518L">#REF!,#REF!</definedName>
    <definedName name="A125226522C">#REF!,#REF!</definedName>
    <definedName name="A125226526L">#REF!,#REF!</definedName>
    <definedName name="A125226530C">#REF!,#REF!</definedName>
    <definedName name="A125226534L">#REF!,#REF!</definedName>
    <definedName name="A125226538W">#REF!,#REF!</definedName>
    <definedName name="A125226542L">#REF!,#REF!</definedName>
    <definedName name="A125226546W">#REF!,#REF!</definedName>
    <definedName name="A125226550L">#REF!,#REF!</definedName>
    <definedName name="A125226554W">#REF!,#REF!</definedName>
    <definedName name="A125226558F">#REF!,#REF!</definedName>
    <definedName name="A125226562W">#REF!,#REF!</definedName>
    <definedName name="A125226566F">#REF!,#REF!</definedName>
    <definedName name="A125226570W">#REF!,#REF!</definedName>
    <definedName name="A125226574F">#REF!,#REF!</definedName>
    <definedName name="A125226578R">#REF!,#REF!</definedName>
    <definedName name="A125226582F">#REF!,#REF!</definedName>
    <definedName name="A125226586R">#REF!,#REF!</definedName>
    <definedName name="A125226590F">#REF!,#REF!</definedName>
    <definedName name="A125226594R">#REF!,#REF!</definedName>
    <definedName name="A125226598X">#REF!,#REF!</definedName>
    <definedName name="A125226602C">#REF!,#REF!</definedName>
    <definedName name="A125226606L">#REF!,#REF!</definedName>
    <definedName name="A125226610C">#REF!,#REF!</definedName>
    <definedName name="A125226614L">#REF!,#REF!</definedName>
    <definedName name="A125226618W">#REF!,#REF!</definedName>
    <definedName name="A126094818J">Data1!$AL$1:$AL$10,Data1!$AL$11:$AL$21</definedName>
    <definedName name="A126094818J_Data">Data1!$AL$11:$AL$21</definedName>
    <definedName name="A126094818J_Latest">Data1!$AL$21</definedName>
    <definedName name="A126094822X">Data1!$BG$1:$BG$10,Data1!$BG$11:$BG$21</definedName>
    <definedName name="A126094822X_Data">Data1!$BG$11:$BG$21</definedName>
    <definedName name="A126094822X_Latest">Data1!$BG$21</definedName>
    <definedName name="A126094826J">Data1!$CB$1:$CB$10,Data1!$CB$11:$CB$21</definedName>
    <definedName name="A126094826J_Data">Data1!$CB$11:$CB$21</definedName>
    <definedName name="A126094826J_Latest">Data1!$CB$21</definedName>
    <definedName name="A126094830X">Data1!$BP$1:$BP$10,Data1!$BP$11:$BP$21</definedName>
    <definedName name="A126094830X_Data">Data1!$BP$11:$BP$21</definedName>
    <definedName name="A126094830X_Latest">Data1!$BP$21</definedName>
    <definedName name="A126094834J">Data1!$CN$1:$CN$10,Data1!$CN$11:$CN$21</definedName>
    <definedName name="A126094834J_Data">Data1!$CN$11:$CN$21</definedName>
    <definedName name="A126094834J_Latest">Data1!$CN$21</definedName>
    <definedName name="A126094838T">Data1!$AO$1:$AO$10,Data1!$AO$11:$AO$21</definedName>
    <definedName name="A126094838T_Data">Data1!$AO$11:$AO$21</definedName>
    <definedName name="A126094838T_Latest">Data1!$AO$21</definedName>
    <definedName name="A126094842J">Data1!$AU$1:$AU$10,Data1!$AU$11:$AU$21</definedName>
    <definedName name="A126094842J_Data">Data1!$AU$11:$AU$21</definedName>
    <definedName name="A126094842J_Latest">Data1!$AU$21</definedName>
    <definedName name="A126094846T">Data1!$CT$1:$CT$10,Data1!$CT$11:$CT$21</definedName>
    <definedName name="A126094846T_Data">Data1!$CT$11:$CT$21</definedName>
    <definedName name="A126094846T_Latest">Data1!$CT$21</definedName>
    <definedName name="A126094850J">Data1!$CK$1:$CK$10,Data1!$CK$11:$CK$21</definedName>
    <definedName name="A126094850J_Data">Data1!$CK$11:$CK$21</definedName>
    <definedName name="A126094850J_Latest">Data1!$CK$21</definedName>
    <definedName name="A126094854T">Data1!$CZ$1:$CZ$10,Data1!$CZ$11:$CZ$21</definedName>
    <definedName name="A126094854T_Data">Data1!$CZ$11:$CZ$21</definedName>
    <definedName name="A126094854T_Latest">Data1!$CZ$21</definedName>
    <definedName name="A126094858A">Data1!$W$1:$W$10,Data1!$W$11:$W$21</definedName>
    <definedName name="A126094858A_Data">Data1!$W$11:$W$21</definedName>
    <definedName name="A126094858A_Latest">Data1!$W$21</definedName>
    <definedName name="A126094862T">Data1!$AI$1:$AI$10,Data1!$AI$11:$AI$21</definedName>
    <definedName name="A126094862T_Data">Data1!$AI$11:$AI$21</definedName>
    <definedName name="A126094862T_Latest">Data1!$AI$21</definedName>
    <definedName name="A126094866A">Data1!$BS$1:$BS$10,Data1!$BS$11:$BS$21</definedName>
    <definedName name="A126094866A_Data">Data1!$BS$11:$BS$21</definedName>
    <definedName name="A126094866A_Latest">Data1!$BS$21</definedName>
    <definedName name="A126094870T">Data1!$CQ$1:$CQ$10,Data1!$CQ$11:$CQ$21</definedName>
    <definedName name="A126094870T_Data">Data1!$CQ$11:$CQ$21</definedName>
    <definedName name="A126094870T_Latest">Data1!$CQ$21</definedName>
    <definedName name="A126094874A">Data1!$CW$1:$CW$10,Data1!$CW$11:$CW$21</definedName>
    <definedName name="A126094874A_Data">Data1!$CW$11:$CW$21</definedName>
    <definedName name="A126094874A_Latest">Data1!$CW$21</definedName>
    <definedName name="A126094878K">Data1!$E$1:$E$10,Data1!$E$11:$E$21</definedName>
    <definedName name="A126094878K_Data">Data1!$E$11:$E$21</definedName>
    <definedName name="A126094878K_Latest">Data1!$E$21</definedName>
    <definedName name="A126094882A">Data1!$N$1:$N$10,Data1!$N$11:$N$21</definedName>
    <definedName name="A126094882A_Data">Data1!$N$11:$N$21</definedName>
    <definedName name="A126094882A_Latest">Data1!$N$21</definedName>
    <definedName name="A126094886K">Data1!$Q$1:$Q$10,Data1!$Q$11:$Q$21</definedName>
    <definedName name="A126094886K_Data">Data1!$Q$11:$Q$21</definedName>
    <definedName name="A126094886K_Latest">Data1!$Q$21</definedName>
    <definedName name="A126094890A">Data1!$AR$1:$AR$10,Data1!$AR$11:$AR$21</definedName>
    <definedName name="A126094890A_Data">Data1!$AR$11:$AR$21</definedName>
    <definedName name="A126094890A_Latest">Data1!$AR$21</definedName>
    <definedName name="A126094894K">Data1!$AX$1:$AX$10,Data1!$AX$11:$AX$21</definedName>
    <definedName name="A126094894K_Data">Data1!$AX$11:$AX$21</definedName>
    <definedName name="A126094894K_Latest">Data1!$AX$21</definedName>
    <definedName name="A126094898V">Data1!$BA$1:$BA$10,Data1!$BA$11:$BA$21</definedName>
    <definedName name="A126094898V_Data">Data1!$BA$11:$BA$21</definedName>
    <definedName name="A126094898V_Latest">Data1!$BA$21</definedName>
    <definedName name="A126094902X">Data1!$BV$1:$BV$10,Data1!$BV$11:$BV$21</definedName>
    <definedName name="A126094902X_Data">Data1!$BV$11:$BV$21</definedName>
    <definedName name="A126094902X_Latest">Data1!$BV$21</definedName>
    <definedName name="A126094906J">Data1!$CE$1:$CE$10,Data1!$CE$11:$CE$21</definedName>
    <definedName name="A126094906J_Data">Data1!$CE$11:$CE$21</definedName>
    <definedName name="A126094906J_Latest">Data1!$CE$21</definedName>
    <definedName name="A126094910X">Data1!$T$1:$T$10,Data1!$T$11:$T$21</definedName>
    <definedName name="A126094910X_Data">Data1!$T$11:$T$21</definedName>
    <definedName name="A126094910X_Latest">Data1!$T$21</definedName>
    <definedName name="A126094914J">Data1!$AC$1:$AC$10,Data1!$AC$11:$AC$21</definedName>
    <definedName name="A126094914J_Data">Data1!$AC$11:$AC$21</definedName>
    <definedName name="A126094914J_Latest">Data1!$AC$21</definedName>
    <definedName name="A126094918T">Data1!$CH$1:$CH$10,Data1!$CH$11:$CH$21</definedName>
    <definedName name="A126094918T_Data">Data1!$CH$11:$CH$21</definedName>
    <definedName name="A126094918T_Latest">Data1!$CH$21</definedName>
    <definedName name="A126094922J">Data1!$B$1:$B$10,Data1!$B$11:$B$21</definedName>
    <definedName name="A126094922J_Data">Data1!$B$11:$B$21</definedName>
    <definedName name="A126094922J_Latest">Data1!$B$21</definedName>
    <definedName name="A126094926T">Data1!$H$1:$H$10,Data1!$H$11:$H$21</definedName>
    <definedName name="A126094926T_Data">Data1!$H$11:$H$21</definedName>
    <definedName name="A126094926T_Latest">Data1!$H$21</definedName>
    <definedName name="A126094930J">Data1!$K$1:$K$10,Data1!$K$11:$K$21</definedName>
    <definedName name="A126094930J_Data">Data1!$K$11:$K$21</definedName>
    <definedName name="A126094930J_Latest">Data1!$K$21</definedName>
    <definedName name="A126094934T">Data1!$Z$1:$Z$10,Data1!$Z$11:$Z$21</definedName>
    <definedName name="A126094934T_Data">Data1!$Z$11:$Z$21</definedName>
    <definedName name="A126094934T_Latest">Data1!$Z$21</definedName>
    <definedName name="A126094938A">Data1!$BJ$1:$BJ$10,Data1!$BJ$11:$BJ$21</definedName>
    <definedName name="A126094938A_Data">Data1!$BJ$11:$BJ$21</definedName>
    <definedName name="A126094938A_Latest">Data1!$BJ$21</definedName>
    <definedName name="A126094942T">Data1!$BM$1:$BM$10,Data1!$BM$11:$BM$21</definedName>
    <definedName name="A126094942T_Data">Data1!$BM$11:$BM$21</definedName>
    <definedName name="A126094942T_Latest">Data1!$BM$21</definedName>
    <definedName name="A126094946A">Data1!$AF$1:$AF$10,Data1!$AF$11:$AF$21</definedName>
    <definedName name="A126094946A_Data">Data1!$AF$11:$AF$21</definedName>
    <definedName name="A126094946A_Latest">Data1!$AF$21</definedName>
    <definedName name="A126094950T">Data1!$BD$1:$BD$10,Data1!$BD$11:$BD$21</definedName>
    <definedName name="A126094950T_Data">Data1!$BD$11:$BD$21</definedName>
    <definedName name="A126094950T_Latest">Data1!$BD$21</definedName>
    <definedName name="A126094954A">Data1!$BY$1:$BY$10,Data1!$BY$11:$BY$21</definedName>
    <definedName name="A126094954A_Data">Data1!$BY$11:$BY$21</definedName>
    <definedName name="A126094954A_Latest">Data1!$BY$21</definedName>
    <definedName name="A126094958K">Data6!$EW$1:$EW$10,Data6!$EW$11:$EW$21</definedName>
    <definedName name="A126094958K_Data">Data6!$EW$11:$EW$21</definedName>
    <definedName name="A126094958K_Latest">Data6!$EW$21</definedName>
    <definedName name="A126094962A">Data6!$FR$1:$FR$10,Data6!$FR$11:$FR$21</definedName>
    <definedName name="A126094962A_Data">Data6!$FR$11:$FR$21</definedName>
    <definedName name="A126094962A_Latest">Data6!$FR$21</definedName>
    <definedName name="A126094966K">Data6!$GM$1:$GM$10,Data6!$GM$11:$GM$21</definedName>
    <definedName name="A126094966K_Data">Data6!$GM$11:$GM$21</definedName>
    <definedName name="A126094966K_Latest">Data6!$GM$21</definedName>
    <definedName name="A126094970A">Data6!$GA$1:$GA$10,Data6!$GA$11:$GA$21</definedName>
    <definedName name="A126094970A_Data">Data6!$GA$11:$GA$21</definedName>
    <definedName name="A126094970A_Latest">Data6!$GA$21</definedName>
    <definedName name="A126094974K">Data6!$GY$1:$GY$10,Data6!$GY$11:$GY$21</definedName>
    <definedName name="A126094974K_Data">Data6!$GY$11:$GY$21</definedName>
    <definedName name="A126094974K_Latest">Data6!$GY$21</definedName>
    <definedName name="A126094978V">Data6!$EZ$1:$EZ$10,Data6!$EZ$11:$EZ$21</definedName>
    <definedName name="A126094978V_Data">Data6!$EZ$11:$EZ$21</definedName>
    <definedName name="A126094978V_Latest">Data6!$EZ$21</definedName>
    <definedName name="A126094982K">Data6!$FF$1:$FF$10,Data6!$FF$11:$FF$21</definedName>
    <definedName name="A126094982K_Data">Data6!$FF$11:$FF$21</definedName>
    <definedName name="A126094982K_Latest">Data6!$FF$21</definedName>
    <definedName name="A126094986V">Data6!$HE$1:$HE$10,Data6!$HE$11:$HE$21</definedName>
    <definedName name="A126094986V_Data">Data6!$HE$11:$HE$21</definedName>
    <definedName name="A126094986V_Latest">Data6!$HE$21</definedName>
    <definedName name="A126094990K">Data6!$GV$1:$GV$10,Data6!$GV$11:$GV$21</definedName>
    <definedName name="A126094990K_Data">Data6!$GV$11:$GV$21</definedName>
    <definedName name="A126094990K_Latest">Data6!$GV$21</definedName>
    <definedName name="A126094994V">Data6!$HK$1:$HK$10,Data6!$HK$11:$HK$21</definedName>
    <definedName name="A126094994V_Data">Data6!$HK$11:$HK$21</definedName>
    <definedName name="A126094994V_Latest">Data6!$HK$21</definedName>
    <definedName name="A126094998C">Data6!$EH$1:$EH$10,Data6!$EH$11:$EH$21</definedName>
    <definedName name="A126094998C_Data">Data6!$EH$11:$EH$21</definedName>
    <definedName name="A126094998C_Latest">Data6!$EH$21</definedName>
    <definedName name="A126095002K">Data6!$ET$1:$ET$10,Data6!$ET$11:$ET$21</definedName>
    <definedName name="A126095002K_Data">Data6!$ET$11:$ET$21</definedName>
    <definedName name="A126095002K_Latest">Data6!$ET$21</definedName>
    <definedName name="A126095006V">Data6!$GD$1:$GD$10,Data6!$GD$11:$GD$21</definedName>
    <definedName name="A126095006V_Data">Data6!$GD$11:$GD$21</definedName>
    <definedName name="A126095006V_Latest">Data6!$GD$21</definedName>
    <definedName name="A126095010K">Data6!$HB$1:$HB$10,Data6!$HB$11:$HB$21</definedName>
    <definedName name="A126095010K_Data">Data6!$HB$11:$HB$21</definedName>
    <definedName name="A126095010K_Latest">Data6!$HB$21</definedName>
    <definedName name="A126095014V">Data6!$HH$1:$HH$10,Data6!$HH$11:$HH$21</definedName>
    <definedName name="A126095014V_Data">Data6!$HH$11:$HH$21</definedName>
    <definedName name="A126095014V_Latest">Data6!$HH$21</definedName>
    <definedName name="A126095018C">Data6!$DP$1:$DP$10,Data6!$DP$11:$DP$21</definedName>
    <definedName name="A126095018C_Data">Data6!$DP$11:$DP$21</definedName>
    <definedName name="A126095018C_Latest">Data6!$DP$21</definedName>
    <definedName name="A126095022V">Data6!$DY$1:$DY$10,Data6!$DY$11:$DY$21</definedName>
    <definedName name="A126095022V_Data">Data6!$DY$11:$DY$21</definedName>
    <definedName name="A126095022V_Latest">Data6!$DY$21</definedName>
    <definedName name="A126095026C">Data6!$EB$1:$EB$10,Data6!$EB$11:$EB$21</definedName>
    <definedName name="A126095026C_Data">Data6!$EB$11:$EB$21</definedName>
    <definedName name="A126095026C_Latest">Data6!$EB$21</definedName>
    <definedName name="A126095030V">Data6!$FC$1:$FC$10,Data6!$FC$11:$FC$21</definedName>
    <definedName name="A126095030V_Data">Data6!$FC$11:$FC$21</definedName>
    <definedName name="A126095030V_Latest">Data6!$FC$21</definedName>
    <definedName name="A126095034C">Data6!$FI$1:$FI$10,Data6!$FI$11:$FI$21</definedName>
    <definedName name="A126095034C_Data">Data6!$FI$11:$FI$21</definedName>
    <definedName name="A126095034C_Latest">Data6!$FI$21</definedName>
    <definedName name="A126095038L">Data6!$FL$1:$FL$10,Data6!$FL$11:$FL$21</definedName>
    <definedName name="A126095038L_Data">Data6!$FL$11:$FL$21</definedName>
    <definedName name="A126095038L_Latest">Data6!$FL$21</definedName>
    <definedName name="A126095042C">Data6!$GG$1:$GG$10,Data6!$GG$11:$GG$21</definedName>
    <definedName name="A126095042C_Data">Data6!$GG$11:$GG$21</definedName>
    <definedName name="A126095042C_Latest">Data6!$GG$21</definedName>
    <definedName name="A126095046L">Data6!$GP$1:$GP$10,Data6!$GP$11:$GP$21</definedName>
    <definedName name="A126095046L_Data">Data6!$GP$11:$GP$21</definedName>
    <definedName name="A126095046L_Latest">Data6!$GP$21</definedName>
    <definedName name="A126095050C">Data6!$EE$1:$EE$10,Data6!$EE$11:$EE$21</definedName>
    <definedName name="A126095050C_Data">Data6!$EE$11:$EE$21</definedName>
    <definedName name="A126095050C_Latest">Data6!$EE$21</definedName>
    <definedName name="A126095054L">Data6!$EN$1:$EN$10,Data6!$EN$11:$EN$21</definedName>
    <definedName name="A126095054L_Data">Data6!$EN$11:$EN$21</definedName>
    <definedName name="A126095054L_Latest">Data6!$EN$21</definedName>
    <definedName name="A126095058W">Data6!$GS$1:$GS$10,Data6!$GS$11:$GS$21</definedName>
    <definedName name="A126095058W_Data">Data6!$GS$11:$GS$21</definedName>
    <definedName name="A126095058W_Latest">Data6!$GS$21</definedName>
    <definedName name="A126095062L">Data6!$DM$1:$DM$10,Data6!$DM$11:$DM$21</definedName>
    <definedName name="A126095062L_Data">Data6!$DM$11:$DM$21</definedName>
    <definedName name="A126095062L_Latest">Data6!$DM$21</definedName>
    <definedName name="A126095066W">Data6!$DS$1:$DS$10,Data6!$DS$11:$DS$21</definedName>
    <definedName name="A126095066W_Data">Data6!$DS$11:$DS$21</definedName>
    <definedName name="A126095066W_Latest">Data6!$DS$21</definedName>
    <definedName name="A126095070L">Data6!$DV$1:$DV$10,Data6!$DV$11:$DV$21</definedName>
    <definedName name="A126095070L_Data">Data6!$DV$11:$DV$21</definedName>
    <definedName name="A126095070L_Latest">Data6!$DV$21</definedName>
    <definedName name="A126095074W">Data6!$EK$1:$EK$10,Data6!$EK$11:$EK$21</definedName>
    <definedName name="A126095074W_Data">Data6!$EK$11:$EK$21</definedName>
    <definedName name="A126095074W_Latest">Data6!$EK$21</definedName>
    <definedName name="A126095078F">Data6!$FU$1:$FU$10,Data6!$FU$11:$FU$21</definedName>
    <definedName name="A126095078F_Data">Data6!$FU$11:$FU$21</definedName>
    <definedName name="A126095078F_Latest">Data6!$FU$21</definedName>
    <definedName name="A126095082W">Data6!$FX$1:$FX$10,Data6!$FX$11:$FX$21</definedName>
    <definedName name="A126095082W_Data">Data6!$FX$11:$FX$21</definedName>
    <definedName name="A126095082W_Latest">Data6!$FX$21</definedName>
    <definedName name="A126095086F">Data6!$EQ$1:$EQ$10,Data6!$EQ$11:$EQ$21</definedName>
    <definedName name="A126095086F_Data">Data6!$EQ$11:$EQ$21</definedName>
    <definedName name="A126095086F_Latest">Data6!$EQ$21</definedName>
    <definedName name="A126095090W">Data6!$FO$1:$FO$10,Data6!$FO$11:$FO$21</definedName>
    <definedName name="A126095090W_Data">Data6!$FO$11:$FO$21</definedName>
    <definedName name="A126095090W_Latest">Data6!$FO$21</definedName>
    <definedName name="A126095094F">Data6!$GJ$1:$GJ$10,Data6!$GJ$11:$GJ$21</definedName>
    <definedName name="A126095094F_Data">Data6!$GJ$11:$GJ$21</definedName>
    <definedName name="A126095094F_Latest">Data6!$GJ$21</definedName>
    <definedName name="A126095098R">Data4!$W$1:$W$10,Data4!$W$11:$W$21</definedName>
    <definedName name="A126095098R_Data">Data4!$W$11:$W$21</definedName>
    <definedName name="A126095098R_Latest">Data4!$W$21</definedName>
    <definedName name="A126095102V">Data4!$AR$1:$AR$10,Data4!$AR$11:$AR$21</definedName>
    <definedName name="A126095102V_Data">Data4!$AR$11:$AR$21</definedName>
    <definedName name="A126095102V_Latest">Data4!$AR$21</definedName>
    <definedName name="A126095106C">Data4!$BM$1:$BM$10,Data4!$BM$11:$BM$21</definedName>
    <definedName name="A126095106C_Data">Data4!$BM$11:$BM$21</definedName>
    <definedName name="A126095106C_Latest">Data4!$BM$21</definedName>
    <definedName name="A126095110V">Data4!$BA$1:$BA$10,Data4!$BA$11:$BA$21</definedName>
    <definedName name="A126095110V_Data">Data4!$BA$11:$BA$21</definedName>
    <definedName name="A126095110V_Latest">Data4!$BA$21</definedName>
    <definedName name="A126095114C">Data4!$BY$1:$BY$10,Data4!$BY$11:$BY$21</definedName>
    <definedName name="A126095114C_Data">Data4!$BY$11:$BY$21</definedName>
    <definedName name="A126095114C_Latest">Data4!$BY$21</definedName>
    <definedName name="A126095118L">Data4!$Z$1:$Z$10,Data4!$Z$11:$Z$21</definedName>
    <definedName name="A126095118L_Data">Data4!$Z$11:$Z$21</definedName>
    <definedName name="A126095118L_Latest">Data4!$Z$21</definedName>
    <definedName name="A126095122C">Data4!$AF$1:$AF$10,Data4!$AF$11:$AF$21</definedName>
    <definedName name="A126095122C_Data">Data4!$AF$11:$AF$21</definedName>
    <definedName name="A126095122C_Latest">Data4!$AF$21</definedName>
    <definedName name="A126095126L">Data4!$CE$1:$CE$10,Data4!$CE$11:$CE$21</definedName>
    <definedName name="A126095126L_Data">Data4!$CE$11:$CE$21</definedName>
    <definedName name="A126095126L_Latest">Data4!$CE$21</definedName>
    <definedName name="A126095130C">Data4!$BV$1:$BV$10,Data4!$BV$11:$BV$21</definedName>
    <definedName name="A126095130C_Data">Data4!$BV$11:$BV$21</definedName>
    <definedName name="A126095130C_Latest">Data4!$BV$21</definedName>
    <definedName name="A126095134L">Data4!$CK$1:$CK$10,Data4!$CK$11:$CK$21</definedName>
    <definedName name="A126095134L_Data">Data4!$CK$11:$CK$21</definedName>
    <definedName name="A126095134L_Latest">Data4!$CK$21</definedName>
    <definedName name="A126095138W">Data4!$H$1:$H$10,Data4!$H$11:$H$21</definedName>
    <definedName name="A126095138W_Data">Data4!$H$11:$H$21</definedName>
    <definedName name="A126095138W_Latest">Data4!$H$21</definedName>
    <definedName name="A126095142L">Data4!$T$1:$T$10,Data4!$T$11:$T$21</definedName>
    <definedName name="A126095142L_Data">Data4!$T$11:$T$21</definedName>
    <definedName name="A126095142L_Latest">Data4!$T$21</definedName>
    <definedName name="A126095146W">Data4!$BD$1:$BD$10,Data4!$BD$11:$BD$21</definedName>
    <definedName name="A126095146W_Data">Data4!$BD$11:$BD$21</definedName>
    <definedName name="A126095146W_Latest">Data4!$BD$21</definedName>
    <definedName name="A126095150L">Data4!$CB$1:$CB$10,Data4!$CB$11:$CB$21</definedName>
    <definedName name="A126095150L_Data">Data4!$CB$11:$CB$21</definedName>
    <definedName name="A126095150L_Latest">Data4!$CB$21</definedName>
    <definedName name="A126095154W">Data4!$CH$1:$CH$10,Data4!$CH$11:$CH$21</definedName>
    <definedName name="A126095154W_Data">Data4!$CH$11:$CH$21</definedName>
    <definedName name="A126095154W_Latest">Data4!$CH$21</definedName>
    <definedName name="A126095158F">Data3!$IF$1:$IF$10,Data3!$IF$11:$IF$21</definedName>
    <definedName name="A126095158F_Data">Data3!$IF$11:$IF$21</definedName>
    <definedName name="A126095158F_Latest">Data3!$IF$21</definedName>
    <definedName name="A126095162W">Data3!$IO$1:$IO$10,Data3!$IO$11:$IO$21</definedName>
    <definedName name="A126095162W_Data">Data3!$IO$11:$IO$21</definedName>
    <definedName name="A126095162W_Latest">Data3!$IO$21</definedName>
    <definedName name="A126095166F">Data4!$B$1:$B$10,Data4!$B$11:$B$21</definedName>
    <definedName name="A126095166F_Data">Data4!$B$11:$B$21</definedName>
    <definedName name="A126095166F_Latest">Data4!$B$21</definedName>
    <definedName name="A126095170W">Data4!$AC$1:$AC$10,Data4!$AC$11:$AC$21</definedName>
    <definedName name="A126095170W_Data">Data4!$AC$11:$AC$21</definedName>
    <definedName name="A126095170W_Latest">Data4!$AC$21</definedName>
    <definedName name="A126095174F">Data4!$AI$1:$AI$10,Data4!$AI$11:$AI$21</definedName>
    <definedName name="A126095174F_Data">Data4!$AI$11:$AI$21</definedName>
    <definedName name="A126095174F_Latest">Data4!$AI$21</definedName>
    <definedName name="A126095178R">Data4!$AL$1:$AL$10,Data4!$AL$11:$AL$21</definedName>
    <definedName name="A126095178R_Data">Data4!$AL$11:$AL$21</definedName>
    <definedName name="A126095178R_Latest">Data4!$AL$21</definedName>
    <definedName name="A126095182F">Data4!$BG$1:$BG$10,Data4!$BG$11:$BG$21</definedName>
    <definedName name="A126095182F_Data">Data4!$BG$11:$BG$21</definedName>
    <definedName name="A126095182F_Latest">Data4!$BG$21</definedName>
    <definedName name="A126095186R">Data4!$BP$1:$BP$10,Data4!$BP$11:$BP$21</definedName>
    <definedName name="A126095186R_Data">Data4!$BP$11:$BP$21</definedName>
    <definedName name="A126095186R_Latest">Data4!$BP$21</definedName>
    <definedName name="A126095190F">Data4!$E$1:$E$10,Data4!$E$11:$E$21</definedName>
    <definedName name="A126095190F_Data">Data4!$E$11:$E$21</definedName>
    <definedName name="A126095190F_Latest">Data4!$E$21</definedName>
    <definedName name="A126095194R">Data4!$N$1:$N$10,Data4!$N$11:$N$21</definedName>
    <definedName name="A126095194R_Data">Data4!$N$11:$N$21</definedName>
    <definedName name="A126095194R_Latest">Data4!$N$21</definedName>
    <definedName name="A126095198X">Data4!$BS$1:$BS$10,Data4!$BS$11:$BS$21</definedName>
    <definedName name="A126095198X_Data">Data4!$BS$11:$BS$21</definedName>
    <definedName name="A126095198X_Latest">Data4!$BS$21</definedName>
    <definedName name="A126095202C">Data3!$IC$1:$IC$10,Data3!$IC$11:$IC$21</definedName>
    <definedName name="A126095202C_Data">Data3!$IC$11:$IC$21</definedName>
    <definedName name="A126095202C_Latest">Data3!$IC$21</definedName>
    <definedName name="A126095206L">Data3!$II$1:$II$10,Data3!$II$11:$II$21</definedName>
    <definedName name="A126095206L_Data">Data3!$II$11:$II$21</definedName>
    <definedName name="A126095206L_Latest">Data3!$II$21</definedName>
    <definedName name="A126095210C">Data3!$IL$1:$IL$10,Data3!$IL$11:$IL$21</definedName>
    <definedName name="A126095210C_Data">Data3!$IL$11:$IL$21</definedName>
    <definedName name="A126095210C_Latest">Data3!$IL$21</definedName>
    <definedName name="A126095214L">Data4!$K$1:$K$10,Data4!$K$11:$K$21</definedName>
    <definedName name="A126095214L_Data">Data4!$K$11:$K$21</definedName>
    <definedName name="A126095214L_Latest">Data4!$K$21</definedName>
    <definedName name="A126095218W">Data4!$AU$1:$AU$10,Data4!$AU$11:$AU$21</definedName>
    <definedName name="A126095218W_Data">Data4!$AU$11:$AU$21</definedName>
    <definedName name="A126095218W_Latest">Data4!$AU$21</definedName>
    <definedName name="A126095222L">Data4!$AX$1:$AX$10,Data4!$AX$11:$AX$21</definedName>
    <definedName name="A126095222L_Data">Data4!$AX$11:$AX$21</definedName>
    <definedName name="A126095222L_Latest">Data4!$AX$21</definedName>
    <definedName name="A126095226W">Data4!$Q$1:$Q$10,Data4!$Q$11:$Q$21</definedName>
    <definedName name="A126095226W_Data">Data4!$Q$11:$Q$21</definedName>
    <definedName name="A126095226W_Latest">Data4!$Q$21</definedName>
    <definedName name="A126095230L">Data4!$AO$1:$AO$10,Data4!$AO$11:$AO$21</definedName>
    <definedName name="A126095230L_Data">Data4!$AO$11:$AO$21</definedName>
    <definedName name="A126095230L_Latest">Data4!$AO$21</definedName>
    <definedName name="A126095234W">Data4!$BJ$1:$BJ$10,Data4!$BJ$11:$BJ$21</definedName>
    <definedName name="A126095234W_Data">Data4!$BJ$11:$BJ$21</definedName>
    <definedName name="A126095234W_Latest">Data4!$BJ$21</definedName>
    <definedName name="A126095238F">Data5!$CJ$1:$CJ$10,Data5!$CJ$11:$CJ$21</definedName>
    <definedName name="A126095238F_Data">Data5!$CJ$11:$CJ$21</definedName>
    <definedName name="A126095238F_Latest">Data5!$CJ$21</definedName>
    <definedName name="A126095242W">Data5!$DE$1:$DE$10,Data5!$DE$11:$DE$21</definedName>
    <definedName name="A126095242W_Data">Data5!$DE$11:$DE$21</definedName>
    <definedName name="A126095242W_Latest">Data5!$DE$21</definedName>
    <definedName name="A126095246F">Data5!$DZ$1:$DZ$10,Data5!$DZ$11:$DZ$21</definedName>
    <definedName name="A126095246F_Data">Data5!$DZ$11:$DZ$21</definedName>
    <definedName name="A126095246F_Latest">Data5!$DZ$21</definedName>
    <definedName name="A126095250W">Data5!$DN$1:$DN$10,Data5!$DN$11:$DN$21</definedName>
    <definedName name="A126095250W_Data">Data5!$DN$11:$DN$21</definedName>
    <definedName name="A126095250W_Latest">Data5!$DN$21</definedName>
    <definedName name="A126095254F">Data5!$EL$1:$EL$10,Data5!$EL$11:$EL$21</definedName>
    <definedName name="A126095254F_Data">Data5!$EL$11:$EL$21</definedName>
    <definedName name="A126095254F_Latest">Data5!$EL$21</definedName>
    <definedName name="A126095258R">Data5!$CM$1:$CM$10,Data5!$CM$11:$CM$21</definedName>
    <definedName name="A126095258R_Data">Data5!$CM$11:$CM$21</definedName>
    <definedName name="A126095258R_Latest">Data5!$CM$21</definedName>
    <definedName name="A126095262F">Data5!$CS$1:$CS$10,Data5!$CS$11:$CS$21</definedName>
    <definedName name="A126095262F_Data">Data5!$CS$11:$CS$21</definedName>
    <definedName name="A126095262F_Latest">Data5!$CS$21</definedName>
    <definedName name="A126095266R">Data5!$ER$1:$ER$10,Data5!$ER$11:$ER$21</definedName>
    <definedName name="A126095266R_Data">Data5!$ER$11:$ER$21</definedName>
    <definedName name="A126095266R_Latest">Data5!$ER$21</definedName>
    <definedName name="A126095270F">Data5!$EI$1:$EI$10,Data5!$EI$11:$EI$21</definedName>
    <definedName name="A126095270F_Data">Data5!$EI$11:$EI$21</definedName>
    <definedName name="A126095270F_Latest">Data5!$EI$21</definedName>
    <definedName name="A126095274R">Data5!$EX$1:$EX$10,Data5!$EX$11:$EX$21</definedName>
    <definedName name="A126095274R_Data">Data5!$EX$11:$EX$21</definedName>
    <definedName name="A126095274R_Latest">Data5!$EX$21</definedName>
    <definedName name="A126095278X">Data5!$BU$1:$BU$10,Data5!$BU$11:$BU$21</definedName>
    <definedName name="A126095278X_Data">Data5!$BU$11:$BU$21</definedName>
    <definedName name="A126095278X_Latest">Data5!$BU$21</definedName>
    <definedName name="A126095282R">Data5!$CG$1:$CG$10,Data5!$CG$11:$CG$21</definedName>
    <definedName name="A126095282R_Data">Data5!$CG$11:$CG$21</definedName>
    <definedName name="A126095282R_Latest">Data5!$CG$21</definedName>
    <definedName name="A126095286X">Data5!$DQ$1:$DQ$10,Data5!$DQ$11:$DQ$21</definedName>
    <definedName name="A126095286X_Data">Data5!$DQ$11:$DQ$21</definedName>
    <definedName name="A126095286X_Latest">Data5!$DQ$21</definedName>
    <definedName name="A126095290R">Data5!$EO$1:$EO$10,Data5!$EO$11:$EO$21</definedName>
    <definedName name="A126095290R_Data">Data5!$EO$11:$EO$21</definedName>
    <definedName name="A126095290R_Latest">Data5!$EO$21</definedName>
    <definedName name="A126095294X">Data5!$EU$1:$EU$10,Data5!$EU$11:$EU$21</definedName>
    <definedName name="A126095294X_Data">Data5!$EU$11:$EU$21</definedName>
    <definedName name="A126095294X_Latest">Data5!$EU$21</definedName>
    <definedName name="A126095298J">Data5!$BC$1:$BC$10,Data5!$BC$11:$BC$21</definedName>
    <definedName name="A126095298J_Data">Data5!$BC$11:$BC$21</definedName>
    <definedName name="A126095298J_Latest">Data5!$BC$21</definedName>
    <definedName name="A126095302L">Data5!$BL$1:$BL$10,Data5!$BL$11:$BL$21</definedName>
    <definedName name="A126095302L_Data">Data5!$BL$11:$BL$21</definedName>
    <definedName name="A126095302L_Latest">Data5!$BL$21</definedName>
    <definedName name="A126095306W">Data5!$BO$1:$BO$10,Data5!$BO$11:$BO$21</definedName>
    <definedName name="A126095306W_Data">Data5!$BO$11:$BO$21</definedName>
    <definedName name="A126095306W_Latest">Data5!$BO$21</definedName>
    <definedName name="A126095310L">Data5!$CP$1:$CP$10,Data5!$CP$11:$CP$21</definedName>
    <definedName name="A126095310L_Data">Data5!$CP$11:$CP$21</definedName>
    <definedName name="A126095310L_Latest">Data5!$CP$21</definedName>
    <definedName name="A126095314W">Data5!$CV$1:$CV$10,Data5!$CV$11:$CV$21</definedName>
    <definedName name="A126095314W_Data">Data5!$CV$11:$CV$21</definedName>
    <definedName name="A126095314W_Latest">Data5!$CV$21</definedName>
    <definedName name="A126095318F">Data5!$CY$1:$CY$10,Data5!$CY$11:$CY$21</definedName>
    <definedName name="A126095318F_Data">Data5!$CY$11:$CY$21</definedName>
    <definedName name="A126095318F_Latest">Data5!$CY$21</definedName>
    <definedName name="A126095322W">Data5!$DT$1:$DT$10,Data5!$DT$11:$DT$21</definedName>
    <definedName name="A126095322W_Data">Data5!$DT$11:$DT$21</definedName>
    <definedName name="A126095322W_Latest">Data5!$DT$21</definedName>
    <definedName name="A126095326F">Data5!$EC$1:$EC$10,Data5!$EC$11:$EC$21</definedName>
    <definedName name="A126095326F_Data">Data5!$EC$11:$EC$21</definedName>
    <definedName name="A126095326F_Latest">Data5!$EC$21</definedName>
    <definedName name="A126095330W">Data5!$BR$1:$BR$10,Data5!$BR$11:$BR$21</definedName>
    <definedName name="A126095330W_Data">Data5!$BR$11:$BR$21</definedName>
    <definedName name="A126095330W_Latest">Data5!$BR$21</definedName>
    <definedName name="A126095334F">Data5!$CA$1:$CA$10,Data5!$CA$11:$CA$21</definedName>
    <definedName name="A126095334F_Data">Data5!$CA$11:$CA$21</definedName>
    <definedName name="A126095334F_Latest">Data5!$CA$21</definedName>
    <definedName name="A126095338R">Data5!$EF$1:$EF$10,Data5!$EF$11:$EF$21</definedName>
    <definedName name="A126095338R_Data">Data5!$EF$11:$EF$21</definedName>
    <definedName name="A126095338R_Latest">Data5!$EF$21</definedName>
    <definedName name="A126095342F">Data5!$AZ$1:$AZ$10,Data5!$AZ$11:$AZ$21</definedName>
    <definedName name="A126095342F_Data">Data5!$AZ$11:$AZ$21</definedName>
    <definedName name="A126095342F_Latest">Data5!$AZ$21</definedName>
    <definedName name="A126095346R">Data5!$BF$1:$BF$10,Data5!$BF$11:$BF$21</definedName>
    <definedName name="A126095346R_Data">Data5!$BF$11:$BF$21</definedName>
    <definedName name="A126095346R_Latest">Data5!$BF$21</definedName>
    <definedName name="A126095350F">Data5!$BI$1:$BI$10,Data5!$BI$11:$BI$21</definedName>
    <definedName name="A126095350F_Data">Data5!$BI$11:$BI$21</definedName>
    <definedName name="A126095350F_Latest">Data5!$BI$21</definedName>
    <definedName name="A126095354R">Data5!$BX$1:$BX$10,Data5!$BX$11:$BX$21</definedName>
    <definedName name="A126095354R_Data">Data5!$BX$11:$BX$21</definedName>
    <definedName name="A126095354R_Latest">Data5!$BX$21</definedName>
    <definedName name="A126095358X">Data5!$DH$1:$DH$10,Data5!$DH$11:$DH$21</definedName>
    <definedName name="A126095358X_Data">Data5!$DH$11:$DH$21</definedName>
    <definedName name="A126095358X_Latest">Data5!$DH$21</definedName>
    <definedName name="A126095362R">Data5!$DK$1:$DK$10,Data5!$DK$11:$DK$21</definedName>
    <definedName name="A126095362R_Data">Data5!$DK$11:$DK$21</definedName>
    <definedName name="A126095362R_Latest">Data5!$DK$21</definedName>
    <definedName name="A126095366X">Data5!$CD$1:$CD$10,Data5!$CD$11:$CD$21</definedName>
    <definedName name="A126095366X_Data">Data5!$CD$11:$CD$21</definedName>
    <definedName name="A126095366X_Latest">Data5!$CD$21</definedName>
    <definedName name="A126095370R">Data5!$DB$1:$DB$10,Data5!$DB$11:$DB$21</definedName>
    <definedName name="A126095370R_Data">Data5!$DB$11:$DB$21</definedName>
    <definedName name="A126095370R_Latest">Data5!$DB$21</definedName>
    <definedName name="A126095374X">Data5!$DW$1:$DW$10,Data5!$DW$11:$DW$21</definedName>
    <definedName name="A126095374X_Data">Data5!$DW$11:$DW$21</definedName>
    <definedName name="A126095374X_Latest">Data5!$DW$21</definedName>
    <definedName name="A126095378J">Data5!$GK$1:$GK$10,Data5!$GK$11:$GK$21</definedName>
    <definedName name="A126095378J_Data">Data5!$GK$11:$GK$21</definedName>
    <definedName name="A126095378J_Latest">Data5!$GK$21</definedName>
    <definedName name="A126095382X">Data5!$HF$1:$HF$10,Data5!$HF$11:$HF$21</definedName>
    <definedName name="A126095382X_Data">Data5!$HF$11:$HF$21</definedName>
    <definedName name="A126095382X_Latest">Data5!$HF$21</definedName>
    <definedName name="A126095386J">Data5!$IA$1:$IA$10,Data5!$IA$11:$IA$21</definedName>
    <definedName name="A126095386J_Data">Data5!$IA$11:$IA$21</definedName>
    <definedName name="A126095386J_Latest">Data5!$IA$21</definedName>
    <definedName name="A126095390X">Data5!$HO$1:$HO$10,Data5!$HO$11:$HO$21</definedName>
    <definedName name="A126095390X_Data">Data5!$HO$11:$HO$21</definedName>
    <definedName name="A126095390X_Latest">Data5!$HO$21</definedName>
    <definedName name="A126095394J">Data5!$IM$1:$IM$10,Data5!$IM$11:$IM$21</definedName>
    <definedName name="A126095394J_Data">Data5!$IM$11:$IM$21</definedName>
    <definedName name="A126095394J_Latest">Data5!$IM$21</definedName>
    <definedName name="A126095398T">Data5!$GN$1:$GN$10,Data5!$GN$11:$GN$21</definedName>
    <definedName name="A126095398T_Data">Data5!$GN$11:$GN$21</definedName>
    <definedName name="A126095398T_Latest">Data5!$GN$21</definedName>
    <definedName name="A126095402W">Data5!$GT$1:$GT$10,Data5!$GT$11:$GT$21</definedName>
    <definedName name="A126095402W_Data">Data5!$GT$11:$GT$21</definedName>
    <definedName name="A126095402W_Latest">Data5!$GT$21</definedName>
    <definedName name="A126095406F">Data6!$C$1:$C$10,Data6!$C$11:$C$21</definedName>
    <definedName name="A126095406F_Data">Data6!$C$11:$C$21</definedName>
    <definedName name="A126095406F_Latest">Data6!$C$21</definedName>
    <definedName name="A126095410W">Data5!$IJ$1:$IJ$10,Data5!$IJ$11:$IJ$21</definedName>
    <definedName name="A126095410W_Data">Data5!$IJ$11:$IJ$21</definedName>
    <definedName name="A126095410W_Latest">Data5!$IJ$21</definedName>
    <definedName name="A126095414F">Data6!$I$1:$I$10,Data6!$I$11:$I$21</definedName>
    <definedName name="A126095414F_Data">Data6!$I$11:$I$21</definedName>
    <definedName name="A126095414F_Latest">Data6!$I$21</definedName>
    <definedName name="A126095418R">Data5!$FV$1:$FV$10,Data5!$FV$11:$FV$21</definedName>
    <definedName name="A126095418R_Data">Data5!$FV$11:$FV$21</definedName>
    <definedName name="A126095418R_Latest">Data5!$FV$21</definedName>
    <definedName name="A126095422F">Data5!$GH$1:$GH$10,Data5!$GH$11:$GH$21</definedName>
    <definedName name="A126095422F_Data">Data5!$GH$11:$GH$21</definedName>
    <definedName name="A126095422F_Latest">Data5!$GH$21</definedName>
    <definedName name="A126095426R">Data5!$HR$1:$HR$10,Data5!$HR$11:$HR$21</definedName>
    <definedName name="A126095426R_Data">Data5!$HR$11:$HR$21</definedName>
    <definedName name="A126095426R_Latest">Data5!$HR$21</definedName>
    <definedName name="A126095430F">Data5!$IP$1:$IP$10,Data5!$IP$11:$IP$21</definedName>
    <definedName name="A126095430F_Data">Data5!$IP$11:$IP$21</definedName>
    <definedName name="A126095430F_Latest">Data5!$IP$21</definedName>
    <definedName name="A126095434R">Data6!$F$1:$F$10,Data6!$F$11:$F$21</definedName>
    <definedName name="A126095434R_Data">Data6!$F$11:$F$21</definedName>
    <definedName name="A126095434R_Latest">Data6!$F$21</definedName>
    <definedName name="A126095438X">Data5!$FD$1:$FD$10,Data5!$FD$11:$FD$21</definedName>
    <definedName name="A126095438X_Data">Data5!$FD$11:$FD$21</definedName>
    <definedName name="A126095438X_Latest">Data5!$FD$21</definedName>
    <definedName name="A126095442R">Data5!$FM$1:$FM$10,Data5!$FM$11:$FM$21</definedName>
    <definedName name="A126095442R_Data">Data5!$FM$11:$FM$21</definedName>
    <definedName name="A126095442R_Latest">Data5!$FM$21</definedName>
    <definedName name="A126095446X">Data5!$FP$1:$FP$10,Data5!$FP$11:$FP$21</definedName>
    <definedName name="A126095446X_Data">Data5!$FP$11:$FP$21</definedName>
    <definedName name="A126095446X_Latest">Data5!$FP$21</definedName>
    <definedName name="A126095450R">Data5!$GQ$1:$GQ$10,Data5!$GQ$11:$GQ$21</definedName>
    <definedName name="A126095450R_Data">Data5!$GQ$11:$GQ$21</definedName>
    <definedName name="A126095450R_Latest">Data5!$GQ$21</definedName>
    <definedName name="A126095454X">Data5!$GW$1:$GW$10,Data5!$GW$11:$GW$21</definedName>
    <definedName name="A126095454X_Data">Data5!$GW$11:$GW$21</definedName>
    <definedName name="A126095454X_Latest">Data5!$GW$21</definedName>
    <definedName name="A126095458J">Data5!$GZ$1:$GZ$10,Data5!$GZ$11:$GZ$21</definedName>
    <definedName name="A126095458J_Data">Data5!$GZ$11:$GZ$21</definedName>
    <definedName name="A126095458J_Latest">Data5!$GZ$21</definedName>
    <definedName name="A126095462X">Data5!$HU$1:$HU$10,Data5!$HU$11:$HU$21</definedName>
    <definedName name="A126095462X_Data">Data5!$HU$11:$HU$21</definedName>
    <definedName name="A126095462X_Latest">Data5!$HU$21</definedName>
    <definedName name="A126095466J">Data5!$ID$1:$ID$10,Data5!$ID$11:$ID$21</definedName>
    <definedName name="A126095466J_Data">Data5!$ID$11:$ID$21</definedName>
    <definedName name="A126095466J_Latest">Data5!$ID$21</definedName>
    <definedName name="A126095470X">Data5!$FS$1:$FS$10,Data5!$FS$11:$FS$21</definedName>
    <definedName name="A126095470X_Data">Data5!$FS$11:$FS$21</definedName>
    <definedName name="A126095470X_Latest">Data5!$FS$21</definedName>
    <definedName name="A126095474J">Data5!$GB$1:$GB$10,Data5!$GB$11:$GB$21</definedName>
    <definedName name="A126095474J_Data">Data5!$GB$11:$GB$21</definedName>
    <definedName name="A126095474J_Latest">Data5!$GB$21</definedName>
    <definedName name="A126095478T">Data5!$IG$1:$IG$10,Data5!$IG$11:$IG$21</definedName>
    <definedName name="A126095478T_Data">Data5!$IG$11:$IG$21</definedName>
    <definedName name="A126095478T_Latest">Data5!$IG$21</definedName>
    <definedName name="A126095482J">Data5!$FA$1:$FA$10,Data5!$FA$11:$FA$21</definedName>
    <definedName name="A126095482J_Data">Data5!$FA$11:$FA$21</definedName>
    <definedName name="A126095482J_Latest">Data5!$FA$21</definedName>
    <definedName name="A126095486T">Data5!$FG$1:$FG$10,Data5!$FG$11:$FG$21</definedName>
    <definedName name="A126095486T_Data">Data5!$FG$11:$FG$21</definedName>
    <definedName name="A126095486T_Latest">Data5!$FG$21</definedName>
    <definedName name="A126095490J">Data5!$FJ$1:$FJ$10,Data5!$FJ$11:$FJ$21</definedName>
    <definedName name="A126095490J_Data">Data5!$FJ$11:$FJ$21</definedName>
    <definedName name="A126095490J_Latest">Data5!$FJ$21</definedName>
    <definedName name="A126095494T">Data5!$FY$1:$FY$10,Data5!$FY$11:$FY$21</definedName>
    <definedName name="A126095494T_Data">Data5!$FY$11:$FY$21</definedName>
    <definedName name="A126095494T_Latest">Data5!$FY$21</definedName>
    <definedName name="A126095498A">Data5!$HI$1:$HI$10,Data5!$HI$11:$HI$21</definedName>
    <definedName name="A126095498A_Data">Data5!$HI$11:$HI$21</definedName>
    <definedName name="A126095498A_Latest">Data5!$HI$21</definedName>
    <definedName name="A126095502F">Data5!$HL$1:$HL$10,Data5!$HL$11:$HL$21</definedName>
    <definedName name="A126095502F_Data">Data5!$HL$11:$HL$21</definedName>
    <definedName name="A126095502F_Latest">Data5!$HL$21</definedName>
    <definedName name="A126095506R">Data5!$GE$1:$GE$10,Data5!$GE$11:$GE$21</definedName>
    <definedName name="A126095506R_Data">Data5!$GE$11:$GE$21</definedName>
    <definedName name="A126095506R_Latest">Data5!$GE$21</definedName>
    <definedName name="A126095510F">Data5!$HC$1:$HC$10,Data5!$HC$11:$HC$21</definedName>
    <definedName name="A126095510F_Data">Data5!$HC$11:$HC$21</definedName>
    <definedName name="A126095510F_Latest">Data5!$HC$21</definedName>
    <definedName name="A126095514R">Data5!$HX$1:$HX$10,Data5!$HX$11:$HX$21</definedName>
    <definedName name="A126095514R_Data">Data5!$HX$11:$HX$21</definedName>
    <definedName name="A126095514R_Latest">Data5!$HX$21</definedName>
    <definedName name="A126095518X">Data6!$AV$1:$AV$10,Data6!$AV$11:$AV$21</definedName>
    <definedName name="A126095518X_Data">Data6!$AV$11:$AV$21</definedName>
    <definedName name="A126095518X_Latest">Data6!$AV$21</definedName>
    <definedName name="A126095522R">Data6!$BQ$1:$BQ$10,Data6!$BQ$11:$BQ$21</definedName>
    <definedName name="A126095522R_Data">Data6!$BQ$11:$BQ$21</definedName>
    <definedName name="A126095522R_Latest">Data6!$BQ$21</definedName>
    <definedName name="A126095526X">Data6!$CL$1:$CL$10,Data6!$CL$11:$CL$21</definedName>
    <definedName name="A126095526X_Data">Data6!$CL$11:$CL$21</definedName>
    <definedName name="A126095526X_Latest">Data6!$CL$21</definedName>
    <definedName name="A126095530R">Data6!$BZ$1:$BZ$10,Data6!$BZ$11:$BZ$21</definedName>
    <definedName name="A126095530R_Data">Data6!$BZ$11:$BZ$21</definedName>
    <definedName name="A126095530R_Latest">Data6!$BZ$21</definedName>
    <definedName name="A126095534X">Data6!$CX$1:$CX$10,Data6!$CX$11:$CX$21</definedName>
    <definedName name="A126095534X_Data">Data6!$CX$11:$CX$21</definedName>
    <definedName name="A126095534X_Latest">Data6!$CX$21</definedName>
    <definedName name="A126095538J">Data6!$AY$1:$AY$10,Data6!$AY$11:$AY$21</definedName>
    <definedName name="A126095538J_Data">Data6!$AY$11:$AY$21</definedName>
    <definedName name="A126095538J_Latest">Data6!$AY$21</definedName>
    <definedName name="A126095542X">Data6!$BE$1:$BE$10,Data6!$BE$11:$BE$21</definedName>
    <definedName name="A126095542X_Data">Data6!$BE$11:$BE$21</definedName>
    <definedName name="A126095542X_Latest">Data6!$BE$21</definedName>
    <definedName name="A126095546J">Data6!$DD$1:$DD$10,Data6!$DD$11:$DD$21</definedName>
    <definedName name="A126095546J_Data">Data6!$DD$11:$DD$21</definedName>
    <definedName name="A126095546J_Latest">Data6!$DD$21</definedName>
    <definedName name="A126095550X">Data6!$CU$1:$CU$10,Data6!$CU$11:$CU$21</definedName>
    <definedName name="A126095550X_Data">Data6!$CU$11:$CU$21</definedName>
    <definedName name="A126095550X_Latest">Data6!$CU$21</definedName>
    <definedName name="A126095554J">Data6!$DJ$1:$DJ$10,Data6!$DJ$11:$DJ$21</definedName>
    <definedName name="A126095554J_Data">Data6!$DJ$11:$DJ$21</definedName>
    <definedName name="A126095554J_Latest">Data6!$DJ$21</definedName>
    <definedName name="A126095558T">Data6!$AG$1:$AG$10,Data6!$AG$11:$AG$21</definedName>
    <definedName name="A126095558T_Data">Data6!$AG$11:$AG$21</definedName>
    <definedName name="A126095558T_Latest">Data6!$AG$21</definedName>
    <definedName name="A126095562J">Data6!$AS$1:$AS$10,Data6!$AS$11:$AS$21</definedName>
    <definedName name="A126095562J_Data">Data6!$AS$11:$AS$21</definedName>
    <definedName name="A126095562J_Latest">Data6!$AS$21</definedName>
    <definedName name="A126095566T">Data6!$CC$1:$CC$10,Data6!$CC$11:$CC$21</definedName>
    <definedName name="A126095566T_Data">Data6!$CC$11:$CC$21</definedName>
    <definedName name="A126095566T_Latest">Data6!$CC$21</definedName>
    <definedName name="A126095570J">Data6!$DA$1:$DA$10,Data6!$DA$11:$DA$21</definedName>
    <definedName name="A126095570J_Data">Data6!$DA$11:$DA$21</definedName>
    <definedName name="A126095570J_Latest">Data6!$DA$21</definedName>
    <definedName name="A126095574T">Data6!$DG$1:$DG$10,Data6!$DG$11:$DG$21</definedName>
    <definedName name="A126095574T_Data">Data6!$DG$11:$DG$21</definedName>
    <definedName name="A126095574T_Latest">Data6!$DG$21</definedName>
    <definedName name="A126095578A">Data6!$O$1:$O$10,Data6!$O$11:$O$21</definedName>
    <definedName name="A126095578A_Data">Data6!$O$11:$O$21</definedName>
    <definedName name="A126095578A_Latest">Data6!$O$21</definedName>
    <definedName name="A126095582T">Data6!$X$1:$X$10,Data6!$X$11:$X$21</definedName>
    <definedName name="A126095582T_Data">Data6!$X$11:$X$21</definedName>
    <definedName name="A126095582T_Latest">Data6!$X$21</definedName>
    <definedName name="A126095586A">Data6!$AA$1:$AA$10,Data6!$AA$11:$AA$21</definedName>
    <definedName name="A126095586A_Data">Data6!$AA$11:$AA$21</definedName>
    <definedName name="A126095586A_Latest">Data6!$AA$21</definedName>
    <definedName name="A126095590T">Data6!$BB$1:$BB$10,Data6!$BB$11:$BB$21</definedName>
    <definedName name="A126095590T_Data">Data6!$BB$11:$BB$21</definedName>
    <definedName name="A126095590T_Latest">Data6!$BB$21</definedName>
    <definedName name="A126095594A">Data6!$BH$1:$BH$10,Data6!$BH$11:$BH$21</definedName>
    <definedName name="A126095594A_Data">Data6!$BH$11:$BH$21</definedName>
    <definedName name="A126095594A_Latest">Data6!$BH$21</definedName>
    <definedName name="A126095598K">Data6!$BK$1:$BK$10,Data6!$BK$11:$BK$21</definedName>
    <definedName name="A126095598K_Data">Data6!$BK$11:$BK$21</definedName>
    <definedName name="A126095598K_Latest">Data6!$BK$21</definedName>
    <definedName name="A126095602R">Data6!$CF$1:$CF$10,Data6!$CF$11:$CF$21</definedName>
    <definedName name="A126095602R_Data">Data6!$CF$11:$CF$21</definedName>
    <definedName name="A126095602R_Latest">Data6!$CF$21</definedName>
    <definedName name="A126095606X">Data6!$CO$1:$CO$10,Data6!$CO$11:$CO$21</definedName>
    <definedName name="A126095606X_Data">Data6!$CO$11:$CO$21</definedName>
    <definedName name="A126095606X_Latest">Data6!$CO$21</definedName>
    <definedName name="A126095610R">Data6!$AD$1:$AD$10,Data6!$AD$11:$AD$21</definedName>
    <definedName name="A126095610R_Data">Data6!$AD$11:$AD$21</definedName>
    <definedName name="A126095610R_Latest">Data6!$AD$21</definedName>
    <definedName name="A126095614X">Data6!$AM$1:$AM$10,Data6!$AM$11:$AM$21</definedName>
    <definedName name="A126095614X_Data">Data6!$AM$11:$AM$21</definedName>
    <definedName name="A126095614X_Latest">Data6!$AM$21</definedName>
    <definedName name="A126095618J">Data6!$CR$1:$CR$10,Data6!$CR$11:$CR$21</definedName>
    <definedName name="A126095618J_Data">Data6!$CR$11:$CR$21</definedName>
    <definedName name="A126095618J_Latest">Data6!$CR$21</definedName>
    <definedName name="A126095622X">Data6!$L$1:$L$10,Data6!$L$11:$L$21</definedName>
    <definedName name="A126095622X_Data">Data6!$L$11:$L$21</definedName>
    <definedName name="A126095622X_Latest">Data6!$L$21</definedName>
    <definedName name="A126095626J">Data6!$R$1:$R$10,Data6!$R$11:$R$21</definedName>
    <definedName name="A126095626J_Data">Data6!$R$11:$R$21</definedName>
    <definedName name="A126095626J_Latest">Data6!$R$21</definedName>
    <definedName name="A126095630X">Data6!$U$1:$U$10,Data6!$U$11:$U$21</definedName>
    <definedName name="A126095630X_Data">Data6!$U$11:$U$21</definedName>
    <definedName name="A126095630X_Latest">Data6!$U$21</definedName>
    <definedName name="A126095634J">Data6!$AJ$1:$AJ$10,Data6!$AJ$11:$AJ$21</definedName>
    <definedName name="A126095634J_Data">Data6!$AJ$11:$AJ$21</definedName>
    <definedName name="A126095634J_Latest">Data6!$AJ$21</definedName>
    <definedName name="A126095638T">Data6!$BT$1:$BT$10,Data6!$BT$11:$BT$21</definedName>
    <definedName name="A126095638T_Data">Data6!$BT$11:$BT$21</definedName>
    <definedName name="A126095638T_Latest">Data6!$BT$21</definedName>
    <definedName name="A126095642J">Data6!$BW$1:$BW$10,Data6!$BW$11:$BW$21</definedName>
    <definedName name="A126095642J_Data">Data6!$BW$11:$BW$21</definedName>
    <definedName name="A126095642J_Latest">Data6!$BW$21</definedName>
    <definedName name="A126095646T">Data6!$AP$1:$AP$10,Data6!$AP$11:$AP$21</definedName>
    <definedName name="A126095646T_Data">Data6!$AP$11:$AP$21</definedName>
    <definedName name="A126095646T_Latest">Data6!$AP$21</definedName>
    <definedName name="A126095650J">Data6!$BN$1:$BN$10,Data6!$BN$11:$BN$21</definedName>
    <definedName name="A126095650J_Data">Data6!$BN$11:$BN$21</definedName>
    <definedName name="A126095650J_Latest">Data6!$BN$21</definedName>
    <definedName name="A126095654T">Data6!$CI$1:$CI$10,Data6!$CI$11:$CI$21</definedName>
    <definedName name="A126095654T_Data">Data6!$CI$11:$CI$21</definedName>
    <definedName name="A126095654T_Latest">Data6!$CI$21</definedName>
    <definedName name="A126095658A">Data3!$FL$1:$FL$10,Data3!$FL$11:$FL$21</definedName>
    <definedName name="A126095658A_Data">Data3!$FL$11:$FL$21</definedName>
    <definedName name="A126095658A_Latest">Data3!$FL$21</definedName>
    <definedName name="A126095662T">Data3!$GG$1:$GG$10,Data3!$GG$11:$GG$21</definedName>
    <definedName name="A126095662T_Data">Data3!$GG$11:$GG$21</definedName>
    <definedName name="A126095662T_Latest">Data3!$GG$21</definedName>
    <definedName name="A126095666A">Data3!$HB$1:$HB$10,Data3!$HB$11:$HB$21</definedName>
    <definedName name="A126095666A_Data">Data3!$HB$11:$HB$21</definedName>
    <definedName name="A126095666A_Latest">Data3!$HB$21</definedName>
    <definedName name="A126095670T">Data3!$GP$1:$GP$10,Data3!$GP$11:$GP$21</definedName>
    <definedName name="A126095670T_Data">Data3!$GP$11:$GP$21</definedName>
    <definedName name="A126095670T_Latest">Data3!$GP$21</definedName>
    <definedName name="A126095674A">Data3!$HN$1:$HN$10,Data3!$HN$11:$HN$21</definedName>
    <definedName name="A126095674A_Data">Data3!$HN$11:$HN$21</definedName>
    <definedName name="A126095674A_Latest">Data3!$HN$21</definedName>
    <definedName name="A126095678K">Data3!$FO$1:$FO$10,Data3!$FO$11:$FO$21</definedName>
    <definedName name="A126095678K_Data">Data3!$FO$11:$FO$21</definedName>
    <definedName name="A126095678K_Latest">Data3!$FO$21</definedName>
    <definedName name="A126095682A">Data3!$FU$1:$FU$10,Data3!$FU$11:$FU$21</definedName>
    <definedName name="A126095682A_Data">Data3!$FU$11:$FU$21</definedName>
    <definedName name="A126095682A_Latest">Data3!$FU$21</definedName>
    <definedName name="A126095686K">Data3!$HT$1:$HT$10,Data3!$HT$11:$HT$21</definedName>
    <definedName name="A126095686K_Data">Data3!$HT$11:$HT$21</definedName>
    <definedName name="A126095686K_Latest">Data3!$HT$21</definedName>
    <definedName name="A126095690A">Data3!$HK$1:$HK$10,Data3!$HK$11:$HK$21</definedName>
    <definedName name="A126095690A_Data">Data3!$HK$11:$HK$21</definedName>
    <definedName name="A126095690A_Latest">Data3!$HK$21</definedName>
    <definedName name="A126095694K">Data3!$HZ$1:$HZ$10,Data3!$HZ$11:$HZ$21</definedName>
    <definedName name="A126095694K_Data">Data3!$HZ$11:$HZ$21</definedName>
    <definedName name="A126095694K_Latest">Data3!$HZ$21</definedName>
    <definedName name="A126095698V">Data3!$EW$1:$EW$10,Data3!$EW$11:$EW$21</definedName>
    <definedName name="A126095698V_Data">Data3!$EW$11:$EW$21</definedName>
    <definedName name="A126095698V_Latest">Data3!$EW$21</definedName>
    <definedName name="A126095702X">Data3!$FI$1:$FI$10,Data3!$FI$11:$FI$21</definedName>
    <definedName name="A126095702X_Data">Data3!$FI$11:$FI$21</definedName>
    <definedName name="A126095702X_Latest">Data3!$FI$21</definedName>
    <definedName name="A126095706J">Data3!$GS$1:$GS$10,Data3!$GS$11:$GS$21</definedName>
    <definedName name="A126095706J_Data">Data3!$GS$11:$GS$21</definedName>
    <definedName name="A126095706J_Latest">Data3!$GS$21</definedName>
    <definedName name="A126095710X">Data3!$HQ$1:$HQ$10,Data3!$HQ$11:$HQ$21</definedName>
    <definedName name="A126095710X_Data">Data3!$HQ$11:$HQ$21</definedName>
    <definedName name="A126095710X_Latest">Data3!$HQ$21</definedName>
    <definedName name="A126095714J">Data3!$HW$1:$HW$10,Data3!$HW$11:$HW$21</definedName>
    <definedName name="A126095714J_Data">Data3!$HW$11:$HW$21</definedName>
    <definedName name="A126095714J_Latest">Data3!$HW$21</definedName>
    <definedName name="A126095718T">Data3!$EE$1:$EE$10,Data3!$EE$11:$EE$21</definedName>
    <definedName name="A126095718T_Data">Data3!$EE$11:$EE$21</definedName>
    <definedName name="A126095718T_Latest">Data3!$EE$21</definedName>
    <definedName name="A126095722J">Data3!$EN$1:$EN$10,Data3!$EN$11:$EN$21</definedName>
    <definedName name="A126095722J_Data">Data3!$EN$11:$EN$21</definedName>
    <definedName name="A126095722J_Latest">Data3!$EN$21</definedName>
    <definedName name="A126095726T">Data3!$EQ$1:$EQ$10,Data3!$EQ$11:$EQ$21</definedName>
    <definedName name="A126095726T_Data">Data3!$EQ$11:$EQ$21</definedName>
    <definedName name="A126095726T_Latest">Data3!$EQ$21</definedName>
    <definedName name="A126095730J">Data3!$FR$1:$FR$10,Data3!$FR$11:$FR$21</definedName>
    <definedName name="A126095730J_Data">Data3!$FR$11:$FR$21</definedName>
    <definedName name="A126095730J_Latest">Data3!$FR$21</definedName>
    <definedName name="A126095734T">Data3!$FX$1:$FX$10,Data3!$FX$11:$FX$21</definedName>
    <definedName name="A126095734T_Data">Data3!$FX$11:$FX$21</definedName>
    <definedName name="A126095734T_Latest">Data3!$FX$21</definedName>
    <definedName name="A126095738A">Data3!$GA$1:$GA$10,Data3!$GA$11:$GA$21</definedName>
    <definedName name="A126095738A_Data">Data3!$GA$11:$GA$21</definedName>
    <definedName name="A126095738A_Latest">Data3!$GA$21</definedName>
    <definedName name="A126095742T">Data3!$GV$1:$GV$10,Data3!$GV$11:$GV$21</definedName>
    <definedName name="A126095742T_Data">Data3!$GV$11:$GV$21</definedName>
    <definedName name="A126095742T_Latest">Data3!$GV$21</definedName>
    <definedName name="A126095746A">Data3!$HE$1:$HE$10,Data3!$HE$11:$HE$21</definedName>
    <definedName name="A126095746A_Data">Data3!$HE$11:$HE$21</definedName>
    <definedName name="A126095746A_Latest">Data3!$HE$21</definedName>
    <definedName name="A126095750T">Data3!$ET$1:$ET$10,Data3!$ET$11:$ET$21</definedName>
    <definedName name="A126095750T_Data">Data3!$ET$11:$ET$21</definedName>
    <definedName name="A126095750T_Latest">Data3!$ET$21</definedName>
    <definedName name="A126095754A">Data3!$FC$1:$FC$10,Data3!$FC$11:$FC$21</definedName>
    <definedName name="A126095754A_Data">Data3!$FC$11:$FC$21</definedName>
    <definedName name="A126095754A_Latest">Data3!$FC$21</definedName>
    <definedName name="A126095758K">Data3!$HH$1:$HH$10,Data3!$HH$11:$HH$21</definedName>
    <definedName name="A126095758K_Data">Data3!$HH$11:$HH$21</definedName>
    <definedName name="A126095758K_Latest">Data3!$HH$21</definedName>
    <definedName name="A126095762A">Data3!$EB$1:$EB$10,Data3!$EB$11:$EB$21</definedName>
    <definedName name="A126095762A_Data">Data3!$EB$11:$EB$21</definedName>
    <definedName name="A126095762A_Latest">Data3!$EB$21</definedName>
    <definedName name="A126095766K">Data3!$EH$1:$EH$10,Data3!$EH$11:$EH$21</definedName>
    <definedName name="A126095766K_Data">Data3!$EH$11:$EH$21</definedName>
    <definedName name="A126095766K_Latest">Data3!$EH$21</definedName>
    <definedName name="A126095770A">Data3!$EK$1:$EK$10,Data3!$EK$11:$EK$21</definedName>
    <definedName name="A126095770A_Data">Data3!$EK$11:$EK$21</definedName>
    <definedName name="A126095770A_Latest">Data3!$EK$21</definedName>
    <definedName name="A126095774K">Data3!$EZ$1:$EZ$10,Data3!$EZ$11:$EZ$21</definedName>
    <definedName name="A126095774K_Data">Data3!$EZ$11:$EZ$21</definedName>
    <definedName name="A126095774K_Latest">Data3!$EZ$21</definedName>
    <definedName name="A126095778V">Data3!$GJ$1:$GJ$10,Data3!$GJ$11:$GJ$21</definedName>
    <definedName name="A126095778V_Data">Data3!$GJ$11:$GJ$21</definedName>
    <definedName name="A126095778V_Latest">Data3!$GJ$21</definedName>
    <definedName name="A126095782K">Data3!$GM$1:$GM$10,Data3!$GM$11:$GM$21</definedName>
    <definedName name="A126095782K_Data">Data3!$GM$11:$GM$21</definedName>
    <definedName name="A126095782K_Latest">Data3!$GM$21</definedName>
    <definedName name="A126095786V">Data3!$FF$1:$FF$10,Data3!$FF$11:$FF$21</definedName>
    <definedName name="A126095786V_Data">Data3!$FF$11:$FF$21</definedName>
    <definedName name="A126095786V_Latest">Data3!$FF$21</definedName>
    <definedName name="A126095790K">Data3!$GD$1:$GD$10,Data3!$GD$11:$GD$21</definedName>
    <definedName name="A126095790K_Data">Data3!$GD$11:$GD$21</definedName>
    <definedName name="A126095790K_Latest">Data3!$GD$21</definedName>
    <definedName name="A126095794V">Data3!$GY$1:$GY$10,Data3!$GY$11:$GY$21</definedName>
    <definedName name="A126095794V_Data">Data3!$GY$11:$GY$21</definedName>
    <definedName name="A126095794V_Latest">Data3!$GY$21</definedName>
    <definedName name="A126095798C">Data4!$DX$1:$DX$10,Data4!$DX$11:$DX$21</definedName>
    <definedName name="A126095798C_Data">Data4!$DX$11:$DX$21</definedName>
    <definedName name="A126095798C_Latest">Data4!$DX$21</definedName>
    <definedName name="A126095802J">Data4!$ES$1:$ES$10,Data4!$ES$11:$ES$21</definedName>
    <definedName name="A126095802J_Data">Data4!$ES$11:$ES$21</definedName>
    <definedName name="A126095802J_Latest">Data4!$ES$21</definedName>
    <definedName name="A126095806T">Data4!$FN$1:$FN$10,Data4!$FN$11:$FN$21</definedName>
    <definedName name="A126095806T_Data">Data4!$FN$11:$FN$21</definedName>
    <definedName name="A126095806T_Latest">Data4!$FN$21</definedName>
    <definedName name="A126095810J">Data4!$FB$1:$FB$10,Data4!$FB$11:$FB$21</definedName>
    <definedName name="A126095810J_Data">Data4!$FB$11:$FB$21</definedName>
    <definedName name="A126095810J_Latest">Data4!$FB$21</definedName>
    <definedName name="A126095814T">Data4!$FZ$1:$FZ$10,Data4!$FZ$11:$FZ$21</definedName>
    <definedName name="A126095814T_Data">Data4!$FZ$11:$FZ$21</definedName>
    <definedName name="A126095814T_Latest">Data4!$FZ$21</definedName>
    <definedName name="A126095818A">Data4!$EA$1:$EA$10,Data4!$EA$11:$EA$21</definedName>
    <definedName name="A126095818A_Data">Data4!$EA$11:$EA$21</definedName>
    <definedName name="A126095818A_Latest">Data4!$EA$21</definedName>
    <definedName name="A126095822T">Data4!$EG$1:$EG$10,Data4!$EG$11:$EG$21</definedName>
    <definedName name="A126095822T_Data">Data4!$EG$11:$EG$21</definedName>
    <definedName name="A126095822T_Latest">Data4!$EG$21</definedName>
    <definedName name="A126095826A">Data4!$GF$1:$GF$10,Data4!$GF$11:$GF$21</definedName>
    <definedName name="A126095826A_Data">Data4!$GF$11:$GF$21</definedName>
    <definedName name="A126095826A_Latest">Data4!$GF$21</definedName>
    <definedName name="A126095830T">Data4!$FW$1:$FW$10,Data4!$FW$11:$FW$21</definedName>
    <definedName name="A126095830T_Data">Data4!$FW$11:$FW$21</definedName>
    <definedName name="A126095830T_Latest">Data4!$FW$21</definedName>
    <definedName name="A126095834A">Data4!$GL$1:$GL$10,Data4!$GL$11:$GL$21</definedName>
    <definedName name="A126095834A_Data">Data4!$GL$11:$GL$21</definedName>
    <definedName name="A126095834A_Latest">Data4!$GL$21</definedName>
    <definedName name="A126095838K">Data4!$DI$1:$DI$10,Data4!$DI$11:$DI$21</definedName>
    <definedName name="A126095838K_Data">Data4!$DI$11:$DI$21</definedName>
    <definedName name="A126095838K_Latest">Data4!$DI$21</definedName>
    <definedName name="A126095842A">Data4!$DU$1:$DU$10,Data4!$DU$11:$DU$21</definedName>
    <definedName name="A126095842A_Data">Data4!$DU$11:$DU$21</definedName>
    <definedName name="A126095842A_Latest">Data4!$DU$21</definedName>
    <definedName name="A126095846K">Data4!$FE$1:$FE$10,Data4!$FE$11:$FE$21</definedName>
    <definedName name="A126095846K_Data">Data4!$FE$11:$FE$21</definedName>
    <definedName name="A126095846K_Latest">Data4!$FE$21</definedName>
    <definedName name="A126095850A">Data4!$GC$1:$GC$10,Data4!$GC$11:$GC$21</definedName>
    <definedName name="A126095850A_Data">Data4!$GC$11:$GC$21</definedName>
    <definedName name="A126095850A_Latest">Data4!$GC$21</definedName>
    <definedName name="A126095854K">Data4!$GI$1:$GI$10,Data4!$GI$11:$GI$21</definedName>
    <definedName name="A126095854K_Data">Data4!$GI$11:$GI$21</definedName>
    <definedName name="A126095854K_Latest">Data4!$GI$21</definedName>
    <definedName name="A126095858V">Data4!$CQ$1:$CQ$10,Data4!$CQ$11:$CQ$21</definedName>
    <definedName name="A126095858V_Data">Data4!$CQ$11:$CQ$21</definedName>
    <definedName name="A126095858V_Latest">Data4!$CQ$21</definedName>
    <definedName name="A126095862K">Data4!$CZ$1:$CZ$10,Data4!$CZ$11:$CZ$21</definedName>
    <definedName name="A126095862K_Data">Data4!$CZ$11:$CZ$21</definedName>
    <definedName name="A126095862K_Latest">Data4!$CZ$21</definedName>
    <definedName name="A126095866V">Data4!$DC$1:$DC$10,Data4!$DC$11:$DC$21</definedName>
    <definedName name="A126095866V_Data">Data4!$DC$11:$DC$21</definedName>
    <definedName name="A126095866V_Latest">Data4!$DC$21</definedName>
    <definedName name="A126095870K">Data4!$ED$1:$ED$10,Data4!$ED$11:$ED$21</definedName>
    <definedName name="A126095870K_Data">Data4!$ED$11:$ED$21</definedName>
    <definedName name="A126095870K_Latest">Data4!$ED$21</definedName>
    <definedName name="A126095874V">Data4!$EJ$1:$EJ$10,Data4!$EJ$11:$EJ$21</definedName>
    <definedName name="A126095874V_Data">Data4!$EJ$11:$EJ$21</definedName>
    <definedName name="A126095874V_Latest">Data4!$EJ$21</definedName>
    <definedName name="A126095878C">Data4!$EM$1:$EM$10,Data4!$EM$11:$EM$21</definedName>
    <definedName name="A126095878C_Data">Data4!$EM$11:$EM$21</definedName>
    <definedName name="A126095878C_Latest">Data4!$EM$21</definedName>
    <definedName name="A126095882V">Data4!$FH$1:$FH$10,Data4!$FH$11:$FH$21</definedName>
    <definedName name="A126095882V_Data">Data4!$FH$11:$FH$21</definedName>
    <definedName name="A126095882V_Latest">Data4!$FH$21</definedName>
    <definedName name="A126095886C">Data4!$FQ$1:$FQ$10,Data4!$FQ$11:$FQ$21</definedName>
    <definedName name="A126095886C_Data">Data4!$FQ$11:$FQ$21</definedName>
    <definedName name="A126095886C_Latest">Data4!$FQ$21</definedName>
    <definedName name="A126095890V">Data4!$DF$1:$DF$10,Data4!$DF$11:$DF$21</definedName>
    <definedName name="A126095890V_Data">Data4!$DF$11:$DF$21</definedName>
    <definedName name="A126095890V_Latest">Data4!$DF$21</definedName>
    <definedName name="A126095894C">Data4!$DO$1:$DO$10,Data4!$DO$11:$DO$21</definedName>
    <definedName name="A126095894C_Data">Data4!$DO$11:$DO$21</definedName>
    <definedName name="A126095894C_Latest">Data4!$DO$21</definedName>
    <definedName name="A126095898L">Data4!$FT$1:$FT$10,Data4!$FT$11:$FT$21</definedName>
    <definedName name="A126095898L_Data">Data4!$FT$11:$FT$21</definedName>
    <definedName name="A126095898L_Latest">Data4!$FT$21</definedName>
    <definedName name="A126095902T">Data4!$CN$1:$CN$10,Data4!$CN$11:$CN$21</definedName>
    <definedName name="A126095902T_Data">Data4!$CN$11:$CN$21</definedName>
    <definedName name="A126095902T_Latest">Data4!$CN$21</definedName>
    <definedName name="A126095906A">Data4!$CT$1:$CT$10,Data4!$CT$11:$CT$21</definedName>
    <definedName name="A126095906A_Data">Data4!$CT$11:$CT$21</definedName>
    <definedName name="A126095906A_Latest">Data4!$CT$21</definedName>
    <definedName name="A126095910T">Data4!$CW$1:$CW$10,Data4!$CW$11:$CW$21</definedName>
    <definedName name="A126095910T_Data">Data4!$CW$11:$CW$21</definedName>
    <definedName name="A126095910T_Latest">Data4!$CW$21</definedName>
    <definedName name="A126095914A">Data4!$DL$1:$DL$10,Data4!$DL$11:$DL$21</definedName>
    <definedName name="A126095914A_Data">Data4!$DL$11:$DL$21</definedName>
    <definedName name="A126095914A_Latest">Data4!$DL$21</definedName>
    <definedName name="A126095918K">Data4!$EV$1:$EV$10,Data4!$EV$11:$EV$21</definedName>
    <definedName name="A126095918K_Data">Data4!$EV$11:$EV$21</definedName>
    <definedName name="A126095918K_Latest">Data4!$EV$21</definedName>
    <definedName name="A126095922A">Data4!$EY$1:$EY$10,Data4!$EY$11:$EY$21</definedName>
    <definedName name="A126095922A_Data">Data4!$EY$11:$EY$21</definedName>
    <definedName name="A126095922A_Latest">Data4!$EY$21</definedName>
    <definedName name="A126095926K">Data4!$DR$1:$DR$10,Data4!$DR$11:$DR$21</definedName>
    <definedName name="A126095926K_Data">Data4!$DR$11:$DR$21</definedName>
    <definedName name="A126095926K_Latest">Data4!$DR$21</definedName>
    <definedName name="A126095930A">Data4!$EP$1:$EP$10,Data4!$EP$11:$EP$21</definedName>
    <definedName name="A126095930A_Data">Data4!$EP$11:$EP$21</definedName>
    <definedName name="A126095930A_Latest">Data4!$EP$21</definedName>
    <definedName name="A126095934K">Data4!$FK$1:$FK$10,Data4!$FK$11:$FK$21</definedName>
    <definedName name="A126095934K_Data">Data4!$FK$11:$FK$21</definedName>
    <definedName name="A126095934K_Latest">Data4!$FK$21</definedName>
    <definedName name="A126095938V">Data4!$HY$1:$HY$10,Data4!$HY$11:$HY$21</definedName>
    <definedName name="A126095938V_Data">Data4!$HY$11:$HY$21</definedName>
    <definedName name="A126095938V_Latest">Data4!$HY$21</definedName>
    <definedName name="A126095942K">Data5!$D$1:$D$10,Data5!$D$11:$D$21</definedName>
    <definedName name="A126095942K_Data">Data5!$D$11:$D$21</definedName>
    <definedName name="A126095942K_Latest">Data5!$D$21</definedName>
    <definedName name="A126095946V">Data5!$Y$1:$Y$10,Data5!$Y$11:$Y$21</definedName>
    <definedName name="A126095946V_Data">Data5!$Y$11:$Y$21</definedName>
    <definedName name="A126095946V_Latest">Data5!$Y$21</definedName>
    <definedName name="A126095950K">Data5!$M$1:$M$10,Data5!$M$11:$M$21</definedName>
    <definedName name="A126095950K_Data">Data5!$M$11:$M$21</definedName>
    <definedName name="A126095950K_Latest">Data5!$M$21</definedName>
    <definedName name="A126095954V">Data5!$AK$1:$AK$10,Data5!$AK$11:$AK$21</definedName>
    <definedName name="A126095954V_Data">Data5!$AK$11:$AK$21</definedName>
    <definedName name="A126095954V_Latest">Data5!$AK$21</definedName>
    <definedName name="A126095958C">Data4!$IB$1:$IB$10,Data4!$IB$11:$IB$21</definedName>
    <definedName name="A126095958C_Data">Data4!$IB$11:$IB$21</definedName>
    <definedName name="A126095958C_Latest">Data4!$IB$21</definedName>
    <definedName name="A126095962V">Data4!$IH$1:$IH$10,Data4!$IH$11:$IH$21</definedName>
    <definedName name="A126095962V_Data">Data4!$IH$11:$IH$21</definedName>
    <definedName name="A126095962V_Latest">Data4!$IH$21</definedName>
    <definedName name="A126095966C">Data5!$AQ$1:$AQ$10,Data5!$AQ$11:$AQ$21</definedName>
    <definedName name="A126095966C_Data">Data5!$AQ$11:$AQ$21</definedName>
    <definedName name="A126095966C_Latest">Data5!$AQ$21</definedName>
    <definedName name="A126095970V">Data5!$AH$1:$AH$10,Data5!$AH$11:$AH$21</definedName>
    <definedName name="A126095970V_Data">Data5!$AH$11:$AH$21</definedName>
    <definedName name="A126095970V_Latest">Data5!$AH$21</definedName>
    <definedName name="A126095974C">Data5!$AW$1:$AW$10,Data5!$AW$11:$AW$21</definedName>
    <definedName name="A126095974C_Data">Data5!$AW$11:$AW$21</definedName>
    <definedName name="A126095974C_Latest">Data5!$AW$21</definedName>
    <definedName name="A126095978L">Data4!$HJ$1:$HJ$10,Data4!$HJ$11:$HJ$21</definedName>
    <definedName name="A126095978L_Data">Data4!$HJ$11:$HJ$21</definedName>
    <definedName name="A126095978L_Latest">Data4!$HJ$21</definedName>
    <definedName name="A126095982C">Data4!$HV$1:$HV$10,Data4!$HV$11:$HV$21</definedName>
    <definedName name="A126095982C_Data">Data4!$HV$11:$HV$21</definedName>
    <definedName name="A126095982C_Latest">Data4!$HV$21</definedName>
    <definedName name="A126095986L">Data5!$P$1:$P$10,Data5!$P$11:$P$21</definedName>
    <definedName name="A126095986L_Data">Data5!$P$11:$P$21</definedName>
    <definedName name="A126095986L_Latest">Data5!$P$21</definedName>
    <definedName name="A126095990C">Data5!$AN$1:$AN$10,Data5!$AN$11:$AN$21</definedName>
    <definedName name="A126095990C_Data">Data5!$AN$11:$AN$21</definedName>
    <definedName name="A126095990C_Latest">Data5!$AN$21</definedName>
    <definedName name="A126095994L">Data5!$AT$1:$AT$10,Data5!$AT$11:$AT$21</definedName>
    <definedName name="A126095994L_Data">Data5!$AT$11:$AT$21</definedName>
    <definedName name="A126095994L_Latest">Data5!$AT$21</definedName>
    <definedName name="A126095998W">Data4!$GR$1:$GR$10,Data4!$GR$11:$GR$21</definedName>
    <definedName name="A126095998W_Data">Data4!$GR$11:$GR$21</definedName>
    <definedName name="A126095998W_Latest">Data4!$GR$21</definedName>
    <definedName name="A126096002C">Data4!$HA$1:$HA$10,Data4!$HA$11:$HA$21</definedName>
    <definedName name="A126096002C_Data">Data4!$HA$11:$HA$21</definedName>
    <definedName name="A126096002C_Latest">Data4!$HA$21</definedName>
    <definedName name="A126096006L">Data4!$HD$1:$HD$10,Data4!$HD$11:$HD$21</definedName>
    <definedName name="A126096006L_Data">Data4!$HD$11:$HD$21</definedName>
    <definedName name="A126096006L_Latest">Data4!$HD$21</definedName>
    <definedName name="A126096010C">Data4!$IE$1:$IE$10,Data4!$IE$11:$IE$21</definedName>
    <definedName name="A126096010C_Data">Data4!$IE$11:$IE$21</definedName>
    <definedName name="A126096010C_Latest">Data4!$IE$21</definedName>
    <definedName name="A126096014L">Data4!$IK$1:$IK$10,Data4!$IK$11:$IK$21</definedName>
    <definedName name="A126096014L_Data">Data4!$IK$11:$IK$21</definedName>
    <definedName name="A126096014L_Latest">Data4!$IK$21</definedName>
    <definedName name="A126096018W">Data4!$IN$1:$IN$10,Data4!$IN$11:$IN$21</definedName>
    <definedName name="A126096018W_Data">Data4!$IN$11:$IN$21</definedName>
    <definedName name="A126096018W_Latest">Data4!$IN$21</definedName>
    <definedName name="A126096022L">Data5!$S$1:$S$10,Data5!$S$11:$S$21</definedName>
    <definedName name="A126096022L_Data">Data5!$S$11:$S$21</definedName>
    <definedName name="A126096022L_Latest">Data5!$S$21</definedName>
    <definedName name="A126096026W">Data5!$AB$1:$AB$10,Data5!$AB$11:$AB$21</definedName>
    <definedName name="A126096026W_Data">Data5!$AB$11:$AB$21</definedName>
    <definedName name="A126096026W_Latest">Data5!$AB$21</definedName>
    <definedName name="A126096030L">Data4!$HG$1:$HG$10,Data4!$HG$11:$HG$21</definedName>
    <definedName name="A126096030L_Data">Data4!$HG$11:$HG$21</definedName>
    <definedName name="A126096030L_Latest">Data4!$HG$21</definedName>
    <definedName name="A126096034W">Data4!$HP$1:$HP$10,Data4!$HP$11:$HP$21</definedName>
    <definedName name="A126096034W_Data">Data4!$HP$11:$HP$21</definedName>
    <definedName name="A126096034W_Latest">Data4!$HP$21</definedName>
    <definedName name="A126096038F">Data5!$AE$1:$AE$10,Data5!$AE$11:$AE$21</definedName>
    <definedName name="A126096038F_Data">Data5!$AE$11:$AE$21</definedName>
    <definedName name="A126096038F_Latest">Data5!$AE$21</definedName>
    <definedName name="A126096042W">Data4!$GO$1:$GO$10,Data4!$GO$11:$GO$21</definedName>
    <definedName name="A126096042W_Data">Data4!$GO$11:$GO$21</definedName>
    <definedName name="A126096042W_Latest">Data4!$GO$21</definedName>
    <definedName name="A126096046F">Data4!$GU$1:$GU$10,Data4!$GU$11:$GU$21</definedName>
    <definedName name="A126096046F_Data">Data4!$GU$11:$GU$21</definedName>
    <definedName name="A126096046F_Latest">Data4!$GU$21</definedName>
    <definedName name="A126096050W">Data4!$GX$1:$GX$10,Data4!$GX$11:$GX$21</definedName>
    <definedName name="A126096050W_Data">Data4!$GX$11:$GX$21</definedName>
    <definedName name="A126096050W_Latest">Data4!$GX$21</definedName>
    <definedName name="A126096054F">Data4!$HM$1:$HM$10,Data4!$HM$11:$HM$21</definedName>
    <definedName name="A126096054F_Data">Data4!$HM$11:$HM$21</definedName>
    <definedName name="A126096054F_Latest">Data4!$HM$21</definedName>
    <definedName name="A126096058R">Data5!$G$1:$G$10,Data5!$G$11:$G$21</definedName>
    <definedName name="A126096058R_Data">Data5!$G$11:$G$21</definedName>
    <definedName name="A126096058R_Latest">Data5!$G$21</definedName>
    <definedName name="A126096062F">Data5!$J$1:$J$10,Data5!$J$11:$J$21</definedName>
    <definedName name="A126096062F_Data">Data5!$J$11:$J$21</definedName>
    <definedName name="A126096062F_Latest">Data5!$J$21</definedName>
    <definedName name="A126096066R">Data4!$HS$1:$HS$10,Data4!$HS$11:$HS$21</definedName>
    <definedName name="A126096066R_Data">Data4!$HS$11:$HS$21</definedName>
    <definedName name="A126096066R_Latest">Data4!$HS$21</definedName>
    <definedName name="A126096070F">Data4!$IQ$1:$IQ$10,Data4!$IQ$11:$IQ$21</definedName>
    <definedName name="A126096070F_Data">Data4!$IQ$11:$IQ$21</definedName>
    <definedName name="A126096070F_Latest">Data4!$IQ$21</definedName>
    <definedName name="A126096074R">Data5!$V$1:$V$10,Data5!$V$11:$V$21</definedName>
    <definedName name="A126096074R_Data">Data5!$V$11:$V$21</definedName>
    <definedName name="A126096074R_Latest">Data5!$V$21</definedName>
    <definedName name="A126096078X">Data1!$IN$1:$IN$10,Data1!$IN$11:$IN$21</definedName>
    <definedName name="A126096078X_Data">Data1!$IN$11:$IN$21</definedName>
    <definedName name="A126096078X_Latest">Data1!$IN$21</definedName>
    <definedName name="A126096082R">Data2!$S$1:$S$10,Data2!$S$11:$S$21</definedName>
    <definedName name="A126096082R_Data">Data2!$S$11:$S$21</definedName>
    <definedName name="A126096082R_Latest">Data2!$S$21</definedName>
    <definedName name="A126096086X">Data2!$AN$1:$AN$10,Data2!$AN$11:$AN$21</definedName>
    <definedName name="A126096086X_Data">Data2!$AN$11:$AN$21</definedName>
    <definedName name="A126096086X_Latest">Data2!$AN$21</definedName>
    <definedName name="A126096090R">Data2!$AB$1:$AB$10,Data2!$AB$11:$AB$21</definedName>
    <definedName name="A126096090R_Data">Data2!$AB$11:$AB$21</definedName>
    <definedName name="A126096090R_Latest">Data2!$AB$21</definedName>
    <definedName name="A126096094X">Data2!$AZ$1:$AZ$10,Data2!$AZ$11:$AZ$21</definedName>
    <definedName name="A126096094X_Data">Data2!$AZ$11:$AZ$21</definedName>
    <definedName name="A126096094X_Latest">Data2!$AZ$21</definedName>
    <definedName name="A126096098J">Data1!$IQ$1:$IQ$10,Data1!$IQ$11:$IQ$21</definedName>
    <definedName name="A126096098J_Data">Data1!$IQ$11:$IQ$21</definedName>
    <definedName name="A126096098J_Latest">Data1!$IQ$21</definedName>
    <definedName name="A126096102L">Data2!$G$1:$G$10,Data2!$G$11:$G$21</definedName>
    <definedName name="A126096102L_Data">Data2!$G$11:$G$21</definedName>
    <definedName name="A126096102L_Latest">Data2!$G$21</definedName>
    <definedName name="A126096106W">Data2!$BF$1:$BF$10,Data2!$BF$11:$BF$21</definedName>
    <definedName name="A126096106W_Data">Data2!$BF$11:$BF$21</definedName>
    <definedName name="A126096106W_Latest">Data2!$BF$21</definedName>
    <definedName name="A126096110L">Data2!$AW$1:$AW$10,Data2!$AW$11:$AW$21</definedName>
    <definedName name="A126096110L_Data">Data2!$AW$11:$AW$21</definedName>
    <definedName name="A126096110L_Latest">Data2!$AW$21</definedName>
    <definedName name="A126096114W">Data2!$BL$1:$BL$10,Data2!$BL$11:$BL$21</definedName>
    <definedName name="A126096114W_Data">Data2!$BL$11:$BL$21</definedName>
    <definedName name="A126096114W_Latest">Data2!$BL$21</definedName>
    <definedName name="A126096118F">Data1!$HY$1:$HY$10,Data1!$HY$11:$HY$21</definedName>
    <definedName name="A126096118F_Data">Data1!$HY$11:$HY$21</definedName>
    <definedName name="A126096118F_Latest">Data1!$HY$21</definedName>
    <definedName name="A126096122W">Data1!$IK$1:$IK$10,Data1!$IK$11:$IK$21</definedName>
    <definedName name="A126096122W_Data">Data1!$IK$11:$IK$21</definedName>
    <definedName name="A126096122W_Latest">Data1!$IK$21</definedName>
    <definedName name="A126096126F">Data2!$AE$1:$AE$10,Data2!$AE$11:$AE$21</definedName>
    <definedName name="A126096126F_Data">Data2!$AE$11:$AE$21</definedName>
    <definedName name="A126096126F_Latest">Data2!$AE$21</definedName>
    <definedName name="A126096130W">Data2!$BC$1:$BC$10,Data2!$BC$11:$BC$21</definedName>
    <definedName name="A126096130W_Data">Data2!$BC$11:$BC$21</definedName>
    <definedName name="A126096130W_Latest">Data2!$BC$21</definedName>
    <definedName name="A126096134F">Data2!$BI$1:$BI$10,Data2!$BI$11:$BI$21</definedName>
    <definedName name="A126096134F_Data">Data2!$BI$11:$BI$21</definedName>
    <definedName name="A126096134F_Latest">Data2!$BI$21</definedName>
    <definedName name="A126096138R">Data1!$HG$1:$HG$10,Data1!$HG$11:$HG$21</definedName>
    <definedName name="A126096138R_Data">Data1!$HG$11:$HG$21</definedName>
    <definedName name="A126096138R_Latest">Data1!$HG$21</definedName>
    <definedName name="A126096142F">Data1!$HP$1:$HP$10,Data1!$HP$11:$HP$21</definedName>
    <definedName name="A126096142F_Data">Data1!$HP$11:$HP$21</definedName>
    <definedName name="A126096142F_Latest">Data1!$HP$21</definedName>
    <definedName name="A126096146R">Data1!$HS$1:$HS$10,Data1!$HS$11:$HS$21</definedName>
    <definedName name="A126096146R_Data">Data1!$HS$11:$HS$21</definedName>
    <definedName name="A126096146R_Latest">Data1!$HS$21</definedName>
    <definedName name="A126096150F">Data2!$D$1:$D$10,Data2!$D$11:$D$21</definedName>
    <definedName name="A126096150F_Data">Data2!$D$11:$D$21</definedName>
    <definedName name="A126096150F_Latest">Data2!$D$21</definedName>
    <definedName name="A126096154R">Data2!$J$1:$J$10,Data2!$J$11:$J$21</definedName>
    <definedName name="A126096154R_Data">Data2!$J$11:$J$21</definedName>
    <definedName name="A126096154R_Latest">Data2!$J$21</definedName>
    <definedName name="A126096158X">Data2!$M$1:$M$10,Data2!$M$11:$M$21</definedName>
    <definedName name="A126096158X_Data">Data2!$M$11:$M$21</definedName>
    <definedName name="A126096158X_Latest">Data2!$M$21</definedName>
    <definedName name="A126096162R">Data2!$AH$1:$AH$10,Data2!$AH$11:$AH$21</definedName>
    <definedName name="A126096162R_Data">Data2!$AH$11:$AH$21</definedName>
    <definedName name="A126096162R_Latest">Data2!$AH$21</definedName>
    <definedName name="A126096166X">Data2!$AQ$1:$AQ$10,Data2!$AQ$11:$AQ$21</definedName>
    <definedName name="A126096166X_Data">Data2!$AQ$11:$AQ$21</definedName>
    <definedName name="A126096166X_Latest">Data2!$AQ$21</definedName>
    <definedName name="A126096170R">Data1!$HV$1:$HV$10,Data1!$HV$11:$HV$21</definedName>
    <definedName name="A126096170R_Data">Data1!$HV$11:$HV$21</definedName>
    <definedName name="A126096170R_Latest">Data1!$HV$21</definedName>
    <definedName name="A126096174X">Data1!$IE$1:$IE$10,Data1!$IE$11:$IE$21</definedName>
    <definedName name="A126096174X_Data">Data1!$IE$11:$IE$21</definedName>
    <definedName name="A126096174X_Latest">Data1!$IE$21</definedName>
    <definedName name="A126096178J">Data2!$AT$1:$AT$10,Data2!$AT$11:$AT$21</definedName>
    <definedName name="A126096178J_Data">Data2!$AT$11:$AT$21</definedName>
    <definedName name="A126096178J_Latest">Data2!$AT$21</definedName>
    <definedName name="A126096182X">Data1!$HD$1:$HD$10,Data1!$HD$11:$HD$21</definedName>
    <definedName name="A126096182X_Data">Data1!$HD$11:$HD$21</definedName>
    <definedName name="A126096182X_Latest">Data1!$HD$21</definedName>
    <definedName name="A126096186J">Data1!$HJ$1:$HJ$10,Data1!$HJ$11:$HJ$21</definedName>
    <definedName name="A126096186J_Data">Data1!$HJ$11:$HJ$21</definedName>
    <definedName name="A126096186J_Latest">Data1!$HJ$21</definedName>
    <definedName name="A126096190X">Data1!$HM$1:$HM$10,Data1!$HM$11:$HM$21</definedName>
    <definedName name="A126096190X_Data">Data1!$HM$11:$HM$21</definedName>
    <definedName name="A126096190X_Latest">Data1!$HM$21</definedName>
    <definedName name="A126096194J">Data1!$IB$1:$IB$10,Data1!$IB$11:$IB$21</definedName>
    <definedName name="A126096194J_Data">Data1!$IB$11:$IB$21</definedName>
    <definedName name="A126096194J_Latest">Data1!$IB$21</definedName>
    <definedName name="A126096198T">Data2!$V$1:$V$10,Data2!$V$11:$V$21</definedName>
    <definedName name="A126096198T_Data">Data2!$V$11:$V$21</definedName>
    <definedName name="A126096198T_Latest">Data2!$V$21</definedName>
    <definedName name="A126096202W">Data2!$Y$1:$Y$10,Data2!$Y$11:$Y$21</definedName>
    <definedName name="A126096202W_Data">Data2!$Y$11:$Y$21</definedName>
    <definedName name="A126096202W_Latest">Data2!$Y$21</definedName>
    <definedName name="A126096206F">Data1!$IH$1:$IH$10,Data1!$IH$11:$IH$21</definedName>
    <definedName name="A126096206F_Data">Data1!$IH$11:$IH$21</definedName>
    <definedName name="A126096206F_Latest">Data1!$IH$21</definedName>
    <definedName name="A126096210W">Data2!$P$1:$P$10,Data2!$P$11:$P$21</definedName>
    <definedName name="A126096210W_Data">Data2!$P$11:$P$21</definedName>
    <definedName name="A126096210W_Latest">Data2!$P$21</definedName>
    <definedName name="A126096214F">Data2!$AK$1:$AK$10,Data2!$AK$11:$AK$21</definedName>
    <definedName name="A126096214F_Data">Data2!$AK$11:$AK$21</definedName>
    <definedName name="A126096214F_Latest">Data2!$AK$21</definedName>
    <definedName name="A126097338A">Data3!$BK$1:$BK$10,Data3!$BK$11:$BK$21</definedName>
    <definedName name="A126097338A_Data">Data3!$BK$11:$BK$21</definedName>
    <definedName name="A126097338A_Latest">Data3!$BK$21</definedName>
    <definedName name="A126097342T">Data3!$CF$1:$CF$10,Data3!$CF$11:$CF$21</definedName>
    <definedName name="A126097342T_Data">Data3!$CF$11:$CF$21</definedName>
    <definedName name="A126097342T_Latest">Data3!$CF$21</definedName>
    <definedName name="A126097346A">Data3!$DA$1:$DA$10,Data3!$DA$11:$DA$21</definedName>
    <definedName name="A126097346A_Data">Data3!$DA$11:$DA$21</definedName>
    <definedName name="A126097346A_Latest">Data3!$DA$21</definedName>
    <definedName name="A126097350T">Data3!$CO$1:$CO$10,Data3!$CO$11:$CO$21</definedName>
    <definedName name="A126097350T_Data">Data3!$CO$11:$CO$21</definedName>
    <definedName name="A126097350T_Latest">Data3!$CO$21</definedName>
    <definedName name="A126097354A">Data3!$DM$1:$DM$10,Data3!$DM$11:$DM$21</definedName>
    <definedName name="A126097354A_Data">Data3!$DM$11:$DM$21</definedName>
    <definedName name="A126097354A_Latest">Data3!$DM$21</definedName>
    <definedName name="A126097358K">Data3!$BN$1:$BN$10,Data3!$BN$11:$BN$21</definedName>
    <definedName name="A126097358K_Data">Data3!$BN$11:$BN$21</definedName>
    <definedName name="A126097358K_Latest">Data3!$BN$21</definedName>
    <definedName name="A126097362A">Data3!$BT$1:$BT$10,Data3!$BT$11:$BT$21</definedName>
    <definedName name="A126097362A_Data">Data3!$BT$11:$BT$21</definedName>
    <definedName name="A126097362A_Latest">Data3!$BT$21</definedName>
    <definedName name="A126097366K">Data3!$DS$1:$DS$10,Data3!$DS$11:$DS$21</definedName>
    <definedName name="A126097366K_Data">Data3!$DS$11:$DS$21</definedName>
    <definedName name="A126097366K_Latest">Data3!$DS$21</definedName>
    <definedName name="A126097370A">Data3!$DJ$1:$DJ$10,Data3!$DJ$11:$DJ$21</definedName>
    <definedName name="A126097370A_Data">Data3!$DJ$11:$DJ$21</definedName>
    <definedName name="A126097370A_Latest">Data3!$DJ$21</definedName>
    <definedName name="A126097374K">Data3!$DY$1:$DY$10,Data3!$DY$11:$DY$21</definedName>
    <definedName name="A126097374K_Data">Data3!$DY$11:$DY$21</definedName>
    <definedName name="A126097374K_Latest">Data3!$DY$21</definedName>
    <definedName name="A126097378V">Data3!$AV$1:$AV$10,Data3!$AV$11:$AV$21</definedName>
    <definedName name="A126097378V_Data">Data3!$AV$11:$AV$21</definedName>
    <definedName name="A126097378V_Latest">Data3!$AV$21</definedName>
    <definedName name="A126097382K">Data3!$BH$1:$BH$10,Data3!$BH$11:$BH$21</definedName>
    <definedName name="A126097382K_Data">Data3!$BH$11:$BH$21</definedName>
    <definedName name="A126097382K_Latest">Data3!$BH$21</definedName>
    <definedName name="A126097386V">Data3!$CR$1:$CR$10,Data3!$CR$11:$CR$21</definedName>
    <definedName name="A126097386V_Data">Data3!$CR$11:$CR$21</definedName>
    <definedName name="A126097386V_Latest">Data3!$CR$21</definedName>
    <definedName name="A126097390K">Data3!$DP$1:$DP$10,Data3!$DP$11:$DP$21</definedName>
    <definedName name="A126097390K_Data">Data3!$DP$11:$DP$21</definedName>
    <definedName name="A126097390K_Latest">Data3!$DP$21</definedName>
    <definedName name="A126097394V">Data3!$DV$1:$DV$10,Data3!$DV$11:$DV$21</definedName>
    <definedName name="A126097394V_Data">Data3!$DV$11:$DV$21</definedName>
    <definedName name="A126097394V_Latest">Data3!$DV$21</definedName>
    <definedName name="A126097398C">Data3!$AD$1:$AD$10,Data3!$AD$11:$AD$21</definedName>
    <definedName name="A126097398C_Data">Data3!$AD$11:$AD$21</definedName>
    <definedName name="A126097398C_Latest">Data3!$AD$21</definedName>
    <definedName name="A126097402J">Data3!$AM$1:$AM$10,Data3!$AM$11:$AM$21</definedName>
    <definedName name="A126097402J_Data">Data3!$AM$11:$AM$21</definedName>
    <definedName name="A126097402J_Latest">Data3!$AM$21</definedName>
    <definedName name="A126097406T">Data3!$AP$1:$AP$10,Data3!$AP$11:$AP$21</definedName>
    <definedName name="A126097406T_Data">Data3!$AP$11:$AP$21</definedName>
    <definedName name="A126097406T_Latest">Data3!$AP$21</definedName>
    <definedName name="A126097410J">Data3!$BQ$1:$BQ$10,Data3!$BQ$11:$BQ$21</definedName>
    <definedName name="A126097410J_Data">Data3!$BQ$11:$BQ$21</definedName>
    <definedName name="A126097410J_Latest">Data3!$BQ$21</definedName>
    <definedName name="A126097414T">Data3!$BW$1:$BW$10,Data3!$BW$11:$BW$21</definedName>
    <definedName name="A126097414T_Data">Data3!$BW$11:$BW$21</definedName>
    <definedName name="A126097414T_Latest">Data3!$BW$21</definedName>
    <definedName name="A126097418A">Data3!$BZ$1:$BZ$10,Data3!$BZ$11:$BZ$21</definedName>
    <definedName name="A126097418A_Data">Data3!$BZ$11:$BZ$21</definedName>
    <definedName name="A126097418A_Latest">Data3!$BZ$21</definedName>
    <definedName name="A126097422T">Data3!$CU$1:$CU$10,Data3!$CU$11:$CU$21</definedName>
    <definedName name="A126097422T_Data">Data3!$CU$11:$CU$21</definedName>
    <definedName name="A126097422T_Latest">Data3!$CU$21</definedName>
    <definedName name="A126097426A">Data3!$DD$1:$DD$10,Data3!$DD$11:$DD$21</definedName>
    <definedName name="A126097426A_Data">Data3!$DD$11:$DD$21</definedName>
    <definedName name="A126097426A_Latest">Data3!$DD$21</definedName>
    <definedName name="A126097430T">Data3!$AS$1:$AS$10,Data3!$AS$11:$AS$21</definedName>
    <definedName name="A126097430T_Data">Data3!$AS$11:$AS$21</definedName>
    <definedName name="A126097430T_Latest">Data3!$AS$21</definedName>
    <definedName name="A126097434A">Data3!$BB$1:$BB$10,Data3!$BB$11:$BB$21</definedName>
    <definedName name="A126097434A_Data">Data3!$BB$11:$BB$21</definedName>
    <definedName name="A126097434A_Latest">Data3!$BB$21</definedName>
    <definedName name="A126097438K">Data3!$DG$1:$DG$10,Data3!$DG$11:$DG$21</definedName>
    <definedName name="A126097438K_Data">Data3!$DG$11:$DG$21</definedName>
    <definedName name="A126097438K_Latest">Data3!$DG$21</definedName>
    <definedName name="A126097442A">Data3!$AA$1:$AA$10,Data3!$AA$11:$AA$21</definedName>
    <definedName name="A126097442A_Data">Data3!$AA$11:$AA$21</definedName>
    <definedName name="A126097442A_Latest">Data3!$AA$21</definedName>
    <definedName name="A126097446K">Data3!$AG$1:$AG$10,Data3!$AG$11:$AG$21</definedName>
    <definedName name="A126097446K_Data">Data3!$AG$11:$AG$21</definedName>
    <definedName name="A126097446K_Latest">Data3!$AG$21</definedName>
    <definedName name="A126097450A">Data3!$AJ$1:$AJ$10,Data3!$AJ$11:$AJ$21</definedName>
    <definedName name="A126097450A_Data">Data3!$AJ$11:$AJ$21</definedName>
    <definedName name="A126097450A_Latest">Data3!$AJ$21</definedName>
    <definedName name="A126097454K">Data3!$AY$1:$AY$10,Data3!$AY$11:$AY$21</definedName>
    <definedName name="A126097454K_Data">Data3!$AY$11:$AY$21</definedName>
    <definedName name="A126097454K_Latest">Data3!$AY$21</definedName>
    <definedName name="A126097458V">Data3!$CI$1:$CI$10,Data3!$CI$11:$CI$21</definedName>
    <definedName name="A126097458V_Data">Data3!$CI$11:$CI$21</definedName>
    <definedName name="A126097458V_Latest">Data3!$CI$21</definedName>
    <definedName name="A126097462K">Data3!$CL$1:$CL$10,Data3!$CL$11:$CL$21</definedName>
    <definedName name="A126097462K_Data">Data3!$CL$11:$CL$21</definedName>
    <definedName name="A126097462K_Latest">Data3!$CL$21</definedName>
    <definedName name="A126097466V">Data3!$BE$1:$BE$10,Data3!$BE$11:$BE$21</definedName>
    <definedName name="A126097466V_Data">Data3!$BE$11:$BE$21</definedName>
    <definedName name="A126097466V_Latest">Data3!$BE$21</definedName>
    <definedName name="A126097470K">Data3!$CC$1:$CC$10,Data3!$CC$11:$CC$21</definedName>
    <definedName name="A126097470K_Data">Data3!$CC$11:$CC$21</definedName>
    <definedName name="A126097470K_Latest">Data3!$CC$21</definedName>
    <definedName name="A126097474V">Data3!$CX$1:$CX$10,Data3!$CX$11:$CX$21</definedName>
    <definedName name="A126097474V_Data">Data3!$CX$11:$CX$21</definedName>
    <definedName name="A126097474V_Latest">Data3!$CX$21</definedName>
    <definedName name="A126098598R">Data1!$EM$1:$EM$10,Data1!$EM$11:$EM$21</definedName>
    <definedName name="A126098598R_Data">Data1!$EM$11:$EM$21</definedName>
    <definedName name="A126098598R_Latest">Data1!$EM$21</definedName>
    <definedName name="A126098602V">Data1!$FH$1:$FH$10,Data1!$FH$11:$FH$21</definedName>
    <definedName name="A126098602V_Data">Data1!$FH$11:$FH$21</definedName>
    <definedName name="A126098602V_Latest">Data1!$FH$21</definedName>
    <definedName name="A126098606C">Data1!$GC$1:$GC$10,Data1!$GC$11:$GC$21</definedName>
    <definedName name="A126098606C_Data">Data1!$GC$11:$GC$21</definedName>
    <definedName name="A126098606C_Latest">Data1!$GC$21</definedName>
    <definedName name="A126098610V">Data1!$FQ$1:$FQ$10,Data1!$FQ$11:$FQ$21</definedName>
    <definedName name="A126098610V_Data">Data1!$FQ$11:$FQ$21</definedName>
    <definedName name="A126098610V_Latest">Data1!$FQ$21</definedName>
    <definedName name="A126098614C">Data1!$GO$1:$GO$10,Data1!$GO$11:$GO$21</definedName>
    <definedName name="A126098614C_Data">Data1!$GO$11:$GO$21</definedName>
    <definedName name="A126098614C_Latest">Data1!$GO$21</definedName>
    <definedName name="A126098618L">Data1!$EP$1:$EP$10,Data1!$EP$11:$EP$21</definedName>
    <definedName name="A126098618L_Data">Data1!$EP$11:$EP$21</definedName>
    <definedName name="A126098618L_Latest">Data1!$EP$21</definedName>
    <definedName name="A126098622C">Data1!$EV$1:$EV$10,Data1!$EV$11:$EV$21</definedName>
    <definedName name="A126098622C_Data">Data1!$EV$11:$EV$21</definedName>
    <definedName name="A126098622C_Latest">Data1!$EV$21</definedName>
    <definedName name="A126098626L">Data1!$GU$1:$GU$10,Data1!$GU$11:$GU$21</definedName>
    <definedName name="A126098626L_Data">Data1!$GU$11:$GU$21</definedName>
    <definedName name="A126098626L_Latest">Data1!$GU$21</definedName>
    <definedName name="A126098630C">Data1!$GL$1:$GL$10,Data1!$GL$11:$GL$21</definedName>
    <definedName name="A126098630C_Data">Data1!$GL$11:$GL$21</definedName>
    <definedName name="A126098630C_Latest">Data1!$GL$21</definedName>
    <definedName name="A126098634L">Data1!$HA$1:$HA$10,Data1!$HA$11:$HA$21</definedName>
    <definedName name="A126098634L_Data">Data1!$HA$11:$HA$21</definedName>
    <definedName name="A126098634L_Latest">Data1!$HA$21</definedName>
    <definedName name="A126098638W">Data1!$DX$1:$DX$10,Data1!$DX$11:$DX$21</definedName>
    <definedName name="A126098638W_Data">Data1!$DX$11:$DX$21</definedName>
    <definedName name="A126098638W_Latest">Data1!$DX$21</definedName>
    <definedName name="A126098642L">Data1!$EJ$1:$EJ$10,Data1!$EJ$11:$EJ$21</definedName>
    <definedName name="A126098642L_Data">Data1!$EJ$11:$EJ$21</definedName>
    <definedName name="A126098642L_Latest">Data1!$EJ$21</definedName>
    <definedName name="A126098646W">Data1!$FT$1:$FT$10,Data1!$FT$11:$FT$21</definedName>
    <definedName name="A126098646W_Data">Data1!$FT$11:$FT$21</definedName>
    <definedName name="A126098646W_Latest">Data1!$FT$21</definedName>
    <definedName name="A126098650L">Data1!$GR$1:$GR$10,Data1!$GR$11:$GR$21</definedName>
    <definedName name="A126098650L_Data">Data1!$GR$11:$GR$21</definedName>
    <definedName name="A126098650L_Latest">Data1!$GR$21</definedName>
    <definedName name="A126098654W">Data1!$GX$1:$GX$10,Data1!$GX$11:$GX$21</definedName>
    <definedName name="A126098654W_Data">Data1!$GX$11:$GX$21</definedName>
    <definedName name="A126098654W_Latest">Data1!$GX$21</definedName>
    <definedName name="A126098658F">Data1!$DF$1:$DF$10,Data1!$DF$11:$DF$21</definedName>
    <definedName name="A126098658F_Data">Data1!$DF$11:$DF$21</definedName>
    <definedName name="A126098658F_Latest">Data1!$DF$21</definedName>
    <definedName name="A126098662W">Data1!$DO$1:$DO$10,Data1!$DO$11:$DO$21</definedName>
    <definedName name="A126098662W_Data">Data1!$DO$11:$DO$21</definedName>
    <definedName name="A126098662W_Latest">Data1!$DO$21</definedName>
    <definedName name="A126098666F">Data1!$DR$1:$DR$10,Data1!$DR$11:$DR$21</definedName>
    <definedName name="A126098666F_Data">Data1!$DR$11:$DR$21</definedName>
    <definedName name="A126098666F_Latest">Data1!$DR$21</definedName>
    <definedName name="A126098670W">Data1!$ES$1:$ES$10,Data1!$ES$11:$ES$21</definedName>
    <definedName name="A126098670W_Data">Data1!$ES$11:$ES$21</definedName>
    <definedName name="A126098670W_Latest">Data1!$ES$21</definedName>
    <definedName name="A126098674F">Data1!$EY$1:$EY$10,Data1!$EY$11:$EY$21</definedName>
    <definedName name="A126098674F_Data">Data1!$EY$11:$EY$21</definedName>
    <definedName name="A126098674F_Latest">Data1!$EY$21</definedName>
    <definedName name="A126098678R">Data1!$FB$1:$FB$10,Data1!$FB$11:$FB$21</definedName>
    <definedName name="A126098678R_Data">Data1!$FB$11:$FB$21</definedName>
    <definedName name="A126098678R_Latest">Data1!$FB$21</definedName>
    <definedName name="A126098682F">Data1!$FW$1:$FW$10,Data1!$FW$11:$FW$21</definedName>
    <definedName name="A126098682F_Data">Data1!$FW$11:$FW$21</definedName>
    <definedName name="A126098682F_Latest">Data1!$FW$21</definedName>
    <definedName name="A126098686R">Data1!$GF$1:$GF$10,Data1!$GF$11:$GF$21</definedName>
    <definedName name="A126098686R_Data">Data1!$GF$11:$GF$21</definedName>
    <definedName name="A126098686R_Latest">Data1!$GF$21</definedName>
    <definedName name="A126098690F">Data1!$DU$1:$DU$10,Data1!$DU$11:$DU$21</definedName>
    <definedName name="A126098690F_Data">Data1!$DU$11:$DU$21</definedName>
    <definedName name="A126098690F_Latest">Data1!$DU$21</definedName>
    <definedName name="A126098694R">Data1!$ED$1:$ED$10,Data1!$ED$11:$ED$21</definedName>
    <definedName name="A126098694R_Data">Data1!$ED$11:$ED$21</definedName>
    <definedName name="A126098694R_Latest">Data1!$ED$21</definedName>
    <definedName name="A126098698X">Data1!$GI$1:$GI$10,Data1!$GI$11:$GI$21</definedName>
    <definedName name="A126098698X_Data">Data1!$GI$11:$GI$21</definedName>
    <definedName name="A126098698X_Latest">Data1!$GI$21</definedName>
    <definedName name="A126098702C">Data1!$DC$1:$DC$10,Data1!$DC$11:$DC$21</definedName>
    <definedName name="A126098702C_Data">Data1!$DC$11:$DC$21</definedName>
    <definedName name="A126098702C_Latest">Data1!$DC$21</definedName>
    <definedName name="A126098706L">Data1!$DI$1:$DI$10,Data1!$DI$11:$DI$21</definedName>
    <definedName name="A126098706L_Data">Data1!$DI$11:$DI$21</definedName>
    <definedName name="A126098706L_Latest">Data1!$DI$21</definedName>
    <definedName name="A126098710C">Data1!$DL$1:$DL$10,Data1!$DL$11:$DL$21</definedName>
    <definedName name="A126098710C_Data">Data1!$DL$11:$DL$21</definedName>
    <definedName name="A126098710C_Latest">Data1!$DL$21</definedName>
    <definedName name="A126098714L">Data1!$EA$1:$EA$10,Data1!$EA$11:$EA$21</definedName>
    <definedName name="A126098714L_Data">Data1!$EA$11:$EA$21</definedName>
    <definedName name="A126098714L_Latest">Data1!$EA$21</definedName>
    <definedName name="A126098718W">Data1!$FK$1:$FK$10,Data1!$FK$11:$FK$21</definedName>
    <definedName name="A126098718W_Data">Data1!$FK$11:$FK$21</definedName>
    <definedName name="A126098718W_Latest">Data1!$FK$21</definedName>
    <definedName name="A126098722L">Data1!$FN$1:$FN$10,Data1!$FN$11:$FN$21</definedName>
    <definedName name="A126098722L_Data">Data1!$FN$11:$FN$21</definedName>
    <definedName name="A126098722L_Latest">Data1!$FN$21</definedName>
    <definedName name="A126098726W">Data1!$EG$1:$EG$10,Data1!$EG$11:$EG$21</definedName>
    <definedName name="A126098726W_Data">Data1!$EG$11:$EG$21</definedName>
    <definedName name="A126098726W_Latest">Data1!$EG$21</definedName>
    <definedName name="A126098730L">Data1!$FE$1:$FE$10,Data1!$FE$11:$FE$21</definedName>
    <definedName name="A126098730L_Data">Data1!$FE$11:$FE$21</definedName>
    <definedName name="A126098730L_Latest">Data1!$FE$21</definedName>
    <definedName name="A126098734W">Data1!$FZ$1:$FZ$10,Data1!$FZ$11:$FZ$21</definedName>
    <definedName name="A126098734W_Data">Data1!$FZ$11:$FZ$21</definedName>
    <definedName name="A126098734W_Latest">Data1!$FZ$21</definedName>
    <definedName name="A126099858T">Data2!$CY$1:$CY$10,Data2!$CY$11:$CY$21</definedName>
    <definedName name="A126099858T_Data">Data2!$CY$11:$CY$21</definedName>
    <definedName name="A126099858T_Latest">Data2!$CY$21</definedName>
    <definedName name="A126099862J">Data2!$DT$1:$DT$10,Data2!$DT$11:$DT$21</definedName>
    <definedName name="A126099862J_Data">Data2!$DT$11:$DT$21</definedName>
    <definedName name="A126099862J_Latest">Data2!$DT$21</definedName>
    <definedName name="A126099866T">Data2!$EO$1:$EO$10,Data2!$EO$11:$EO$21</definedName>
    <definedName name="A126099866T_Data">Data2!$EO$11:$EO$21</definedName>
    <definedName name="A126099866T_Latest">Data2!$EO$21</definedName>
    <definedName name="A126099870J">Data2!$EC$1:$EC$10,Data2!$EC$11:$EC$21</definedName>
    <definedName name="A126099870J_Data">Data2!$EC$11:$EC$21</definedName>
    <definedName name="A126099870J_Latest">Data2!$EC$21</definedName>
    <definedName name="A126099874T">Data2!$FA$1:$FA$10,Data2!$FA$11:$FA$21</definedName>
    <definedName name="A126099874T_Data">Data2!$FA$11:$FA$21</definedName>
    <definedName name="A126099874T_Latest">Data2!$FA$21</definedName>
    <definedName name="A126099878A">Data2!$DB$1:$DB$10,Data2!$DB$11:$DB$21</definedName>
    <definedName name="A126099878A_Data">Data2!$DB$11:$DB$21</definedName>
    <definedName name="A126099878A_Latest">Data2!$DB$21</definedName>
    <definedName name="A126099882T">Data2!$DH$1:$DH$10,Data2!$DH$11:$DH$21</definedName>
    <definedName name="A126099882T_Data">Data2!$DH$11:$DH$21</definedName>
    <definedName name="A126099882T_Latest">Data2!$DH$21</definedName>
    <definedName name="A126099886A">Data2!$FG$1:$FG$10,Data2!$FG$11:$FG$21</definedName>
    <definedName name="A126099886A_Data">Data2!$FG$11:$FG$21</definedName>
    <definedName name="A126099886A_Latest">Data2!$FG$21</definedName>
    <definedName name="A126099890T">Data2!$EX$1:$EX$10,Data2!$EX$11:$EX$21</definedName>
    <definedName name="A126099890T_Data">Data2!$EX$11:$EX$21</definedName>
    <definedName name="A126099890T_Latest">Data2!$EX$21</definedName>
    <definedName name="A126099894A">Data2!$FM$1:$FM$10,Data2!$FM$11:$FM$21</definedName>
    <definedName name="A126099894A_Data">Data2!$FM$11:$FM$21</definedName>
    <definedName name="A126099894A_Latest">Data2!$FM$21</definedName>
    <definedName name="A126099898K">Data2!$CJ$1:$CJ$10,Data2!$CJ$11:$CJ$21</definedName>
    <definedName name="A126099898K_Data">Data2!$CJ$11:$CJ$21</definedName>
    <definedName name="A126099898K_Latest">Data2!$CJ$21</definedName>
    <definedName name="A126099902R">Data2!$CV$1:$CV$10,Data2!$CV$11:$CV$21</definedName>
    <definedName name="A126099902R_Data">Data2!$CV$11:$CV$21</definedName>
    <definedName name="A126099902R_Latest">Data2!$CV$21</definedName>
    <definedName name="A126099906X">Data2!$EF$1:$EF$10,Data2!$EF$11:$EF$21</definedName>
    <definedName name="A126099906X_Data">Data2!$EF$11:$EF$21</definedName>
    <definedName name="A126099906X_Latest">Data2!$EF$21</definedName>
    <definedName name="A126099910R">Data2!$FD$1:$FD$10,Data2!$FD$11:$FD$21</definedName>
    <definedName name="A126099910R_Data">Data2!$FD$11:$FD$21</definedName>
    <definedName name="A126099910R_Latest">Data2!$FD$21</definedName>
    <definedName name="A126099914X">Data2!$FJ$1:$FJ$10,Data2!$FJ$11:$FJ$21</definedName>
    <definedName name="A126099914X_Data">Data2!$FJ$11:$FJ$21</definedName>
    <definedName name="A126099914X_Latest">Data2!$FJ$21</definedName>
    <definedName name="A126099918J">Data2!$BR$1:$BR$10,Data2!$BR$11:$BR$21</definedName>
    <definedName name="A126099918J_Data">Data2!$BR$11:$BR$21</definedName>
    <definedName name="A126099918J_Latest">Data2!$BR$21</definedName>
    <definedName name="A126099922X">Data2!$CA$1:$CA$10,Data2!$CA$11:$CA$21</definedName>
    <definedName name="A126099922X_Data">Data2!$CA$11:$CA$21</definedName>
    <definedName name="A126099922X_Latest">Data2!$CA$21</definedName>
    <definedName name="A126099926J">Data2!$CD$1:$CD$10,Data2!$CD$11:$CD$21</definedName>
    <definedName name="A126099926J_Data">Data2!$CD$11:$CD$21</definedName>
    <definedName name="A126099926J_Latest">Data2!$CD$21</definedName>
    <definedName name="A126099930X">Data2!$DE$1:$DE$10,Data2!$DE$11:$DE$21</definedName>
    <definedName name="A126099930X_Data">Data2!$DE$11:$DE$21</definedName>
    <definedName name="A126099930X_Latest">Data2!$DE$21</definedName>
    <definedName name="A126099934J">Data2!$DK$1:$DK$10,Data2!$DK$11:$DK$21</definedName>
    <definedName name="A126099934J_Data">Data2!$DK$11:$DK$21</definedName>
    <definedName name="A126099934J_Latest">Data2!$DK$21</definedName>
    <definedName name="A126099938T">Data2!$DN$1:$DN$10,Data2!$DN$11:$DN$21</definedName>
    <definedName name="A126099938T_Data">Data2!$DN$11:$DN$21</definedName>
    <definedName name="A126099938T_Latest">Data2!$DN$21</definedName>
    <definedName name="A126099942J">Data2!$EI$1:$EI$10,Data2!$EI$11:$EI$21</definedName>
    <definedName name="A126099942J_Data">Data2!$EI$11:$EI$21</definedName>
    <definedName name="A126099942J_Latest">Data2!$EI$21</definedName>
    <definedName name="A126099946T">Data2!$ER$1:$ER$10,Data2!$ER$11:$ER$21</definedName>
    <definedName name="A126099946T_Data">Data2!$ER$11:$ER$21</definedName>
    <definedName name="A126099946T_Latest">Data2!$ER$21</definedName>
    <definedName name="A126099950J">Data2!$CG$1:$CG$10,Data2!$CG$11:$CG$21</definedName>
    <definedName name="A126099950J_Data">Data2!$CG$11:$CG$21</definedName>
    <definedName name="A126099950J_Latest">Data2!$CG$21</definedName>
    <definedName name="A126099954T">Data2!$CP$1:$CP$10,Data2!$CP$11:$CP$21</definedName>
    <definedName name="A126099954T_Data">Data2!$CP$11:$CP$21</definedName>
    <definedName name="A126099954T_Latest">Data2!$CP$21</definedName>
    <definedName name="A126099958A">Data2!$EU$1:$EU$10,Data2!$EU$11:$EU$21</definedName>
    <definedName name="A126099958A_Data">Data2!$EU$11:$EU$21</definedName>
    <definedName name="A126099958A_Latest">Data2!$EU$21</definedName>
    <definedName name="A126099962T">Data2!$BO$1:$BO$10,Data2!$BO$11:$BO$21</definedName>
    <definedName name="A126099962T_Data">Data2!$BO$11:$BO$21</definedName>
    <definedName name="A126099962T_Latest">Data2!$BO$21</definedName>
    <definedName name="A126099966A">Data2!$BU$1:$BU$10,Data2!$BU$11:$BU$21</definedName>
    <definedName name="A126099966A_Data">Data2!$BU$11:$BU$21</definedName>
    <definedName name="A126099966A_Latest">Data2!$BU$21</definedName>
    <definedName name="A126099970T">Data2!$BX$1:$BX$10,Data2!$BX$11:$BX$21</definedName>
    <definedName name="A126099970T_Data">Data2!$BX$11:$BX$21</definedName>
    <definedName name="A126099970T_Latest">Data2!$BX$21</definedName>
    <definedName name="A126099974A">Data2!$CM$1:$CM$10,Data2!$CM$11:$CM$21</definedName>
    <definedName name="A126099974A_Data">Data2!$CM$11:$CM$21</definedName>
    <definedName name="A126099974A_Latest">Data2!$CM$21</definedName>
    <definedName name="A126099978K">Data2!$DW$1:$DW$10,Data2!$DW$11:$DW$21</definedName>
    <definedName name="A126099978K_Data">Data2!$DW$11:$DW$21</definedName>
    <definedName name="A126099978K_Latest">Data2!$DW$21</definedName>
    <definedName name="A126099982A">Data2!$DZ$1:$DZ$10,Data2!$DZ$11:$DZ$21</definedName>
    <definedName name="A126099982A_Data">Data2!$DZ$11:$DZ$21</definedName>
    <definedName name="A126099982A_Latest">Data2!$DZ$21</definedName>
    <definedName name="A126099986K">Data2!$CS$1:$CS$10,Data2!$CS$11:$CS$21</definedName>
    <definedName name="A126099986K_Data">Data2!$CS$11:$CS$21</definedName>
    <definedName name="A126099986K_Latest">Data2!$CS$21</definedName>
    <definedName name="A126099990A">Data2!$DQ$1:$DQ$10,Data2!$DQ$11:$DQ$21</definedName>
    <definedName name="A126099990A_Data">Data2!$DQ$11:$DQ$21</definedName>
    <definedName name="A126099990A_Latest">Data2!$DQ$21</definedName>
    <definedName name="A126099994K">Data2!$EL$1:$EL$10,Data2!$EL$11:$EL$21</definedName>
    <definedName name="A126099994K_Data">Data2!$EL$11:$EL$21</definedName>
    <definedName name="A126099994K_Latest">Data2!$EL$21</definedName>
    <definedName name="A126101118K">Data2!$GZ$1:$GZ$10,Data2!$GZ$11:$GZ$21</definedName>
    <definedName name="A126101118K_Data">Data2!$GZ$11:$GZ$21</definedName>
    <definedName name="A126101118K_Latest">Data2!$GZ$21</definedName>
    <definedName name="A126101122A">Data2!$HU$1:$HU$10,Data2!$HU$11:$HU$21</definedName>
    <definedName name="A126101122A_Data">Data2!$HU$11:$HU$21</definedName>
    <definedName name="A126101122A_Latest">Data2!$HU$21</definedName>
    <definedName name="A126101126K">Data2!$IP$1:$IP$10,Data2!$IP$11:$IP$21</definedName>
    <definedName name="A126101126K_Data">Data2!$IP$11:$IP$21</definedName>
    <definedName name="A126101126K_Latest">Data2!$IP$21</definedName>
    <definedName name="A126101130A">Data2!$ID$1:$ID$10,Data2!$ID$11:$ID$21</definedName>
    <definedName name="A126101130A_Data">Data2!$ID$11:$ID$21</definedName>
    <definedName name="A126101130A_Latest">Data2!$ID$21</definedName>
    <definedName name="A126101134K">Data3!$L$1:$L$10,Data3!$L$11:$L$21</definedName>
    <definedName name="A126101134K_Data">Data3!$L$11:$L$21</definedName>
    <definedName name="A126101134K_Latest">Data3!$L$21</definedName>
    <definedName name="A126101138V">Data2!$HC$1:$HC$10,Data2!$HC$11:$HC$21</definedName>
    <definedName name="A126101138V_Data">Data2!$HC$11:$HC$21</definedName>
    <definedName name="A126101138V_Latest">Data2!$HC$21</definedName>
    <definedName name="A126101142K">Data2!$HI$1:$HI$10,Data2!$HI$11:$HI$21</definedName>
    <definedName name="A126101142K_Data">Data2!$HI$11:$HI$21</definedName>
    <definedName name="A126101142K_Latest">Data2!$HI$21</definedName>
    <definedName name="A126101146V">Data3!$R$1:$R$10,Data3!$R$11:$R$21</definedName>
    <definedName name="A126101146V_Data">Data3!$R$11:$R$21</definedName>
    <definedName name="A126101146V_Latest">Data3!$R$21</definedName>
    <definedName name="A126101150K">Data3!$I$1:$I$10,Data3!$I$11:$I$21</definedName>
    <definedName name="A126101150K_Data">Data3!$I$11:$I$21</definedName>
    <definedName name="A126101150K_Latest">Data3!$I$21</definedName>
    <definedName name="A126101154V">Data3!$X$1:$X$10,Data3!$X$11:$X$21</definedName>
    <definedName name="A126101154V_Data">Data3!$X$11:$X$21</definedName>
    <definedName name="A126101154V_Latest">Data3!$X$21</definedName>
    <definedName name="A126101158C">Data2!$GK$1:$GK$10,Data2!$GK$11:$GK$21</definedName>
    <definedName name="A126101158C_Data">Data2!$GK$11:$GK$21</definedName>
    <definedName name="A126101158C_Latest">Data2!$GK$21</definedName>
    <definedName name="A126101162V">Data2!$GW$1:$GW$10,Data2!$GW$11:$GW$21</definedName>
    <definedName name="A126101162V_Data">Data2!$GW$11:$GW$21</definedName>
    <definedName name="A126101162V_Latest">Data2!$GW$21</definedName>
    <definedName name="A126101166C">Data2!$IG$1:$IG$10,Data2!$IG$11:$IG$21</definedName>
    <definedName name="A126101166C_Data">Data2!$IG$11:$IG$21</definedName>
    <definedName name="A126101166C_Latest">Data2!$IG$21</definedName>
    <definedName name="A126101170V">Data3!$O$1:$O$10,Data3!$O$11:$O$21</definedName>
    <definedName name="A126101170V_Data">Data3!$O$11:$O$21</definedName>
    <definedName name="A126101170V_Latest">Data3!$O$21</definedName>
    <definedName name="A126101174C">Data3!$U$1:$U$10,Data3!$U$11:$U$21</definedName>
    <definedName name="A126101174C_Data">Data3!$U$11:$U$21</definedName>
    <definedName name="A126101174C_Latest">Data3!$U$21</definedName>
    <definedName name="A126101178L">Data2!$FS$1:$FS$10,Data2!$FS$11:$FS$21</definedName>
    <definedName name="A126101178L_Data">Data2!$FS$11:$FS$21</definedName>
    <definedName name="A126101178L_Latest">Data2!$FS$21</definedName>
    <definedName name="A126101182C">Data2!$GB$1:$GB$10,Data2!$GB$11:$GB$21</definedName>
    <definedName name="A126101182C_Data">Data2!$GB$11:$GB$21</definedName>
    <definedName name="A126101182C_Latest">Data2!$GB$21</definedName>
    <definedName name="A126101186L">Data2!$GE$1:$GE$10,Data2!$GE$11:$GE$21</definedName>
    <definedName name="A126101186L_Data">Data2!$GE$11:$GE$21</definedName>
    <definedName name="A126101186L_Latest">Data2!$GE$21</definedName>
    <definedName name="A126101190C">Data2!$HF$1:$HF$10,Data2!$HF$11:$HF$21</definedName>
    <definedName name="A126101190C_Data">Data2!$HF$11:$HF$21</definedName>
    <definedName name="A126101190C_Latest">Data2!$HF$21</definedName>
    <definedName name="A126101194L">Data2!$HL$1:$HL$10,Data2!$HL$11:$HL$21</definedName>
    <definedName name="A126101194L_Data">Data2!$HL$11:$HL$21</definedName>
    <definedName name="A126101194L_Latest">Data2!$HL$21</definedName>
    <definedName name="A126101198W">Data2!$HO$1:$HO$10,Data2!$HO$11:$HO$21</definedName>
    <definedName name="A126101198W_Data">Data2!$HO$11:$HO$21</definedName>
    <definedName name="A126101198W_Latest">Data2!$HO$21</definedName>
    <definedName name="A126101202A">Data2!$IJ$1:$IJ$10,Data2!$IJ$11:$IJ$21</definedName>
    <definedName name="A126101202A_Data">Data2!$IJ$11:$IJ$21</definedName>
    <definedName name="A126101202A_Latest">Data2!$IJ$21</definedName>
    <definedName name="A126101206K">Data3!$C$1:$C$10,Data3!$C$11:$C$21</definedName>
    <definedName name="A126101206K_Data">Data3!$C$11:$C$21</definedName>
    <definedName name="A126101206K_Latest">Data3!$C$21</definedName>
    <definedName name="A126101210A">Data2!$GH$1:$GH$10,Data2!$GH$11:$GH$21</definedName>
    <definedName name="A126101210A_Data">Data2!$GH$11:$GH$21</definedName>
    <definedName name="A126101210A_Latest">Data2!$GH$21</definedName>
    <definedName name="A126101214K">Data2!$GQ$1:$GQ$10,Data2!$GQ$11:$GQ$21</definedName>
    <definedName name="A126101214K_Data">Data2!$GQ$11:$GQ$21</definedName>
    <definedName name="A126101214K_Latest">Data2!$GQ$21</definedName>
    <definedName name="A126101218V">Data3!$F$1:$F$10,Data3!$F$11:$F$21</definedName>
    <definedName name="A126101218V_Data">Data3!$F$11:$F$21</definedName>
    <definedName name="A126101218V_Latest">Data3!$F$21</definedName>
    <definedName name="A126101222K">Data2!$FP$1:$FP$10,Data2!$FP$11:$FP$21</definedName>
    <definedName name="A126101222K_Data">Data2!$FP$11:$FP$21</definedName>
    <definedName name="A126101222K_Latest">Data2!$FP$21</definedName>
    <definedName name="A126101226V">Data2!$FV$1:$FV$10,Data2!$FV$11:$FV$21</definedName>
    <definedName name="A126101226V_Data">Data2!$FV$11:$FV$21</definedName>
    <definedName name="A126101226V_Latest">Data2!$FV$21</definedName>
    <definedName name="A126101230K">Data2!$FY$1:$FY$10,Data2!$FY$11:$FY$21</definedName>
    <definedName name="A126101230K_Data">Data2!$FY$11:$FY$21</definedName>
    <definedName name="A126101230K_Latest">Data2!$FY$21</definedName>
    <definedName name="A126101234V">Data2!$GN$1:$GN$10,Data2!$GN$11:$GN$21</definedName>
    <definedName name="A126101234V_Data">Data2!$GN$11:$GN$21</definedName>
    <definedName name="A126101234V_Latest">Data2!$GN$21</definedName>
    <definedName name="A126101238C">Data2!$HX$1:$HX$10,Data2!$HX$11:$HX$21</definedName>
    <definedName name="A126101238C_Data">Data2!$HX$11:$HX$21</definedName>
    <definedName name="A126101238C_Latest">Data2!$HX$21</definedName>
    <definedName name="A126101242V">Data2!$IA$1:$IA$10,Data2!$IA$11:$IA$21</definedName>
    <definedName name="A126101242V_Data">Data2!$IA$11:$IA$21</definedName>
    <definedName name="A126101242V_Latest">Data2!$IA$21</definedName>
    <definedName name="A126101246C">Data2!$GT$1:$GT$10,Data2!$GT$11:$GT$21</definedName>
    <definedName name="A126101246C_Data">Data2!$GT$11:$GT$21</definedName>
    <definedName name="A126101246C_Latest">Data2!$GT$21</definedName>
    <definedName name="A126101250V">Data2!$HR$1:$HR$10,Data2!$HR$11:$HR$21</definedName>
    <definedName name="A126101250V_Data">Data2!$HR$11:$HR$21</definedName>
    <definedName name="A126101250V_Latest">Data2!$HR$21</definedName>
    <definedName name="A126101254C">Data2!$IM$1:$IM$10,Data2!$IM$11:$IM$21</definedName>
    <definedName name="A126101254C_Data">Data2!$IM$11:$IM$21</definedName>
    <definedName name="A126101254C_Latest">Data2!$IM$21</definedName>
    <definedName name="A126102378X">Data1!$AN$1:$AN$10,Data1!$AN$11:$AN$21</definedName>
    <definedName name="A126102378X_Data">Data1!$AN$11:$AN$21</definedName>
    <definedName name="A126102378X_Latest">Data1!$AN$21</definedName>
    <definedName name="A126102382R">Data1!$BI$1:$BI$10,Data1!$BI$11:$BI$21</definedName>
    <definedName name="A126102382R_Data">Data1!$BI$11:$BI$21</definedName>
    <definedName name="A126102382R_Latest">Data1!$BI$21</definedName>
    <definedName name="A126102386X">Data1!$CD$1:$CD$10,Data1!$CD$11:$CD$21</definedName>
    <definedName name="A126102386X_Data">Data1!$CD$11:$CD$21</definedName>
    <definedName name="A126102386X_Latest">Data1!$CD$21</definedName>
    <definedName name="A126102390R">Data1!$BR$1:$BR$10,Data1!$BR$11:$BR$21</definedName>
    <definedName name="A126102390R_Data">Data1!$BR$11:$BR$21</definedName>
    <definedName name="A126102390R_Latest">Data1!$BR$21</definedName>
    <definedName name="A126102394X">Data1!$CP$1:$CP$10,Data1!$CP$11:$CP$21</definedName>
    <definedName name="A126102394X_Data">Data1!$CP$11:$CP$21</definedName>
    <definedName name="A126102394X_Latest">Data1!$CP$21</definedName>
    <definedName name="A126102398J">Data1!$AQ$1:$AQ$10,Data1!$AQ$11:$AQ$21</definedName>
    <definedName name="A126102398J_Data">Data1!$AQ$11:$AQ$21</definedName>
    <definedName name="A126102398J_Latest">Data1!$AQ$21</definedName>
    <definedName name="A126102402L">Data1!$AW$1:$AW$10,Data1!$AW$11:$AW$21</definedName>
    <definedName name="A126102402L_Data">Data1!$AW$11:$AW$21</definedName>
    <definedName name="A126102402L_Latest">Data1!$AW$21</definedName>
    <definedName name="A126102406W">Data1!$CV$1:$CV$10,Data1!$CV$11:$CV$21</definedName>
    <definedName name="A126102406W_Data">Data1!$CV$11:$CV$21</definedName>
    <definedName name="A126102406W_Latest">Data1!$CV$21</definedName>
    <definedName name="A126102410L">Data1!$CM$1:$CM$10,Data1!$CM$11:$CM$21</definedName>
    <definedName name="A126102410L_Data">Data1!$CM$11:$CM$21</definedName>
    <definedName name="A126102410L_Latest">Data1!$CM$21</definedName>
    <definedName name="A126102414W">Data1!$DB$1:$DB$10,Data1!$DB$11:$DB$21</definedName>
    <definedName name="A126102414W_Data">Data1!$DB$11:$DB$21</definedName>
    <definedName name="A126102414W_Latest">Data1!$DB$21</definedName>
    <definedName name="A126102418F">Data1!$Y$1:$Y$10,Data1!$Y$11:$Y$21</definedName>
    <definedName name="A126102418F_Data">Data1!$Y$11:$Y$21</definedName>
    <definedName name="A126102418F_Latest">Data1!$Y$21</definedName>
    <definedName name="A126102422W">Data1!$AK$1:$AK$10,Data1!$AK$11:$AK$21</definedName>
    <definedName name="A126102422W_Data">Data1!$AK$11:$AK$21</definedName>
    <definedName name="A126102422W_Latest">Data1!$AK$21</definedName>
    <definedName name="A126102426F">Data1!$BU$1:$BU$10,Data1!$BU$11:$BU$21</definedName>
    <definedName name="A126102426F_Data">Data1!$BU$11:$BU$21</definedName>
    <definedName name="A126102426F_Latest">Data1!$BU$21</definedName>
    <definedName name="A126102430W">Data1!$CS$1:$CS$10,Data1!$CS$11:$CS$21</definedName>
    <definedName name="A126102430W_Data">Data1!$CS$11:$CS$21</definedName>
    <definedName name="A126102430W_Latest">Data1!$CS$21</definedName>
    <definedName name="A126102434F">Data1!$CY$1:$CY$10,Data1!$CY$11:$CY$21</definedName>
    <definedName name="A126102434F_Data">Data1!$CY$11:$CY$21</definedName>
    <definedName name="A126102434F_Latest">Data1!$CY$21</definedName>
    <definedName name="A126102438R">Data1!$G$1:$G$10,Data1!$G$11:$G$21</definedName>
    <definedName name="A126102438R_Data">Data1!$G$11:$G$21</definedName>
    <definedName name="A126102438R_Latest">Data1!$G$21</definedName>
    <definedName name="A126102442F">Data1!$P$1:$P$10,Data1!$P$11:$P$21</definedName>
    <definedName name="A126102442F_Data">Data1!$P$11:$P$21</definedName>
    <definedName name="A126102442F_Latest">Data1!$P$21</definedName>
    <definedName name="A126102446R">Data1!$S$1:$S$10,Data1!$S$11:$S$21</definedName>
    <definedName name="A126102446R_Data">Data1!$S$11:$S$21</definedName>
    <definedName name="A126102446R_Latest">Data1!$S$21</definedName>
    <definedName name="A126102450F">Data1!$AT$1:$AT$10,Data1!$AT$11:$AT$21</definedName>
    <definedName name="A126102450F_Data">Data1!$AT$11:$AT$21</definedName>
    <definedName name="A126102450F_Latest">Data1!$AT$21</definedName>
    <definedName name="A126102454R">Data1!$AZ$1:$AZ$10,Data1!$AZ$11:$AZ$21</definedName>
    <definedName name="A126102454R_Data">Data1!$AZ$11:$AZ$21</definedName>
    <definedName name="A126102454R_Latest">Data1!$AZ$21</definedName>
    <definedName name="A126102458X">Data1!$BC$1:$BC$10,Data1!$BC$11:$BC$21</definedName>
    <definedName name="A126102458X_Data">Data1!$BC$11:$BC$21</definedName>
    <definedName name="A126102458X_Latest">Data1!$BC$21</definedName>
    <definedName name="A126102462R">Data1!$BX$1:$BX$10,Data1!$BX$11:$BX$21</definedName>
    <definedName name="A126102462R_Data">Data1!$BX$11:$BX$21</definedName>
    <definedName name="A126102462R_Latest">Data1!$BX$21</definedName>
    <definedName name="A126102466X">Data1!$CG$1:$CG$10,Data1!$CG$11:$CG$21</definedName>
    <definedName name="A126102466X_Data">Data1!$CG$11:$CG$21</definedName>
    <definedName name="A126102466X_Latest">Data1!$CG$21</definedName>
    <definedName name="A126102470R">Data1!$V$1:$V$10,Data1!$V$11:$V$21</definedName>
    <definedName name="A126102470R_Data">Data1!$V$11:$V$21</definedName>
    <definedName name="A126102470R_Latest">Data1!$V$21</definedName>
    <definedName name="A126102474X">Data1!$AE$1:$AE$10,Data1!$AE$11:$AE$21</definedName>
    <definedName name="A126102474X_Data">Data1!$AE$11:$AE$21</definedName>
    <definedName name="A126102474X_Latest">Data1!$AE$21</definedName>
    <definedName name="A126102478J">Data1!$CJ$1:$CJ$10,Data1!$CJ$11:$CJ$21</definedName>
    <definedName name="A126102478J_Data">Data1!$CJ$11:$CJ$21</definedName>
    <definedName name="A126102478J_Latest">Data1!$CJ$21</definedName>
    <definedName name="A126102482X">Data1!$D$1:$D$10,Data1!$D$11:$D$21</definedName>
    <definedName name="A126102482X_Data">Data1!$D$11:$D$21</definedName>
    <definedName name="A126102482X_Latest">Data1!$D$21</definedName>
    <definedName name="A126102486J">Data1!$J$1:$J$10,Data1!$J$11:$J$21</definedName>
    <definedName name="A126102486J_Data">Data1!$J$11:$J$21</definedName>
    <definedName name="A126102486J_Latest">Data1!$J$21</definedName>
    <definedName name="A126102490X">Data1!$M$1:$M$10,Data1!$M$11:$M$21</definedName>
    <definedName name="A126102490X_Data">Data1!$M$11:$M$21</definedName>
    <definedName name="A126102490X_Latest">Data1!$M$21</definedName>
    <definedName name="A126102494J">Data1!$AB$1:$AB$10,Data1!$AB$11:$AB$21</definedName>
    <definedName name="A126102494J_Data">Data1!$AB$11:$AB$21</definedName>
    <definedName name="A126102494J_Latest">Data1!$AB$21</definedName>
    <definedName name="A126102498T">Data1!$BL$1:$BL$10,Data1!$BL$11:$BL$21</definedName>
    <definedName name="A126102498T_Data">Data1!$BL$11:$BL$21</definedName>
    <definedName name="A126102498T_Latest">Data1!$BL$21</definedName>
    <definedName name="A126102502W">Data1!$BO$1:$BO$10,Data1!$BO$11:$BO$21</definedName>
    <definedName name="A126102502W_Data">Data1!$BO$11:$BO$21</definedName>
    <definedName name="A126102502W_Latest">Data1!$BO$21</definedName>
    <definedName name="A126102506F">Data1!$AH$1:$AH$10,Data1!$AH$11:$AH$21</definedName>
    <definedName name="A126102506F_Data">Data1!$AH$11:$AH$21</definedName>
    <definedName name="A126102506F_Latest">Data1!$AH$21</definedName>
    <definedName name="A126102510W">Data1!$BF$1:$BF$10,Data1!$BF$11:$BF$21</definedName>
    <definedName name="A126102510W_Data">Data1!$BF$11:$BF$21</definedName>
    <definedName name="A126102510W_Latest">Data1!$BF$21</definedName>
    <definedName name="A126102514F">Data1!$CA$1:$CA$10,Data1!$CA$11:$CA$21</definedName>
    <definedName name="A126102514F_Data">Data1!$CA$11:$CA$21</definedName>
    <definedName name="A126102514F_Latest">Data1!$CA$21</definedName>
    <definedName name="A126102518R">Data6!$EY$1:$EY$10,Data6!$EY$11:$EY$21</definedName>
    <definedName name="A126102518R_Data">Data6!$EY$11:$EY$21</definedName>
    <definedName name="A126102518R_Latest">Data6!$EY$21</definedName>
    <definedName name="A126102522F">Data6!$FT$1:$FT$10,Data6!$FT$11:$FT$21</definedName>
    <definedName name="A126102522F_Data">Data6!$FT$11:$FT$21</definedName>
    <definedName name="A126102522F_Latest">Data6!$FT$21</definedName>
    <definedName name="A126102526R">Data6!$GO$1:$GO$10,Data6!$GO$11:$GO$21</definedName>
    <definedName name="A126102526R_Data">Data6!$GO$11:$GO$21</definedName>
    <definedName name="A126102526R_Latest">Data6!$GO$21</definedName>
    <definedName name="A126102530F">Data6!$GC$1:$GC$10,Data6!$GC$11:$GC$21</definedName>
    <definedName name="A126102530F_Data">Data6!$GC$11:$GC$21</definedName>
    <definedName name="A126102530F_Latest">Data6!$GC$21</definedName>
    <definedName name="A126102534R">Data6!$HA$1:$HA$10,Data6!$HA$11:$HA$21</definedName>
    <definedName name="A126102534R_Data">Data6!$HA$11:$HA$21</definedName>
    <definedName name="A126102534R_Latest">Data6!$HA$21</definedName>
    <definedName name="A126102538X">Data6!$FB$1:$FB$10,Data6!$FB$11:$FB$21</definedName>
    <definedName name="A126102538X_Data">Data6!$FB$11:$FB$21</definedName>
    <definedName name="A126102538X_Latest">Data6!$FB$21</definedName>
    <definedName name="A126102542R">Data6!$FH$1:$FH$10,Data6!$FH$11:$FH$21</definedName>
    <definedName name="A126102542R_Data">Data6!$FH$11:$FH$21</definedName>
    <definedName name="A126102542R_Latest">Data6!$FH$21</definedName>
    <definedName name="A126102546X">Data6!$HG$1:$HG$10,Data6!$HG$11:$HG$21</definedName>
    <definedName name="A126102546X_Data">Data6!$HG$11:$HG$21</definedName>
    <definedName name="A126102546X_Latest">Data6!$HG$21</definedName>
    <definedName name="A126102550R">Data6!$GX$1:$GX$10,Data6!$GX$11:$GX$21</definedName>
    <definedName name="A126102550R_Data">Data6!$GX$11:$GX$21</definedName>
    <definedName name="A126102550R_Latest">Data6!$GX$21</definedName>
    <definedName name="A126102554X">Data6!$HM$1:$HM$10,Data6!$HM$11:$HM$21</definedName>
    <definedName name="A126102554X_Data">Data6!$HM$11:$HM$21</definedName>
    <definedName name="A126102554X_Latest">Data6!$HM$21</definedName>
    <definedName name="A126102558J">Data6!$EJ$1:$EJ$10,Data6!$EJ$11:$EJ$21</definedName>
    <definedName name="A126102558J_Data">Data6!$EJ$11:$EJ$21</definedName>
    <definedName name="A126102558J_Latest">Data6!$EJ$21</definedName>
    <definedName name="A126102562X">Data6!$EV$1:$EV$10,Data6!$EV$11:$EV$21</definedName>
    <definedName name="A126102562X_Data">Data6!$EV$11:$EV$21</definedName>
    <definedName name="A126102562X_Latest">Data6!$EV$21</definedName>
    <definedName name="A126102566J">Data6!$GF$1:$GF$10,Data6!$GF$11:$GF$21</definedName>
    <definedName name="A126102566J_Data">Data6!$GF$11:$GF$21</definedName>
    <definedName name="A126102566J_Latest">Data6!$GF$21</definedName>
    <definedName name="A126102570X">Data6!$HD$1:$HD$10,Data6!$HD$11:$HD$21</definedName>
    <definedName name="A126102570X_Data">Data6!$HD$11:$HD$21</definedName>
    <definedName name="A126102570X_Latest">Data6!$HD$21</definedName>
    <definedName name="A126102574J">Data6!$HJ$1:$HJ$10,Data6!$HJ$11:$HJ$21</definedName>
    <definedName name="A126102574J_Data">Data6!$HJ$11:$HJ$21</definedName>
    <definedName name="A126102574J_Latest">Data6!$HJ$21</definedName>
    <definedName name="A126102578T">Data6!$DR$1:$DR$10,Data6!$DR$11:$DR$21</definedName>
    <definedName name="A126102578T_Data">Data6!$DR$11:$DR$21</definedName>
    <definedName name="A126102578T_Latest">Data6!$DR$21</definedName>
    <definedName name="A126102582J">Data6!$EA$1:$EA$10,Data6!$EA$11:$EA$21</definedName>
    <definedName name="A126102582J_Data">Data6!$EA$11:$EA$21</definedName>
    <definedName name="A126102582J_Latest">Data6!$EA$21</definedName>
    <definedName name="A126102586T">Data6!$ED$1:$ED$10,Data6!$ED$11:$ED$21</definedName>
    <definedName name="A126102586T_Data">Data6!$ED$11:$ED$21</definedName>
    <definedName name="A126102586T_Latest">Data6!$ED$21</definedName>
    <definedName name="A126102590J">Data6!$FE$1:$FE$10,Data6!$FE$11:$FE$21</definedName>
    <definedName name="A126102590J_Data">Data6!$FE$11:$FE$21</definedName>
    <definedName name="A126102590J_Latest">Data6!$FE$21</definedName>
    <definedName name="A126102594T">Data6!$FK$1:$FK$10,Data6!$FK$11:$FK$21</definedName>
    <definedName name="A126102594T_Data">Data6!$FK$11:$FK$21</definedName>
    <definedName name="A126102594T_Latest">Data6!$FK$21</definedName>
    <definedName name="A126102598A">Data6!$FN$1:$FN$10,Data6!$FN$11:$FN$21</definedName>
    <definedName name="A126102598A_Data">Data6!$FN$11:$FN$21</definedName>
    <definedName name="A126102598A_Latest">Data6!$FN$21</definedName>
    <definedName name="A126102602F">Data6!$GI$1:$GI$10,Data6!$GI$11:$GI$21</definedName>
    <definedName name="A126102602F_Data">Data6!$GI$11:$GI$21</definedName>
    <definedName name="A126102602F_Latest">Data6!$GI$21</definedName>
    <definedName name="A126102606R">Data6!$GR$1:$GR$10,Data6!$GR$11:$GR$21</definedName>
    <definedName name="A126102606R_Data">Data6!$GR$11:$GR$21</definedName>
    <definedName name="A126102606R_Latest">Data6!$GR$21</definedName>
    <definedName name="A126102610F">Data6!$EG$1:$EG$10,Data6!$EG$11:$EG$21</definedName>
    <definedName name="A126102610F_Data">Data6!$EG$11:$EG$21</definedName>
    <definedName name="A126102610F_Latest">Data6!$EG$21</definedName>
    <definedName name="A126102614R">Data6!$EP$1:$EP$10,Data6!$EP$11:$EP$21</definedName>
    <definedName name="A126102614R_Data">Data6!$EP$11:$EP$21</definedName>
    <definedName name="A126102614R_Latest">Data6!$EP$21</definedName>
    <definedName name="A126102618X">Data6!$GU$1:$GU$10,Data6!$GU$11:$GU$21</definedName>
    <definedName name="A126102618X_Data">Data6!$GU$11:$GU$21</definedName>
    <definedName name="A126102618X_Latest">Data6!$GU$21</definedName>
    <definedName name="A126102622R">Data6!$DO$1:$DO$10,Data6!$DO$11:$DO$21</definedName>
    <definedName name="A126102622R_Data">Data6!$DO$11:$DO$21</definedName>
    <definedName name="A126102622R_Latest">Data6!$DO$21</definedName>
    <definedName name="A126102626X">Data6!$DU$1:$DU$10,Data6!$DU$11:$DU$21</definedName>
    <definedName name="A126102626X_Data">Data6!$DU$11:$DU$21</definedName>
    <definedName name="A126102626X_Latest">Data6!$DU$21</definedName>
    <definedName name="A126102630R">Data6!$DX$1:$DX$10,Data6!$DX$11:$DX$21</definedName>
    <definedName name="A126102630R_Data">Data6!$DX$11:$DX$21</definedName>
    <definedName name="A126102630R_Latest">Data6!$DX$21</definedName>
    <definedName name="A126102634X">Data6!$EM$1:$EM$10,Data6!$EM$11:$EM$21</definedName>
    <definedName name="A126102634X_Data">Data6!$EM$11:$EM$21</definedName>
    <definedName name="A126102634X_Latest">Data6!$EM$21</definedName>
    <definedName name="A126102638J">Data6!$FW$1:$FW$10,Data6!$FW$11:$FW$21</definedName>
    <definedName name="A126102638J_Data">Data6!$FW$11:$FW$21</definedName>
    <definedName name="A126102638J_Latest">Data6!$FW$21</definedName>
    <definedName name="A126102642X">Data6!$FZ$1:$FZ$10,Data6!$FZ$11:$FZ$21</definedName>
    <definedName name="A126102642X_Data">Data6!$FZ$11:$FZ$21</definedName>
    <definedName name="A126102642X_Latest">Data6!$FZ$21</definedName>
    <definedName name="A126102646J">Data6!$ES$1:$ES$10,Data6!$ES$11:$ES$21</definedName>
    <definedName name="A126102646J_Data">Data6!$ES$11:$ES$21</definedName>
    <definedName name="A126102646J_Latest">Data6!$ES$21</definedName>
    <definedName name="A126102650X">Data6!$FQ$1:$FQ$10,Data6!$FQ$11:$FQ$21</definedName>
    <definedName name="A126102650X_Data">Data6!$FQ$11:$FQ$21</definedName>
    <definedName name="A126102650X_Latest">Data6!$FQ$21</definedName>
    <definedName name="A126102654J">Data6!$GL$1:$GL$10,Data6!$GL$11:$GL$21</definedName>
    <definedName name="A126102654J_Data">Data6!$GL$11:$GL$21</definedName>
    <definedName name="A126102654J_Latest">Data6!$GL$21</definedName>
    <definedName name="A126102658T">Data4!$Y$1:$Y$10,Data4!$Y$11:$Y$21</definedName>
    <definedName name="A126102658T_Data">Data4!$Y$11:$Y$21</definedName>
    <definedName name="A126102658T_Latest">Data4!$Y$21</definedName>
    <definedName name="A126102662J">Data4!$AT$1:$AT$10,Data4!$AT$11:$AT$21</definedName>
    <definedName name="A126102662J_Data">Data4!$AT$11:$AT$21</definedName>
    <definedName name="A126102662J_Latest">Data4!$AT$21</definedName>
    <definedName name="A126102666T">Data4!$BO$1:$BO$10,Data4!$BO$11:$BO$21</definedName>
    <definedName name="A126102666T_Data">Data4!$BO$11:$BO$21</definedName>
    <definedName name="A126102666T_Latest">Data4!$BO$21</definedName>
    <definedName name="A126102670J">Data4!$BC$1:$BC$10,Data4!$BC$11:$BC$21</definedName>
    <definedName name="A126102670J_Data">Data4!$BC$11:$BC$21</definedName>
    <definedName name="A126102670J_Latest">Data4!$BC$21</definedName>
    <definedName name="A126102674T">Data4!$CA$1:$CA$10,Data4!$CA$11:$CA$21</definedName>
    <definedName name="A126102674T_Data">Data4!$CA$11:$CA$21</definedName>
    <definedName name="A126102674T_Latest">Data4!$CA$21</definedName>
    <definedName name="A126102678A">Data4!$AB$1:$AB$10,Data4!$AB$11:$AB$21</definedName>
    <definedName name="A126102678A_Data">Data4!$AB$11:$AB$21</definedName>
    <definedName name="A126102678A_Latest">Data4!$AB$21</definedName>
    <definedName name="A126102682T">Data4!$AH$1:$AH$10,Data4!$AH$11:$AH$21</definedName>
    <definedName name="A126102682T_Data">Data4!$AH$11:$AH$21</definedName>
    <definedName name="A126102682T_Latest">Data4!$AH$21</definedName>
    <definedName name="A126102686A">Data4!$CG$1:$CG$10,Data4!$CG$11:$CG$21</definedName>
    <definedName name="A126102686A_Data">Data4!$CG$11:$CG$21</definedName>
    <definedName name="A126102686A_Latest">Data4!$CG$21</definedName>
    <definedName name="A126102690T">Data4!$BX$1:$BX$10,Data4!$BX$11:$BX$21</definedName>
    <definedName name="A126102690T_Data">Data4!$BX$11:$BX$21</definedName>
    <definedName name="A126102690T_Latest">Data4!$BX$21</definedName>
    <definedName name="A126102694A">Data4!$CM$1:$CM$10,Data4!$CM$11:$CM$21</definedName>
    <definedName name="A126102694A_Data">Data4!$CM$11:$CM$21</definedName>
    <definedName name="A126102694A_Latest">Data4!$CM$21</definedName>
    <definedName name="A126102698K">Data4!$J$1:$J$10,Data4!$J$11:$J$21</definedName>
    <definedName name="A126102698K_Data">Data4!$J$11:$J$21</definedName>
    <definedName name="A126102698K_Latest">Data4!$J$21</definedName>
    <definedName name="A126102702R">Data4!$V$1:$V$10,Data4!$V$11:$V$21</definedName>
    <definedName name="A126102702R_Data">Data4!$V$11:$V$21</definedName>
    <definedName name="A126102702R_Latest">Data4!$V$21</definedName>
    <definedName name="A126102706X">Data4!$BF$1:$BF$10,Data4!$BF$11:$BF$21</definedName>
    <definedName name="A126102706X_Data">Data4!$BF$11:$BF$21</definedName>
    <definedName name="A126102706X_Latest">Data4!$BF$21</definedName>
    <definedName name="A126102710R">Data4!$CD$1:$CD$10,Data4!$CD$11:$CD$21</definedName>
    <definedName name="A126102710R_Data">Data4!$CD$11:$CD$21</definedName>
    <definedName name="A126102710R_Latest">Data4!$CD$21</definedName>
    <definedName name="A126102714X">Data4!$CJ$1:$CJ$10,Data4!$CJ$11:$CJ$21</definedName>
    <definedName name="A126102714X_Data">Data4!$CJ$11:$CJ$21</definedName>
    <definedName name="A126102714X_Latest">Data4!$CJ$21</definedName>
    <definedName name="A126102718J">Data3!$IH$1:$IH$10,Data3!$IH$11:$IH$21</definedName>
    <definedName name="A126102718J_Data">Data3!$IH$11:$IH$21</definedName>
    <definedName name="A126102718J_Latest">Data3!$IH$21</definedName>
    <definedName name="A126102722X">Data3!$IQ$1:$IQ$10,Data3!$IQ$11:$IQ$21</definedName>
    <definedName name="A126102722X_Data">Data3!$IQ$11:$IQ$21</definedName>
    <definedName name="A126102722X_Latest">Data3!$IQ$21</definedName>
    <definedName name="A126102726J">Data4!$D$1:$D$10,Data4!$D$11:$D$21</definedName>
    <definedName name="A126102726J_Data">Data4!$D$11:$D$21</definedName>
    <definedName name="A126102726J_Latest">Data4!$D$21</definedName>
    <definedName name="A126102730X">Data4!$AE$1:$AE$10,Data4!$AE$11:$AE$21</definedName>
    <definedName name="A126102730X_Data">Data4!$AE$11:$AE$21</definedName>
    <definedName name="A126102730X_Latest">Data4!$AE$21</definedName>
    <definedName name="A126102734J">Data4!$AK$1:$AK$10,Data4!$AK$11:$AK$21</definedName>
    <definedName name="A126102734J_Data">Data4!$AK$11:$AK$21</definedName>
    <definedName name="A126102734J_Latest">Data4!$AK$21</definedName>
    <definedName name="A126102738T">Data4!$AN$1:$AN$10,Data4!$AN$11:$AN$21</definedName>
    <definedName name="A126102738T_Data">Data4!$AN$11:$AN$21</definedName>
    <definedName name="A126102738T_Latest">Data4!$AN$21</definedName>
    <definedName name="A126102742J">Data4!$BI$1:$BI$10,Data4!$BI$11:$BI$21</definedName>
    <definedName name="A126102742J_Data">Data4!$BI$11:$BI$21</definedName>
    <definedName name="A126102742J_Latest">Data4!$BI$21</definedName>
    <definedName name="A126102746T">Data4!$BR$1:$BR$10,Data4!$BR$11:$BR$21</definedName>
    <definedName name="A126102746T_Data">Data4!$BR$11:$BR$21</definedName>
    <definedName name="A126102746T_Latest">Data4!$BR$21</definedName>
    <definedName name="A126102750J">Data4!$G$1:$G$10,Data4!$G$11:$G$21</definedName>
    <definedName name="A126102750J_Data">Data4!$G$11:$G$21</definedName>
    <definedName name="A126102750J_Latest">Data4!$G$21</definedName>
    <definedName name="A126102754T">Data4!$P$1:$P$10,Data4!$P$11:$P$21</definedName>
    <definedName name="A126102754T_Data">Data4!$P$11:$P$21</definedName>
    <definedName name="A126102754T_Latest">Data4!$P$21</definedName>
    <definedName name="A126102758A">Data4!$BU$1:$BU$10,Data4!$BU$11:$BU$21</definedName>
    <definedName name="A126102758A_Data">Data4!$BU$11:$BU$21</definedName>
    <definedName name="A126102758A_Latest">Data4!$BU$21</definedName>
    <definedName name="A126102762T">Data3!$IE$1:$IE$10,Data3!$IE$11:$IE$21</definedName>
    <definedName name="A126102762T_Data">Data3!$IE$11:$IE$21</definedName>
    <definedName name="A126102762T_Latest">Data3!$IE$21</definedName>
    <definedName name="A126102766A">Data3!$IK$1:$IK$10,Data3!$IK$11:$IK$21</definedName>
    <definedName name="A126102766A_Data">Data3!$IK$11:$IK$21</definedName>
    <definedName name="A126102766A_Latest">Data3!$IK$21</definedName>
    <definedName name="A126102770T">Data3!$IN$1:$IN$10,Data3!$IN$11:$IN$21</definedName>
    <definedName name="A126102770T_Data">Data3!$IN$11:$IN$21</definedName>
    <definedName name="A126102770T_Latest">Data3!$IN$21</definedName>
    <definedName name="A126102774A">Data4!$M$1:$M$10,Data4!$M$11:$M$21</definedName>
    <definedName name="A126102774A_Data">Data4!$M$11:$M$21</definedName>
    <definedName name="A126102774A_Latest">Data4!$M$21</definedName>
    <definedName name="A126102778K">Data4!$AW$1:$AW$10,Data4!$AW$11:$AW$21</definedName>
    <definedName name="A126102778K_Data">Data4!$AW$11:$AW$21</definedName>
    <definedName name="A126102778K_Latest">Data4!$AW$21</definedName>
    <definedName name="A126102782A">Data4!$AZ$1:$AZ$10,Data4!$AZ$11:$AZ$21</definedName>
    <definedName name="A126102782A_Data">Data4!$AZ$11:$AZ$21</definedName>
    <definedName name="A126102782A_Latest">Data4!$AZ$21</definedName>
    <definedName name="A126102786K">Data4!$S$1:$S$10,Data4!$S$11:$S$21</definedName>
    <definedName name="A126102786K_Data">Data4!$S$11:$S$21</definedName>
    <definedName name="A126102786K_Latest">Data4!$S$21</definedName>
    <definedName name="A126102790A">Data4!$AQ$1:$AQ$10,Data4!$AQ$11:$AQ$21</definedName>
    <definedName name="A126102790A_Data">Data4!$AQ$11:$AQ$21</definedName>
    <definedName name="A126102790A_Latest">Data4!$AQ$21</definedName>
    <definedName name="A126102794K">Data4!$BL$1:$BL$10,Data4!$BL$11:$BL$21</definedName>
    <definedName name="A126102794K_Data">Data4!$BL$11:$BL$21</definedName>
    <definedName name="A126102794K_Latest">Data4!$BL$21</definedName>
    <definedName name="A126102798V">Data5!$CL$1:$CL$10,Data5!$CL$11:$CL$21</definedName>
    <definedName name="A126102798V_Data">Data5!$CL$11:$CL$21</definedName>
    <definedName name="A126102798V_Latest">Data5!$CL$21</definedName>
    <definedName name="A126102802X">Data5!$DG$1:$DG$10,Data5!$DG$11:$DG$21</definedName>
    <definedName name="A126102802X_Data">Data5!$DG$11:$DG$21</definedName>
    <definedName name="A126102802X_Latest">Data5!$DG$21</definedName>
    <definedName name="A126102806J">Data5!$EB$1:$EB$10,Data5!$EB$11:$EB$21</definedName>
    <definedName name="A126102806J_Data">Data5!$EB$11:$EB$21</definedName>
    <definedName name="A126102806J_Latest">Data5!$EB$21</definedName>
    <definedName name="A126102810X">Data5!$DP$1:$DP$10,Data5!$DP$11:$DP$21</definedName>
    <definedName name="A126102810X_Data">Data5!$DP$11:$DP$21</definedName>
    <definedName name="A126102810X_Latest">Data5!$DP$21</definedName>
    <definedName name="A126102814J">Data5!$EN$1:$EN$10,Data5!$EN$11:$EN$21</definedName>
    <definedName name="A126102814J_Data">Data5!$EN$11:$EN$21</definedName>
    <definedName name="A126102814J_Latest">Data5!$EN$21</definedName>
    <definedName name="A126102818T">Data5!$CO$1:$CO$10,Data5!$CO$11:$CO$21</definedName>
    <definedName name="A126102818T_Data">Data5!$CO$11:$CO$21</definedName>
    <definedName name="A126102818T_Latest">Data5!$CO$21</definedName>
    <definedName name="A126102822J">Data5!$CU$1:$CU$10,Data5!$CU$11:$CU$21</definedName>
    <definedName name="A126102822J_Data">Data5!$CU$11:$CU$21</definedName>
    <definedName name="A126102822J_Latest">Data5!$CU$21</definedName>
    <definedName name="A126102826T">Data5!$ET$1:$ET$10,Data5!$ET$11:$ET$21</definedName>
    <definedName name="A126102826T_Data">Data5!$ET$11:$ET$21</definedName>
    <definedName name="A126102826T_Latest">Data5!$ET$21</definedName>
    <definedName name="A126102830J">Data5!$EK$1:$EK$10,Data5!$EK$11:$EK$21</definedName>
    <definedName name="A126102830J_Data">Data5!$EK$11:$EK$21</definedName>
    <definedName name="A126102830J_Latest">Data5!$EK$21</definedName>
    <definedName name="A126102834T">Data5!$EZ$1:$EZ$10,Data5!$EZ$11:$EZ$21</definedName>
    <definedName name="A126102834T_Data">Data5!$EZ$11:$EZ$21</definedName>
    <definedName name="A126102834T_Latest">Data5!$EZ$21</definedName>
    <definedName name="A126102838A">Data5!$BW$1:$BW$10,Data5!$BW$11:$BW$21</definedName>
    <definedName name="A126102838A_Data">Data5!$BW$11:$BW$21</definedName>
    <definedName name="A126102838A_Latest">Data5!$BW$21</definedName>
    <definedName name="A126102842T">Data5!$CI$1:$CI$10,Data5!$CI$11:$CI$21</definedName>
    <definedName name="A126102842T_Data">Data5!$CI$11:$CI$21</definedName>
    <definedName name="A126102842T_Latest">Data5!$CI$21</definedName>
    <definedName name="A126102846A">Data5!$DS$1:$DS$10,Data5!$DS$11:$DS$21</definedName>
    <definedName name="A126102846A_Data">Data5!$DS$11:$DS$21</definedName>
    <definedName name="A126102846A_Latest">Data5!$DS$21</definedName>
    <definedName name="A126102850T">Data5!$EQ$1:$EQ$10,Data5!$EQ$11:$EQ$21</definedName>
    <definedName name="A126102850T_Data">Data5!$EQ$11:$EQ$21</definedName>
    <definedName name="A126102850T_Latest">Data5!$EQ$21</definedName>
    <definedName name="A126102854A">Data5!$EW$1:$EW$10,Data5!$EW$11:$EW$21</definedName>
    <definedName name="A126102854A_Data">Data5!$EW$11:$EW$21</definedName>
    <definedName name="A126102854A_Latest">Data5!$EW$21</definedName>
    <definedName name="A126102858K">Data5!$BE$1:$BE$10,Data5!$BE$11:$BE$21</definedName>
    <definedName name="A126102858K_Data">Data5!$BE$11:$BE$21</definedName>
    <definedName name="A126102858K_Latest">Data5!$BE$21</definedName>
    <definedName name="A126102862A">Data5!$BN$1:$BN$10,Data5!$BN$11:$BN$21</definedName>
    <definedName name="A126102862A_Data">Data5!$BN$11:$BN$21</definedName>
    <definedName name="A126102862A_Latest">Data5!$BN$21</definedName>
    <definedName name="A126102866K">Data5!$BQ$1:$BQ$10,Data5!$BQ$11:$BQ$21</definedName>
    <definedName name="A126102866K_Data">Data5!$BQ$11:$BQ$21</definedName>
    <definedName name="A126102866K_Latest">Data5!$BQ$21</definedName>
    <definedName name="A126102870A">Data5!$CR$1:$CR$10,Data5!$CR$11:$CR$21</definedName>
    <definedName name="A126102870A_Data">Data5!$CR$11:$CR$21</definedName>
    <definedName name="A126102870A_Latest">Data5!$CR$21</definedName>
    <definedName name="A126102874K">Data5!$CX$1:$CX$10,Data5!$CX$11:$CX$21</definedName>
    <definedName name="A126102874K_Data">Data5!$CX$11:$CX$21</definedName>
    <definedName name="A126102874K_Latest">Data5!$CX$21</definedName>
    <definedName name="A126102878V">Data5!$DA$1:$DA$10,Data5!$DA$11:$DA$21</definedName>
    <definedName name="A126102878V_Data">Data5!$DA$11:$DA$21</definedName>
    <definedName name="A126102878V_Latest">Data5!$DA$21</definedName>
    <definedName name="A126102882K">Data5!$DV$1:$DV$10,Data5!$DV$11:$DV$21</definedName>
    <definedName name="A126102882K_Data">Data5!$DV$11:$DV$21</definedName>
    <definedName name="A126102882K_Latest">Data5!$DV$21</definedName>
    <definedName name="A126102886V">Data5!$EE$1:$EE$10,Data5!$EE$11:$EE$21</definedName>
    <definedName name="A126102886V_Data">Data5!$EE$11:$EE$21</definedName>
    <definedName name="A126102886V_Latest">Data5!$EE$21</definedName>
    <definedName name="A126102890K">Data5!$BT$1:$BT$10,Data5!$BT$11:$BT$21</definedName>
    <definedName name="A126102890K_Data">Data5!$BT$11:$BT$21</definedName>
    <definedName name="A126102890K_Latest">Data5!$BT$21</definedName>
    <definedName name="A126102894V">Data5!$CC$1:$CC$10,Data5!$CC$11:$CC$21</definedName>
    <definedName name="A126102894V_Data">Data5!$CC$11:$CC$21</definedName>
    <definedName name="A126102894V_Latest">Data5!$CC$21</definedName>
    <definedName name="A126102898C">Data5!$EH$1:$EH$10,Data5!$EH$11:$EH$21</definedName>
    <definedName name="A126102898C_Data">Data5!$EH$11:$EH$21</definedName>
    <definedName name="A126102898C_Latest">Data5!$EH$21</definedName>
    <definedName name="A126102902J">Data5!$BB$1:$BB$10,Data5!$BB$11:$BB$21</definedName>
    <definedName name="A126102902J_Data">Data5!$BB$11:$BB$21</definedName>
    <definedName name="A126102902J_Latest">Data5!$BB$21</definedName>
    <definedName name="A126102906T">Data5!$BH$1:$BH$10,Data5!$BH$11:$BH$21</definedName>
    <definedName name="A126102906T_Data">Data5!$BH$11:$BH$21</definedName>
    <definedName name="A126102906T_Latest">Data5!$BH$21</definedName>
    <definedName name="A126102910J">Data5!$BK$1:$BK$10,Data5!$BK$11:$BK$21</definedName>
    <definedName name="A126102910J_Data">Data5!$BK$11:$BK$21</definedName>
    <definedName name="A126102910J_Latest">Data5!$BK$21</definedName>
    <definedName name="A126102914T">Data5!$BZ$1:$BZ$10,Data5!$BZ$11:$BZ$21</definedName>
    <definedName name="A126102914T_Data">Data5!$BZ$11:$BZ$21</definedName>
    <definedName name="A126102914T_Latest">Data5!$BZ$21</definedName>
    <definedName name="A126102918A">Data5!$DJ$1:$DJ$10,Data5!$DJ$11:$DJ$21</definedName>
    <definedName name="A126102918A_Data">Data5!$DJ$11:$DJ$21</definedName>
    <definedName name="A126102918A_Latest">Data5!$DJ$21</definedName>
    <definedName name="A126102922T">Data5!$DM$1:$DM$10,Data5!$DM$11:$DM$21</definedName>
    <definedName name="A126102922T_Data">Data5!$DM$11:$DM$21</definedName>
    <definedName name="A126102922T_Latest">Data5!$DM$21</definedName>
    <definedName name="A126102926A">Data5!$CF$1:$CF$10,Data5!$CF$11:$CF$21</definedName>
    <definedName name="A126102926A_Data">Data5!$CF$11:$CF$21</definedName>
    <definedName name="A126102926A_Latest">Data5!$CF$21</definedName>
    <definedName name="A126102930T">Data5!$DD$1:$DD$10,Data5!$DD$11:$DD$21</definedName>
    <definedName name="A126102930T_Data">Data5!$DD$11:$DD$21</definedName>
    <definedName name="A126102930T_Latest">Data5!$DD$21</definedName>
    <definedName name="A126102934A">Data5!$DY$1:$DY$10,Data5!$DY$11:$DY$21</definedName>
    <definedName name="A126102934A_Data">Data5!$DY$11:$DY$21</definedName>
    <definedName name="A126102934A_Latest">Data5!$DY$21</definedName>
    <definedName name="A126102938K">Data5!$GM$1:$GM$10,Data5!$GM$11:$GM$21</definedName>
    <definedName name="A126102938K_Data">Data5!$GM$11:$GM$21</definedName>
    <definedName name="A126102938K_Latest">Data5!$GM$21</definedName>
    <definedName name="A126102942A">Data5!$HH$1:$HH$10,Data5!$HH$11:$HH$21</definedName>
    <definedName name="A126102942A_Data">Data5!$HH$11:$HH$21</definedName>
    <definedName name="A126102942A_Latest">Data5!$HH$21</definedName>
    <definedName name="A126102946K">Data5!$IC$1:$IC$10,Data5!$IC$11:$IC$21</definedName>
    <definedName name="A126102946K_Data">Data5!$IC$11:$IC$21</definedName>
    <definedName name="A126102946K_Latest">Data5!$IC$21</definedName>
    <definedName name="A126102950A">Data5!$HQ$1:$HQ$10,Data5!$HQ$11:$HQ$21</definedName>
    <definedName name="A126102950A_Data">Data5!$HQ$11:$HQ$21</definedName>
    <definedName name="A126102950A_Latest">Data5!$HQ$21</definedName>
    <definedName name="A126102954K">Data5!$IO$1:$IO$10,Data5!$IO$11:$IO$21</definedName>
    <definedName name="A126102954K_Data">Data5!$IO$11:$IO$21</definedName>
    <definedName name="A126102954K_Latest">Data5!$IO$21</definedName>
    <definedName name="A126102958V">Data5!$GP$1:$GP$10,Data5!$GP$11:$GP$21</definedName>
    <definedName name="A126102958V_Data">Data5!$GP$11:$GP$21</definedName>
    <definedName name="A126102958V_Latest">Data5!$GP$21</definedName>
    <definedName name="A126102962K">Data5!$GV$1:$GV$10,Data5!$GV$11:$GV$21</definedName>
    <definedName name="A126102962K_Data">Data5!$GV$11:$GV$21</definedName>
    <definedName name="A126102962K_Latest">Data5!$GV$21</definedName>
    <definedName name="A126102966V">Data6!$E$1:$E$10,Data6!$E$11:$E$21</definedName>
    <definedName name="A126102966V_Data">Data6!$E$11:$E$21</definedName>
    <definedName name="A126102966V_Latest">Data6!$E$21</definedName>
    <definedName name="A126102970K">Data5!$IL$1:$IL$10,Data5!$IL$11:$IL$21</definedName>
    <definedName name="A126102970K_Data">Data5!$IL$11:$IL$21</definedName>
    <definedName name="A126102970K_Latest">Data5!$IL$21</definedName>
    <definedName name="A126102974V">Data6!$K$1:$K$10,Data6!$K$11:$K$21</definedName>
    <definedName name="A126102974V_Data">Data6!$K$11:$K$21</definedName>
    <definedName name="A126102974V_Latest">Data6!$K$21</definedName>
    <definedName name="A126102978C">Data5!$FX$1:$FX$10,Data5!$FX$11:$FX$21</definedName>
    <definedName name="A126102978C_Data">Data5!$FX$11:$FX$21</definedName>
    <definedName name="A126102978C_Latest">Data5!$FX$21</definedName>
    <definedName name="A126102982V">Data5!$GJ$1:$GJ$10,Data5!$GJ$11:$GJ$21</definedName>
    <definedName name="A126102982V_Data">Data5!$GJ$11:$GJ$21</definedName>
    <definedName name="A126102982V_Latest">Data5!$GJ$21</definedName>
    <definedName name="A126102986C">Data5!$HT$1:$HT$10,Data5!$HT$11:$HT$21</definedName>
    <definedName name="A126102986C_Data">Data5!$HT$11:$HT$21</definedName>
    <definedName name="A126102986C_Latest">Data5!$HT$21</definedName>
    <definedName name="A126102990V">Data6!$B$1:$B$10,Data6!$B$11:$B$21</definedName>
    <definedName name="A126102990V_Data">Data6!$B$11:$B$21</definedName>
    <definedName name="A126102990V_Latest">Data6!$B$21</definedName>
    <definedName name="A126102994C">Data6!$H$1:$H$10,Data6!$H$11:$H$21</definedName>
    <definedName name="A126102994C_Data">Data6!$H$11:$H$21</definedName>
    <definedName name="A126102994C_Latest">Data6!$H$21</definedName>
    <definedName name="A126102998L">Data5!$FF$1:$FF$10,Data5!$FF$11:$FF$21</definedName>
    <definedName name="A126102998L_Data">Data5!$FF$11:$FF$21</definedName>
    <definedName name="A126102998L_Latest">Data5!$FF$21</definedName>
    <definedName name="A126103002V">Data5!$FO$1:$FO$10,Data5!$FO$11:$FO$21</definedName>
    <definedName name="A126103002V_Data">Data5!$FO$11:$FO$21</definedName>
    <definedName name="A126103002V_Latest">Data5!$FO$21</definedName>
    <definedName name="A126103006C">Data5!$FR$1:$FR$10,Data5!$FR$11:$FR$21</definedName>
    <definedName name="A126103006C_Data">Data5!$FR$11:$FR$21</definedName>
    <definedName name="A126103006C_Latest">Data5!$FR$21</definedName>
    <definedName name="A126103010V">Data5!$GS$1:$GS$10,Data5!$GS$11:$GS$21</definedName>
    <definedName name="A126103010V_Data">Data5!$GS$11:$GS$21</definedName>
    <definedName name="A126103010V_Latest">Data5!$GS$21</definedName>
    <definedName name="A126103014C">Data5!$GY$1:$GY$10,Data5!$GY$11:$GY$21</definedName>
    <definedName name="A126103014C_Data">Data5!$GY$11:$GY$21</definedName>
    <definedName name="A126103014C_Latest">Data5!$GY$21</definedName>
    <definedName name="A126103018L">Data5!$HB$1:$HB$10,Data5!$HB$11:$HB$21</definedName>
    <definedName name="A126103018L_Data">Data5!$HB$11:$HB$21</definedName>
    <definedName name="A126103018L_Latest">Data5!$HB$21</definedName>
    <definedName name="A126103022C">Data5!$HW$1:$HW$10,Data5!$HW$11:$HW$21</definedName>
    <definedName name="A126103022C_Data">Data5!$HW$11:$HW$21</definedName>
    <definedName name="A126103022C_Latest">Data5!$HW$21</definedName>
    <definedName name="A126103026L">Data5!$IF$1:$IF$10,Data5!$IF$11:$IF$21</definedName>
    <definedName name="A126103026L_Data">Data5!$IF$11:$IF$21</definedName>
    <definedName name="A126103026L_Latest">Data5!$IF$21</definedName>
    <definedName name="A126103030C">Data5!$FU$1:$FU$10,Data5!$FU$11:$FU$21</definedName>
    <definedName name="A126103030C_Data">Data5!$FU$11:$FU$21</definedName>
    <definedName name="A126103030C_Latest">Data5!$FU$21</definedName>
    <definedName name="A126103034L">Data5!$GD$1:$GD$10,Data5!$GD$11:$GD$21</definedName>
    <definedName name="A126103034L_Data">Data5!$GD$11:$GD$21</definedName>
    <definedName name="A126103034L_Latest">Data5!$GD$21</definedName>
    <definedName name="A126103038W">Data5!$II$1:$II$10,Data5!$II$11:$II$21</definedName>
    <definedName name="A126103038W_Data">Data5!$II$11:$II$21</definedName>
    <definedName name="A126103038W_Latest">Data5!$II$21</definedName>
    <definedName name="A126103042L">Data5!$FC$1:$FC$10,Data5!$FC$11:$FC$21</definedName>
    <definedName name="A126103042L_Data">Data5!$FC$11:$FC$21</definedName>
    <definedName name="A126103042L_Latest">Data5!$FC$21</definedName>
    <definedName name="A126103046W">Data5!$FI$1:$FI$10,Data5!$FI$11:$FI$21</definedName>
    <definedName name="A126103046W_Data">Data5!$FI$11:$FI$21</definedName>
    <definedName name="A126103046W_Latest">Data5!$FI$21</definedName>
    <definedName name="A126103050L">Data5!$FL$1:$FL$10,Data5!$FL$11:$FL$21</definedName>
    <definedName name="A126103050L_Data">Data5!$FL$11:$FL$21</definedName>
    <definedName name="A126103050L_Latest">Data5!$FL$21</definedName>
    <definedName name="A126103054W">Data5!$GA$1:$GA$10,Data5!$GA$11:$GA$21</definedName>
    <definedName name="A126103054W_Data">Data5!$GA$11:$GA$21</definedName>
    <definedName name="A126103054W_Latest">Data5!$GA$21</definedName>
    <definedName name="A126103058F">Data5!$HK$1:$HK$10,Data5!$HK$11:$HK$21</definedName>
    <definedName name="A126103058F_Data">Data5!$HK$11:$HK$21</definedName>
    <definedName name="A126103058F_Latest">Data5!$HK$21</definedName>
    <definedName name="A126103062W">Data5!$HN$1:$HN$10,Data5!$HN$11:$HN$21</definedName>
    <definedName name="A126103062W_Data">Data5!$HN$11:$HN$21</definedName>
    <definedName name="A126103062W_Latest">Data5!$HN$21</definedName>
    <definedName name="A126103066F">Data5!$GG$1:$GG$10,Data5!$GG$11:$GG$21</definedName>
    <definedName name="A126103066F_Data">Data5!$GG$11:$GG$21</definedName>
    <definedName name="A126103066F_Latest">Data5!$GG$21</definedName>
    <definedName name="A126103070W">Data5!$HE$1:$HE$10,Data5!$HE$11:$HE$21</definedName>
    <definedName name="A126103070W_Data">Data5!$HE$11:$HE$21</definedName>
    <definedName name="A126103070W_Latest">Data5!$HE$21</definedName>
    <definedName name="A126103074F">Data5!$HZ$1:$HZ$10,Data5!$HZ$11:$HZ$21</definedName>
    <definedName name="A126103074F_Data">Data5!$HZ$11:$HZ$21</definedName>
    <definedName name="A126103074F_Latest">Data5!$HZ$21</definedName>
    <definedName name="A126103078R">Data6!$AX$1:$AX$10,Data6!$AX$11:$AX$21</definedName>
    <definedName name="A126103078R_Data">Data6!$AX$11:$AX$21</definedName>
    <definedName name="A126103078R_Latest">Data6!$AX$21</definedName>
    <definedName name="A126103082F">Data6!$BS$1:$BS$10,Data6!$BS$11:$BS$21</definedName>
    <definedName name="A126103082F_Data">Data6!$BS$11:$BS$21</definedName>
    <definedName name="A126103082F_Latest">Data6!$BS$21</definedName>
    <definedName name="A126103086R">Data6!$CN$1:$CN$10,Data6!$CN$11:$CN$21</definedName>
    <definedName name="A126103086R_Data">Data6!$CN$11:$CN$21</definedName>
    <definedName name="A126103086R_Latest">Data6!$CN$21</definedName>
    <definedName name="A126103090F">Data6!$CB$1:$CB$10,Data6!$CB$11:$CB$21</definedName>
    <definedName name="A126103090F_Data">Data6!$CB$11:$CB$21</definedName>
    <definedName name="A126103090F_Latest">Data6!$CB$21</definedName>
    <definedName name="A126103094R">Data6!$CZ$1:$CZ$10,Data6!$CZ$11:$CZ$21</definedName>
    <definedName name="A126103094R_Data">Data6!$CZ$11:$CZ$21</definedName>
    <definedName name="A126103094R_Latest">Data6!$CZ$21</definedName>
    <definedName name="A126103098X">Data6!$BA$1:$BA$10,Data6!$BA$11:$BA$21</definedName>
    <definedName name="A126103098X_Data">Data6!$BA$11:$BA$21</definedName>
    <definedName name="A126103098X_Latest">Data6!$BA$21</definedName>
    <definedName name="A126103102C">Data6!$BG$1:$BG$10,Data6!$BG$11:$BG$21</definedName>
    <definedName name="A126103102C_Data">Data6!$BG$11:$BG$21</definedName>
    <definedName name="A126103102C_Latest">Data6!$BG$21</definedName>
    <definedName name="A126103106L">Data6!$DF$1:$DF$10,Data6!$DF$11:$DF$21</definedName>
    <definedName name="A126103106L_Data">Data6!$DF$11:$DF$21</definedName>
    <definedName name="A126103106L_Latest">Data6!$DF$21</definedName>
    <definedName name="A126103110C">Data6!$CW$1:$CW$10,Data6!$CW$11:$CW$21</definedName>
    <definedName name="A126103110C_Data">Data6!$CW$11:$CW$21</definedName>
    <definedName name="A126103110C_Latest">Data6!$CW$21</definedName>
    <definedName name="A126103114L">Data6!$DL$1:$DL$10,Data6!$DL$11:$DL$21</definedName>
    <definedName name="A126103114L_Data">Data6!$DL$11:$DL$21</definedName>
    <definedName name="A126103114L_Latest">Data6!$DL$21</definedName>
    <definedName name="A126103118W">Data6!$AI$1:$AI$10,Data6!$AI$11:$AI$21</definedName>
    <definedName name="A126103118W_Data">Data6!$AI$11:$AI$21</definedName>
    <definedName name="A126103118W_Latest">Data6!$AI$21</definedName>
    <definedName name="A126103122L">Data6!$AU$1:$AU$10,Data6!$AU$11:$AU$21</definedName>
    <definedName name="A126103122L_Data">Data6!$AU$11:$AU$21</definedName>
    <definedName name="A126103122L_Latest">Data6!$AU$21</definedName>
    <definedName name="A126103126W">Data6!$CE$1:$CE$10,Data6!$CE$11:$CE$21</definedName>
    <definedName name="A126103126W_Data">Data6!$CE$11:$CE$21</definedName>
    <definedName name="A126103126W_Latest">Data6!$CE$21</definedName>
    <definedName name="A126103130L">Data6!$DC$1:$DC$10,Data6!$DC$11:$DC$21</definedName>
    <definedName name="A126103130L_Data">Data6!$DC$11:$DC$21</definedName>
    <definedName name="A126103130L_Latest">Data6!$DC$21</definedName>
    <definedName name="A126103134W">Data6!$DI$1:$DI$10,Data6!$DI$11:$DI$21</definedName>
    <definedName name="A126103134W_Data">Data6!$DI$11:$DI$21</definedName>
    <definedName name="A126103134W_Latest">Data6!$DI$21</definedName>
    <definedName name="A126103138F">Data6!$Q$1:$Q$10,Data6!$Q$11:$Q$21</definedName>
    <definedName name="A126103138F_Data">Data6!$Q$11:$Q$21</definedName>
    <definedName name="A126103138F_Latest">Data6!$Q$21</definedName>
    <definedName name="A126103142W">Data6!$Z$1:$Z$10,Data6!$Z$11:$Z$21</definedName>
    <definedName name="A126103142W_Data">Data6!$Z$11:$Z$21</definedName>
    <definedName name="A126103142W_Latest">Data6!$Z$21</definedName>
    <definedName name="A126103146F">Data6!$AC$1:$AC$10,Data6!$AC$11:$AC$21</definedName>
    <definedName name="A126103146F_Data">Data6!$AC$11:$AC$21</definedName>
    <definedName name="A126103146F_Latest">Data6!$AC$21</definedName>
    <definedName name="A126103150W">Data6!$BD$1:$BD$10,Data6!$BD$11:$BD$21</definedName>
    <definedName name="A126103150W_Data">Data6!$BD$11:$BD$21</definedName>
    <definedName name="A126103150W_Latest">Data6!$BD$21</definedName>
    <definedName name="A126103154F">Data6!$BJ$1:$BJ$10,Data6!$BJ$11:$BJ$21</definedName>
    <definedName name="A126103154F_Data">Data6!$BJ$11:$BJ$21</definedName>
    <definedName name="A126103154F_Latest">Data6!$BJ$21</definedName>
    <definedName name="A126103158R">Data6!$BM$1:$BM$10,Data6!$BM$11:$BM$21</definedName>
    <definedName name="A126103158R_Data">Data6!$BM$11:$BM$21</definedName>
    <definedName name="A126103158R_Latest">Data6!$BM$21</definedName>
    <definedName name="A126103162F">Data6!$CH$1:$CH$10,Data6!$CH$11:$CH$21</definedName>
    <definedName name="A126103162F_Data">Data6!$CH$11:$CH$21</definedName>
    <definedName name="A126103162F_Latest">Data6!$CH$21</definedName>
    <definedName name="A126103166R">Data6!$CQ$1:$CQ$10,Data6!$CQ$11:$CQ$21</definedName>
    <definedName name="A126103166R_Data">Data6!$CQ$11:$CQ$21</definedName>
    <definedName name="A126103166R_Latest">Data6!$CQ$21</definedName>
    <definedName name="A126103170F">Data6!$AF$1:$AF$10,Data6!$AF$11:$AF$21</definedName>
    <definedName name="A126103170F_Data">Data6!$AF$11:$AF$21</definedName>
    <definedName name="A126103170F_Latest">Data6!$AF$21</definedName>
    <definedName name="A126103174R">Data6!$AO$1:$AO$10,Data6!$AO$11:$AO$21</definedName>
    <definedName name="A126103174R_Data">Data6!$AO$11:$AO$21</definedName>
    <definedName name="A126103174R_Latest">Data6!$AO$21</definedName>
    <definedName name="A126103178X">Data6!$CT$1:$CT$10,Data6!$CT$11:$CT$21</definedName>
    <definedName name="A126103178X_Data">Data6!$CT$11:$CT$21</definedName>
    <definedName name="A126103178X_Latest">Data6!$CT$21</definedName>
    <definedName name="A126103182R">Data6!$N$1:$N$10,Data6!$N$11:$N$21</definedName>
    <definedName name="A126103182R_Data">Data6!$N$11:$N$21</definedName>
    <definedName name="A126103182R_Latest">Data6!$N$21</definedName>
    <definedName name="A126103186X">Data6!$T$1:$T$10,Data6!$T$11:$T$21</definedName>
    <definedName name="A126103186X_Data">Data6!$T$11:$T$21</definedName>
    <definedName name="A126103186X_Latest">Data6!$T$21</definedName>
    <definedName name="A126103190R">Data6!$W$1:$W$10,Data6!$W$11:$W$21</definedName>
    <definedName name="A126103190R_Data">Data6!$W$11:$W$21</definedName>
    <definedName name="A126103190R_Latest">Data6!$W$21</definedName>
    <definedName name="A126103194X">Data6!$AL$1:$AL$10,Data6!$AL$11:$AL$21</definedName>
    <definedName name="A126103194X_Data">Data6!$AL$11:$AL$21</definedName>
    <definedName name="A126103194X_Latest">Data6!$AL$21</definedName>
    <definedName name="A126103198J">Data6!$BV$1:$BV$10,Data6!$BV$11:$BV$21</definedName>
    <definedName name="A126103198J_Data">Data6!$BV$11:$BV$21</definedName>
    <definedName name="A126103198J_Latest">Data6!$BV$21</definedName>
    <definedName name="A126103202L">Data6!$BY$1:$BY$10,Data6!$BY$11:$BY$21</definedName>
    <definedName name="A126103202L_Data">Data6!$BY$11:$BY$21</definedName>
    <definedName name="A126103202L_Latest">Data6!$BY$21</definedName>
    <definedName name="A126103206W">Data6!$AR$1:$AR$10,Data6!$AR$11:$AR$21</definedName>
    <definedName name="A126103206W_Data">Data6!$AR$11:$AR$21</definedName>
    <definedName name="A126103206W_Latest">Data6!$AR$21</definedName>
    <definedName name="A126103210L">Data6!$BP$1:$BP$10,Data6!$BP$11:$BP$21</definedName>
    <definedName name="A126103210L_Data">Data6!$BP$11:$BP$21</definedName>
    <definedName name="A126103210L_Latest">Data6!$BP$21</definedName>
    <definedName name="A126103214W">Data6!$CK$1:$CK$10,Data6!$CK$11:$CK$21</definedName>
    <definedName name="A126103214W_Data">Data6!$CK$11:$CK$21</definedName>
    <definedName name="A126103214W_Latest">Data6!$CK$21</definedName>
    <definedName name="A126103218F">Data3!$FN$1:$FN$10,Data3!$FN$11:$FN$21</definedName>
    <definedName name="A126103218F_Data">Data3!$FN$11:$FN$21</definedName>
    <definedName name="A126103218F_Latest">Data3!$FN$21</definedName>
    <definedName name="A126103222W">Data3!$GI$1:$GI$10,Data3!$GI$11:$GI$21</definedName>
    <definedName name="A126103222W_Data">Data3!$GI$11:$GI$21</definedName>
    <definedName name="A126103222W_Latest">Data3!$GI$21</definedName>
    <definedName name="A126103226F">Data3!$HD$1:$HD$10,Data3!$HD$11:$HD$21</definedName>
    <definedName name="A126103226F_Data">Data3!$HD$11:$HD$21</definedName>
    <definedName name="A126103226F_Latest">Data3!$HD$21</definedName>
    <definedName name="A126103230W">Data3!$GR$1:$GR$10,Data3!$GR$11:$GR$21</definedName>
    <definedName name="A126103230W_Data">Data3!$GR$11:$GR$21</definedName>
    <definedName name="A126103230W_Latest">Data3!$GR$21</definedName>
    <definedName name="A126103234F">Data3!$HP$1:$HP$10,Data3!$HP$11:$HP$21</definedName>
    <definedName name="A126103234F_Data">Data3!$HP$11:$HP$21</definedName>
    <definedName name="A126103234F_Latest">Data3!$HP$21</definedName>
    <definedName name="A126103238R">Data3!$FQ$1:$FQ$10,Data3!$FQ$11:$FQ$21</definedName>
    <definedName name="A126103238R_Data">Data3!$FQ$11:$FQ$21</definedName>
    <definedName name="A126103238R_Latest">Data3!$FQ$21</definedName>
    <definedName name="A126103242F">Data3!$FW$1:$FW$10,Data3!$FW$11:$FW$21</definedName>
    <definedName name="A126103242F_Data">Data3!$FW$11:$FW$21</definedName>
    <definedName name="A126103242F_Latest">Data3!$FW$21</definedName>
    <definedName name="A126103246R">Data3!$HV$1:$HV$10,Data3!$HV$11:$HV$21</definedName>
    <definedName name="A126103246R_Data">Data3!$HV$11:$HV$21</definedName>
    <definedName name="A126103246R_Latest">Data3!$HV$21</definedName>
    <definedName name="A126103250F">Data3!$HM$1:$HM$10,Data3!$HM$11:$HM$21</definedName>
    <definedName name="A126103250F_Data">Data3!$HM$11:$HM$21</definedName>
    <definedName name="A126103250F_Latest">Data3!$HM$21</definedName>
    <definedName name="A126103254R">Data3!$IB$1:$IB$10,Data3!$IB$11:$IB$21</definedName>
    <definedName name="A126103254R_Data">Data3!$IB$11:$IB$21</definedName>
    <definedName name="A126103254R_Latest">Data3!$IB$21</definedName>
    <definedName name="A126103258X">Data3!$EY$1:$EY$10,Data3!$EY$11:$EY$21</definedName>
    <definedName name="A126103258X_Data">Data3!$EY$11:$EY$21</definedName>
    <definedName name="A126103258X_Latest">Data3!$EY$21</definedName>
    <definedName name="A126103262R">Data3!$FK$1:$FK$10,Data3!$FK$11:$FK$21</definedName>
    <definedName name="A126103262R_Data">Data3!$FK$11:$FK$21</definedName>
    <definedName name="A126103262R_Latest">Data3!$FK$21</definedName>
    <definedName name="A126103266X">Data3!$GU$1:$GU$10,Data3!$GU$11:$GU$21</definedName>
    <definedName name="A126103266X_Data">Data3!$GU$11:$GU$21</definedName>
    <definedName name="A126103266X_Latest">Data3!$GU$21</definedName>
    <definedName name="A126103270R">Data3!$HS$1:$HS$10,Data3!$HS$11:$HS$21</definedName>
    <definedName name="A126103270R_Data">Data3!$HS$11:$HS$21</definedName>
    <definedName name="A126103270R_Latest">Data3!$HS$21</definedName>
    <definedName name="A126103274X">Data3!$HY$1:$HY$10,Data3!$HY$11:$HY$21</definedName>
    <definedName name="A126103274X_Data">Data3!$HY$11:$HY$21</definedName>
    <definedName name="A126103274X_Latest">Data3!$HY$21</definedName>
    <definedName name="A126103278J">Data3!$EG$1:$EG$10,Data3!$EG$11:$EG$21</definedName>
    <definedName name="A126103278J_Data">Data3!$EG$11:$EG$21</definedName>
    <definedName name="A126103278J_Latest">Data3!$EG$21</definedName>
    <definedName name="A126103282X">Data3!$EP$1:$EP$10,Data3!$EP$11:$EP$21</definedName>
    <definedName name="A126103282X_Data">Data3!$EP$11:$EP$21</definedName>
    <definedName name="A126103282X_Latest">Data3!$EP$21</definedName>
    <definedName name="A126103286J">Data3!$ES$1:$ES$10,Data3!$ES$11:$ES$21</definedName>
    <definedName name="A126103286J_Data">Data3!$ES$11:$ES$21</definedName>
    <definedName name="A126103286J_Latest">Data3!$ES$21</definedName>
    <definedName name="A126103290X">Data3!$FT$1:$FT$10,Data3!$FT$11:$FT$21</definedName>
    <definedName name="A126103290X_Data">Data3!$FT$11:$FT$21</definedName>
    <definedName name="A126103290X_Latest">Data3!$FT$21</definedName>
    <definedName name="A126103294J">Data3!$FZ$1:$FZ$10,Data3!$FZ$11:$FZ$21</definedName>
    <definedName name="A126103294J_Data">Data3!$FZ$11:$FZ$21</definedName>
    <definedName name="A126103294J_Latest">Data3!$FZ$21</definedName>
    <definedName name="A126103298T">Data3!$GC$1:$GC$10,Data3!$GC$11:$GC$21</definedName>
    <definedName name="A126103298T_Data">Data3!$GC$11:$GC$21</definedName>
    <definedName name="A126103298T_Latest">Data3!$GC$21</definedName>
    <definedName name="A126103302W">Data3!$GX$1:$GX$10,Data3!$GX$11:$GX$21</definedName>
    <definedName name="A126103302W_Data">Data3!$GX$11:$GX$21</definedName>
    <definedName name="A126103302W_Latest">Data3!$GX$21</definedName>
    <definedName name="A126103306F">Data3!$HG$1:$HG$10,Data3!$HG$11:$HG$21</definedName>
    <definedName name="A126103306F_Data">Data3!$HG$11:$HG$21</definedName>
    <definedName name="A126103306F_Latest">Data3!$HG$21</definedName>
    <definedName name="A126103310W">Data3!$EV$1:$EV$10,Data3!$EV$11:$EV$21</definedName>
    <definedName name="A126103310W_Data">Data3!$EV$11:$EV$21</definedName>
    <definedName name="A126103310W_Latest">Data3!$EV$21</definedName>
    <definedName name="A126103314F">Data3!$FE$1:$FE$10,Data3!$FE$11:$FE$21</definedName>
    <definedName name="A126103314F_Data">Data3!$FE$11:$FE$21</definedName>
    <definedName name="A126103314F_Latest">Data3!$FE$21</definedName>
    <definedName name="A126103318R">Data3!$HJ$1:$HJ$10,Data3!$HJ$11:$HJ$21</definedName>
    <definedName name="A126103318R_Data">Data3!$HJ$11:$HJ$21</definedName>
    <definedName name="A126103318R_Latest">Data3!$HJ$21</definedName>
    <definedName name="A126103322F">Data3!$ED$1:$ED$10,Data3!$ED$11:$ED$21</definedName>
    <definedName name="A126103322F_Data">Data3!$ED$11:$ED$21</definedName>
    <definedName name="A126103322F_Latest">Data3!$ED$21</definedName>
    <definedName name="A126103326R">Data3!$EJ$1:$EJ$10,Data3!$EJ$11:$EJ$21</definedName>
    <definedName name="A126103326R_Data">Data3!$EJ$11:$EJ$21</definedName>
    <definedName name="A126103326R_Latest">Data3!$EJ$21</definedName>
    <definedName name="A126103330F">Data3!$EM$1:$EM$10,Data3!$EM$11:$EM$21</definedName>
    <definedName name="A126103330F_Data">Data3!$EM$11:$EM$21</definedName>
    <definedName name="A126103330F_Latest">Data3!$EM$21</definedName>
    <definedName name="A126103334R">Data3!$FB$1:$FB$10,Data3!$FB$11:$FB$21</definedName>
    <definedName name="A126103334R_Data">Data3!$FB$11:$FB$21</definedName>
    <definedName name="A126103334R_Latest">Data3!$FB$21</definedName>
    <definedName name="A126103338X">Data3!$GL$1:$GL$10,Data3!$GL$11:$GL$21</definedName>
    <definedName name="A126103338X_Data">Data3!$GL$11:$GL$21</definedName>
    <definedName name="A126103338X_Latest">Data3!$GL$21</definedName>
    <definedName name="A126103342R">Data3!$GO$1:$GO$10,Data3!$GO$11:$GO$21</definedName>
    <definedName name="A126103342R_Data">Data3!$GO$11:$GO$21</definedName>
    <definedName name="A126103342R_Latest">Data3!$GO$21</definedName>
    <definedName name="A126103346X">Data3!$FH$1:$FH$10,Data3!$FH$11:$FH$21</definedName>
    <definedName name="A126103346X_Data">Data3!$FH$11:$FH$21</definedName>
    <definedName name="A126103346X_Latest">Data3!$FH$21</definedName>
    <definedName name="A126103350R">Data3!$GF$1:$GF$10,Data3!$GF$11:$GF$21</definedName>
    <definedName name="A126103350R_Data">Data3!$GF$11:$GF$21</definedName>
    <definedName name="A126103350R_Latest">Data3!$GF$21</definedName>
    <definedName name="A126103354X">Data3!$HA$1:$HA$10,Data3!$HA$11:$HA$21</definedName>
    <definedName name="A126103354X_Data">Data3!$HA$11:$HA$21</definedName>
    <definedName name="A126103354X_Latest">Data3!$HA$21</definedName>
    <definedName name="A126103358J">Data4!$DZ$1:$DZ$10,Data4!$DZ$11:$DZ$21</definedName>
    <definedName name="A126103358J_Data">Data4!$DZ$11:$DZ$21</definedName>
    <definedName name="A126103358J_Latest">Data4!$DZ$21</definedName>
    <definedName name="A126103362X">Data4!$EU$1:$EU$10,Data4!$EU$11:$EU$21</definedName>
    <definedName name="A126103362X_Data">Data4!$EU$11:$EU$21</definedName>
    <definedName name="A126103362X_Latest">Data4!$EU$21</definedName>
    <definedName name="A126103366J">Data4!$FP$1:$FP$10,Data4!$FP$11:$FP$21</definedName>
    <definedName name="A126103366J_Data">Data4!$FP$11:$FP$21</definedName>
    <definedName name="A126103366J_Latest">Data4!$FP$21</definedName>
    <definedName name="A126103370X">Data4!$FD$1:$FD$10,Data4!$FD$11:$FD$21</definedName>
    <definedName name="A126103370X_Data">Data4!$FD$11:$FD$21</definedName>
    <definedName name="A126103370X_Latest">Data4!$FD$21</definedName>
    <definedName name="A126103374J">Data4!$GB$1:$GB$10,Data4!$GB$11:$GB$21</definedName>
    <definedName name="A126103374J_Data">Data4!$GB$11:$GB$21</definedName>
    <definedName name="A126103374J_Latest">Data4!$GB$21</definedName>
    <definedName name="A126103378T">Data4!$EC$1:$EC$10,Data4!$EC$11:$EC$21</definedName>
    <definedName name="A126103378T_Data">Data4!$EC$11:$EC$21</definedName>
    <definedName name="A126103378T_Latest">Data4!$EC$21</definedName>
    <definedName name="A126103382J">Data4!$EI$1:$EI$10,Data4!$EI$11:$EI$21</definedName>
    <definedName name="A126103382J_Data">Data4!$EI$11:$EI$21</definedName>
    <definedName name="A126103382J_Latest">Data4!$EI$21</definedName>
    <definedName name="A126103386T">Data4!$GH$1:$GH$10,Data4!$GH$11:$GH$21</definedName>
    <definedName name="A126103386T_Data">Data4!$GH$11:$GH$21</definedName>
    <definedName name="A126103386T_Latest">Data4!$GH$21</definedName>
    <definedName name="A126103390J">Data4!$FY$1:$FY$10,Data4!$FY$11:$FY$21</definedName>
    <definedName name="A126103390J_Data">Data4!$FY$11:$FY$21</definedName>
    <definedName name="A126103390J_Latest">Data4!$FY$21</definedName>
    <definedName name="A126103394T">Data4!$GN$1:$GN$10,Data4!$GN$11:$GN$21</definedName>
    <definedName name="A126103394T_Data">Data4!$GN$11:$GN$21</definedName>
    <definedName name="A126103394T_Latest">Data4!$GN$21</definedName>
    <definedName name="A126103398A">Data4!$DK$1:$DK$10,Data4!$DK$11:$DK$21</definedName>
    <definedName name="A126103398A_Data">Data4!$DK$11:$DK$21</definedName>
    <definedName name="A126103398A_Latest">Data4!$DK$21</definedName>
    <definedName name="A126103402F">Data4!$DW$1:$DW$10,Data4!$DW$11:$DW$21</definedName>
    <definedName name="A126103402F_Data">Data4!$DW$11:$DW$21</definedName>
    <definedName name="A126103402F_Latest">Data4!$DW$21</definedName>
    <definedName name="A126103406R">Data4!$FG$1:$FG$10,Data4!$FG$11:$FG$21</definedName>
    <definedName name="A126103406R_Data">Data4!$FG$11:$FG$21</definedName>
    <definedName name="A126103406R_Latest">Data4!$FG$21</definedName>
    <definedName name="A126103410F">Data4!$GE$1:$GE$10,Data4!$GE$11:$GE$21</definedName>
    <definedName name="A126103410F_Data">Data4!$GE$11:$GE$21</definedName>
    <definedName name="A126103410F_Latest">Data4!$GE$21</definedName>
    <definedName name="A126103414R">Data4!$GK$1:$GK$10,Data4!$GK$11:$GK$21</definedName>
    <definedName name="A126103414R_Data">Data4!$GK$11:$GK$21</definedName>
    <definedName name="A126103414R_Latest">Data4!$GK$21</definedName>
    <definedName name="A126103418X">Data4!$CS$1:$CS$10,Data4!$CS$11:$CS$21</definedName>
    <definedName name="A126103418X_Data">Data4!$CS$11:$CS$21</definedName>
    <definedName name="A126103418X_Latest">Data4!$CS$21</definedName>
    <definedName name="A126103422R">Data4!$DB$1:$DB$10,Data4!$DB$11:$DB$21</definedName>
    <definedName name="A126103422R_Data">Data4!$DB$11:$DB$21</definedName>
    <definedName name="A126103422R_Latest">Data4!$DB$21</definedName>
    <definedName name="A126103426X">Data4!$DE$1:$DE$10,Data4!$DE$11:$DE$21</definedName>
    <definedName name="A126103426X_Data">Data4!$DE$11:$DE$21</definedName>
    <definedName name="A126103426X_Latest">Data4!$DE$21</definedName>
    <definedName name="A126103430R">Data4!$EF$1:$EF$10,Data4!$EF$11:$EF$21</definedName>
    <definedName name="A126103430R_Data">Data4!$EF$11:$EF$21</definedName>
    <definedName name="A126103430R_Latest">Data4!$EF$21</definedName>
    <definedName name="A126103434X">Data4!$EL$1:$EL$10,Data4!$EL$11:$EL$21</definedName>
    <definedName name="A126103434X_Data">Data4!$EL$11:$EL$21</definedName>
    <definedName name="A126103434X_Latest">Data4!$EL$21</definedName>
    <definedName name="A126103438J">Data4!$EO$1:$EO$10,Data4!$EO$11:$EO$21</definedName>
    <definedName name="A126103438J_Data">Data4!$EO$11:$EO$21</definedName>
    <definedName name="A126103438J_Latest">Data4!$EO$21</definedName>
    <definedName name="A126103442X">Data4!$FJ$1:$FJ$10,Data4!$FJ$11:$FJ$21</definedName>
    <definedName name="A126103442X_Data">Data4!$FJ$11:$FJ$21</definedName>
    <definedName name="A126103442X_Latest">Data4!$FJ$21</definedName>
    <definedName name="A126103446J">Data4!$FS$1:$FS$10,Data4!$FS$11:$FS$21</definedName>
    <definedName name="A126103446J_Data">Data4!$FS$11:$FS$21</definedName>
    <definedName name="A126103446J_Latest">Data4!$FS$21</definedName>
    <definedName name="A126103450X">Data4!$DH$1:$DH$10,Data4!$DH$11:$DH$21</definedName>
    <definedName name="A126103450X_Data">Data4!$DH$11:$DH$21</definedName>
    <definedName name="A126103450X_Latest">Data4!$DH$21</definedName>
    <definedName name="A126103454J">Data4!$DQ$1:$DQ$10,Data4!$DQ$11:$DQ$21</definedName>
    <definedName name="A126103454J_Data">Data4!$DQ$11:$DQ$21</definedName>
    <definedName name="A126103454J_Latest">Data4!$DQ$21</definedName>
    <definedName name="A126103458T">Data4!$FV$1:$FV$10,Data4!$FV$11:$FV$21</definedName>
    <definedName name="A126103458T_Data">Data4!$FV$11:$FV$21</definedName>
    <definedName name="A126103458T_Latest">Data4!$FV$21</definedName>
    <definedName name="A126103462J">Data4!$CP$1:$CP$10,Data4!$CP$11:$CP$21</definedName>
    <definedName name="A126103462J_Data">Data4!$CP$11:$CP$21</definedName>
    <definedName name="A126103462J_Latest">Data4!$CP$21</definedName>
    <definedName name="A126103466T">Data4!$CV$1:$CV$10,Data4!$CV$11:$CV$21</definedName>
    <definedName name="A126103466T_Data">Data4!$CV$11:$CV$21</definedName>
    <definedName name="A126103466T_Latest">Data4!$CV$21</definedName>
    <definedName name="A126103470J">Data4!$CY$1:$CY$10,Data4!$CY$11:$CY$21</definedName>
    <definedName name="A126103470J_Data">Data4!$CY$11:$CY$21</definedName>
    <definedName name="A126103470J_Latest">Data4!$CY$21</definedName>
    <definedName name="A126103474T">Data4!$DN$1:$DN$10,Data4!$DN$11:$DN$21</definedName>
    <definedName name="A126103474T_Data">Data4!$DN$11:$DN$21</definedName>
    <definedName name="A126103474T_Latest">Data4!$DN$21</definedName>
    <definedName name="A126103478A">Data4!$EX$1:$EX$10,Data4!$EX$11:$EX$21</definedName>
    <definedName name="A126103478A_Data">Data4!$EX$11:$EX$21</definedName>
    <definedName name="A126103478A_Latest">Data4!$EX$21</definedName>
    <definedName name="A126103482T">Data4!$FA$1:$FA$10,Data4!$FA$11:$FA$21</definedName>
    <definedName name="A126103482T_Data">Data4!$FA$11:$FA$21</definedName>
    <definedName name="A126103482T_Latest">Data4!$FA$21</definedName>
    <definedName name="A126103486A">Data4!$DT$1:$DT$10,Data4!$DT$11:$DT$21</definedName>
    <definedName name="A126103486A_Data">Data4!$DT$11:$DT$21</definedName>
    <definedName name="A126103486A_Latest">Data4!$DT$21</definedName>
    <definedName name="A126103490T">Data4!$ER$1:$ER$10,Data4!$ER$11:$ER$21</definedName>
    <definedName name="A126103490T_Data">Data4!$ER$11:$ER$21</definedName>
    <definedName name="A126103490T_Latest">Data4!$ER$21</definedName>
    <definedName name="A126103494A">Data4!$FM$1:$FM$10,Data4!$FM$11:$FM$21</definedName>
    <definedName name="A126103494A_Data">Data4!$FM$11:$FM$21</definedName>
    <definedName name="A126103494A_Latest">Data4!$FM$21</definedName>
    <definedName name="A126103498K">Data4!$IA$1:$IA$10,Data4!$IA$11:$IA$21</definedName>
    <definedName name="A126103498K_Data">Data4!$IA$11:$IA$21</definedName>
    <definedName name="A126103498K_Latest">Data4!$IA$21</definedName>
    <definedName name="A126103502R">Data5!$F$1:$F$10,Data5!$F$11:$F$21</definedName>
    <definedName name="A126103502R_Data">Data5!$F$11:$F$21</definedName>
    <definedName name="A126103502R_Latest">Data5!$F$21</definedName>
    <definedName name="A126103506X">Data5!$AA$1:$AA$10,Data5!$AA$11:$AA$21</definedName>
    <definedName name="A126103506X_Data">Data5!$AA$11:$AA$21</definedName>
    <definedName name="A126103506X_Latest">Data5!$AA$21</definedName>
    <definedName name="A126103510R">Data5!$O$1:$O$10,Data5!$O$11:$O$21</definedName>
    <definedName name="A126103510R_Data">Data5!$O$11:$O$21</definedName>
    <definedName name="A126103510R_Latest">Data5!$O$21</definedName>
    <definedName name="A126103514X">Data5!$AM$1:$AM$10,Data5!$AM$11:$AM$21</definedName>
    <definedName name="A126103514X_Data">Data5!$AM$11:$AM$21</definedName>
    <definedName name="A126103514X_Latest">Data5!$AM$21</definedName>
    <definedName name="A126103518J">Data4!$ID$1:$ID$10,Data4!$ID$11:$ID$21</definedName>
    <definedName name="A126103518J_Data">Data4!$ID$11:$ID$21</definedName>
    <definedName name="A126103518J_Latest">Data4!$ID$21</definedName>
    <definedName name="A126103522X">Data4!$IJ$1:$IJ$10,Data4!$IJ$11:$IJ$21</definedName>
    <definedName name="A126103522X_Data">Data4!$IJ$11:$IJ$21</definedName>
    <definedName name="A126103522X_Latest">Data4!$IJ$21</definedName>
    <definedName name="A126103526J">Data5!$AS$1:$AS$10,Data5!$AS$11:$AS$21</definedName>
    <definedName name="A126103526J_Data">Data5!$AS$11:$AS$21</definedName>
    <definedName name="A126103526J_Latest">Data5!$AS$21</definedName>
    <definedName name="A126103530X">Data5!$AJ$1:$AJ$10,Data5!$AJ$11:$AJ$21</definedName>
    <definedName name="A126103530X_Data">Data5!$AJ$11:$AJ$21</definedName>
    <definedName name="A126103530X_Latest">Data5!$AJ$21</definedName>
    <definedName name="A126103534J">Data5!$AY$1:$AY$10,Data5!$AY$11:$AY$21</definedName>
    <definedName name="A126103534J_Data">Data5!$AY$11:$AY$21</definedName>
    <definedName name="A126103534J_Latest">Data5!$AY$21</definedName>
    <definedName name="A126103538T">Data4!$HL$1:$HL$10,Data4!$HL$11:$HL$21</definedName>
    <definedName name="A126103538T_Data">Data4!$HL$11:$HL$21</definedName>
    <definedName name="A126103538T_Latest">Data4!$HL$21</definedName>
    <definedName name="A126103542J">Data4!$HX$1:$HX$10,Data4!$HX$11:$HX$21</definedName>
    <definedName name="A126103542J_Data">Data4!$HX$11:$HX$21</definedName>
    <definedName name="A126103542J_Latest">Data4!$HX$21</definedName>
    <definedName name="A126103546T">Data5!$R$1:$R$10,Data5!$R$11:$R$21</definedName>
    <definedName name="A126103546T_Data">Data5!$R$11:$R$21</definedName>
    <definedName name="A126103546T_Latest">Data5!$R$21</definedName>
    <definedName name="A126103550J">Data5!$AP$1:$AP$10,Data5!$AP$11:$AP$21</definedName>
    <definedName name="A126103550J_Data">Data5!$AP$11:$AP$21</definedName>
    <definedName name="A126103550J_Latest">Data5!$AP$21</definedName>
    <definedName name="A126103554T">Data5!$AV$1:$AV$10,Data5!$AV$11:$AV$21</definedName>
    <definedName name="A126103554T_Data">Data5!$AV$11:$AV$21</definedName>
    <definedName name="A126103554T_Latest">Data5!$AV$21</definedName>
    <definedName name="A126103558A">Data4!$GT$1:$GT$10,Data4!$GT$11:$GT$21</definedName>
    <definedName name="A126103558A_Data">Data4!$GT$11:$GT$21</definedName>
    <definedName name="A126103558A_Latest">Data4!$GT$21</definedName>
    <definedName name="A126103562T">Data4!$HC$1:$HC$10,Data4!$HC$11:$HC$21</definedName>
    <definedName name="A126103562T_Data">Data4!$HC$11:$HC$21</definedName>
    <definedName name="A126103562T_Latest">Data4!$HC$21</definedName>
    <definedName name="A126103566A">Data4!$HF$1:$HF$10,Data4!$HF$11:$HF$21</definedName>
    <definedName name="A126103566A_Data">Data4!$HF$11:$HF$21</definedName>
    <definedName name="A126103566A_Latest">Data4!$HF$21</definedName>
    <definedName name="A126103570T">Data4!$IG$1:$IG$10,Data4!$IG$11:$IG$21</definedName>
    <definedName name="A126103570T_Data">Data4!$IG$11:$IG$21</definedName>
    <definedName name="A126103570T_Latest">Data4!$IG$21</definedName>
    <definedName name="A126103574A">Data4!$IM$1:$IM$10,Data4!$IM$11:$IM$21</definedName>
    <definedName name="A126103574A_Data">Data4!$IM$11:$IM$21</definedName>
    <definedName name="A126103574A_Latest">Data4!$IM$21</definedName>
    <definedName name="A126103578K">Data4!$IP$1:$IP$10,Data4!$IP$11:$IP$21</definedName>
    <definedName name="A126103578K_Data">Data4!$IP$11:$IP$21</definedName>
    <definedName name="A126103578K_Latest">Data4!$IP$21</definedName>
    <definedName name="A126103582A">Data5!$U$1:$U$10,Data5!$U$11:$U$21</definedName>
    <definedName name="A126103582A_Data">Data5!$U$11:$U$21</definedName>
    <definedName name="A126103582A_Latest">Data5!$U$21</definedName>
    <definedName name="A126103586K">Data5!$AD$1:$AD$10,Data5!$AD$11:$AD$21</definedName>
    <definedName name="A126103586K_Data">Data5!$AD$11:$AD$21</definedName>
    <definedName name="A126103586K_Latest">Data5!$AD$21</definedName>
    <definedName name="A126103590A">Data4!$HI$1:$HI$10,Data4!$HI$11:$HI$21</definedName>
    <definedName name="A126103590A_Data">Data4!$HI$11:$HI$21</definedName>
    <definedName name="A126103590A_Latest">Data4!$HI$21</definedName>
    <definedName name="A126103594K">Data4!$HR$1:$HR$10,Data4!$HR$11:$HR$21</definedName>
    <definedName name="A126103594K_Data">Data4!$HR$11:$HR$21</definedName>
    <definedName name="A126103594K_Latest">Data4!$HR$21</definedName>
    <definedName name="A126103598V">Data5!$AG$1:$AG$10,Data5!$AG$11:$AG$21</definedName>
    <definedName name="A126103598V_Data">Data5!$AG$11:$AG$21</definedName>
    <definedName name="A126103598V_Latest">Data5!$AG$21</definedName>
    <definedName name="A126103602X">Data4!$GQ$1:$GQ$10,Data4!$GQ$11:$GQ$21</definedName>
    <definedName name="A126103602X_Data">Data4!$GQ$11:$GQ$21</definedName>
    <definedName name="A126103602X_Latest">Data4!$GQ$21</definedName>
    <definedName name="A126103606J">Data4!$GW$1:$GW$10,Data4!$GW$11:$GW$21</definedName>
    <definedName name="A126103606J_Data">Data4!$GW$11:$GW$21</definedName>
    <definedName name="A126103606J_Latest">Data4!$GW$21</definedName>
    <definedName name="A126103610X">Data4!$GZ$1:$GZ$10,Data4!$GZ$11:$GZ$21</definedName>
    <definedName name="A126103610X_Data">Data4!$GZ$11:$GZ$21</definedName>
    <definedName name="A126103610X_Latest">Data4!$GZ$21</definedName>
    <definedName name="A126103614J">Data4!$HO$1:$HO$10,Data4!$HO$11:$HO$21</definedName>
    <definedName name="A126103614J_Data">Data4!$HO$11:$HO$21</definedName>
    <definedName name="A126103614J_Latest">Data4!$HO$21</definedName>
    <definedName name="A126103618T">Data5!$I$1:$I$10,Data5!$I$11:$I$21</definedName>
    <definedName name="A126103618T_Data">Data5!$I$11:$I$21</definedName>
    <definedName name="A126103618T_Latest">Data5!$I$21</definedName>
    <definedName name="A126103622J">Data5!$L$1:$L$10,Data5!$L$11:$L$21</definedName>
    <definedName name="A126103622J_Data">Data5!$L$11:$L$21</definedName>
    <definedName name="A126103622J_Latest">Data5!$L$21</definedName>
    <definedName name="A126103626T">Data4!$HU$1:$HU$10,Data4!$HU$11:$HU$21</definedName>
    <definedName name="A126103626T_Data">Data4!$HU$11:$HU$21</definedName>
    <definedName name="A126103626T_Latest">Data4!$HU$21</definedName>
    <definedName name="A126103630J">Data5!$C$1:$C$10,Data5!$C$11:$C$21</definedName>
    <definedName name="A126103630J_Data">Data5!$C$11:$C$21</definedName>
    <definedName name="A126103630J_Latest">Data5!$C$21</definedName>
    <definedName name="A126103634T">Data5!$X$1:$X$10,Data5!$X$11:$X$21</definedName>
    <definedName name="A126103634T_Data">Data5!$X$11:$X$21</definedName>
    <definedName name="A126103634T_Latest">Data5!$X$21</definedName>
    <definedName name="A126103638A">Data1!$IP$1:$IP$10,Data1!$IP$11:$IP$21</definedName>
    <definedName name="A126103638A_Data">Data1!$IP$11:$IP$21</definedName>
    <definedName name="A126103638A_Latest">Data1!$IP$21</definedName>
    <definedName name="A126103642T">Data2!$U$1:$U$10,Data2!$U$11:$U$21</definedName>
    <definedName name="A126103642T_Data">Data2!$U$11:$U$21</definedName>
    <definedName name="A126103642T_Latest">Data2!$U$21</definedName>
    <definedName name="A126103646A">Data2!$AP$1:$AP$10,Data2!$AP$11:$AP$21</definedName>
    <definedName name="A126103646A_Data">Data2!$AP$11:$AP$21</definedName>
    <definedName name="A126103646A_Latest">Data2!$AP$21</definedName>
    <definedName name="A126103650T">Data2!$AD$1:$AD$10,Data2!$AD$11:$AD$21</definedName>
    <definedName name="A126103650T_Data">Data2!$AD$11:$AD$21</definedName>
    <definedName name="A126103650T_Latest">Data2!$AD$21</definedName>
    <definedName name="A126103654A">Data2!$BB$1:$BB$10,Data2!$BB$11:$BB$21</definedName>
    <definedName name="A126103654A_Data">Data2!$BB$11:$BB$21</definedName>
    <definedName name="A126103654A_Latest">Data2!$BB$21</definedName>
    <definedName name="A126103658K">Data2!$C$1:$C$10,Data2!$C$11:$C$21</definedName>
    <definedName name="A126103658K_Data">Data2!$C$11:$C$21</definedName>
    <definedName name="A126103658K_Latest">Data2!$C$21</definedName>
    <definedName name="A126103662A">Data2!$I$1:$I$10,Data2!$I$11:$I$21</definedName>
    <definedName name="A126103662A_Data">Data2!$I$11:$I$21</definedName>
    <definedName name="A126103662A_Latest">Data2!$I$21</definedName>
    <definedName name="A126103666K">Data2!$BH$1:$BH$10,Data2!$BH$11:$BH$21</definedName>
    <definedName name="A126103666K_Data">Data2!$BH$11:$BH$21</definedName>
    <definedName name="A126103666K_Latest">Data2!$BH$21</definedName>
    <definedName name="A126103670A">Data2!$AY$1:$AY$10,Data2!$AY$11:$AY$21</definedName>
    <definedName name="A126103670A_Data">Data2!$AY$11:$AY$21</definedName>
    <definedName name="A126103670A_Latest">Data2!$AY$21</definedName>
    <definedName name="A126103674K">Data2!$BN$1:$BN$10,Data2!$BN$11:$BN$21</definedName>
    <definedName name="A126103674K_Data">Data2!$BN$11:$BN$21</definedName>
    <definedName name="A126103674K_Latest">Data2!$BN$21</definedName>
    <definedName name="A126103678V">Data1!$IA$1:$IA$10,Data1!$IA$11:$IA$21</definedName>
    <definedName name="A126103678V_Data">Data1!$IA$11:$IA$21</definedName>
    <definedName name="A126103678V_Latest">Data1!$IA$21</definedName>
    <definedName name="A126103682K">Data1!$IM$1:$IM$10,Data1!$IM$11:$IM$21</definedName>
    <definedName name="A126103682K_Data">Data1!$IM$11:$IM$21</definedName>
    <definedName name="A126103682K_Latest">Data1!$IM$21</definedName>
    <definedName name="A126103686V">Data2!$AG$1:$AG$10,Data2!$AG$11:$AG$21</definedName>
    <definedName name="A126103686V_Data">Data2!$AG$11:$AG$21</definedName>
    <definedName name="A126103686V_Latest">Data2!$AG$21</definedName>
    <definedName name="A126103690K">Data2!$BE$1:$BE$10,Data2!$BE$11:$BE$21</definedName>
    <definedName name="A126103690K_Data">Data2!$BE$11:$BE$21</definedName>
    <definedName name="A126103690K_Latest">Data2!$BE$21</definedName>
    <definedName name="A126103694V">Data2!$BK$1:$BK$10,Data2!$BK$11:$BK$21</definedName>
    <definedName name="A126103694V_Data">Data2!$BK$11:$BK$21</definedName>
    <definedName name="A126103694V_Latest">Data2!$BK$21</definedName>
    <definedName name="A126103698C">Data1!$HI$1:$HI$10,Data1!$HI$11:$HI$21</definedName>
    <definedName name="A126103698C_Data">Data1!$HI$11:$HI$21</definedName>
    <definedName name="A126103698C_Latest">Data1!$HI$21</definedName>
    <definedName name="A126103702J">Data1!$HR$1:$HR$10,Data1!$HR$11:$HR$21</definedName>
    <definedName name="A126103702J_Data">Data1!$HR$11:$HR$21</definedName>
    <definedName name="A126103702J_Latest">Data1!$HR$21</definedName>
    <definedName name="A126103706T">Data1!$HU$1:$HU$10,Data1!$HU$11:$HU$21</definedName>
    <definedName name="A126103706T_Data">Data1!$HU$11:$HU$21</definedName>
    <definedName name="A126103706T_Latest">Data1!$HU$21</definedName>
    <definedName name="A126103710J">Data2!$F$1:$F$10,Data2!$F$11:$F$21</definedName>
    <definedName name="A126103710J_Data">Data2!$F$11:$F$21</definedName>
    <definedName name="A126103710J_Latest">Data2!$F$21</definedName>
    <definedName name="A126103714T">Data2!$L$1:$L$10,Data2!$L$11:$L$21</definedName>
    <definedName name="A126103714T_Data">Data2!$L$11:$L$21</definedName>
    <definedName name="A126103714T_Latest">Data2!$L$21</definedName>
    <definedName name="A126103718A">Data2!$O$1:$O$10,Data2!$O$11:$O$21</definedName>
    <definedName name="A126103718A_Data">Data2!$O$11:$O$21</definedName>
    <definedName name="A126103718A_Latest">Data2!$O$21</definedName>
    <definedName name="A126103722T">Data2!$AJ$1:$AJ$10,Data2!$AJ$11:$AJ$21</definedName>
    <definedName name="A126103722T_Data">Data2!$AJ$11:$AJ$21</definedName>
    <definedName name="A126103722T_Latest">Data2!$AJ$21</definedName>
    <definedName name="A126103726A">Data2!$AS$1:$AS$10,Data2!$AS$11:$AS$21</definedName>
    <definedName name="A126103726A_Data">Data2!$AS$11:$AS$21</definedName>
    <definedName name="A126103726A_Latest">Data2!$AS$21</definedName>
    <definedName name="A126103730T">Data1!$HX$1:$HX$10,Data1!$HX$11:$HX$21</definedName>
    <definedName name="A126103730T_Data">Data1!$HX$11:$HX$21</definedName>
    <definedName name="A126103730T_Latest">Data1!$HX$21</definedName>
    <definedName name="A126103734A">Data1!$IG$1:$IG$10,Data1!$IG$11:$IG$21</definedName>
    <definedName name="A126103734A_Data">Data1!$IG$11:$IG$21</definedName>
    <definedName name="A126103734A_Latest">Data1!$IG$21</definedName>
    <definedName name="A126103738K">Data2!$AV$1:$AV$10,Data2!$AV$11:$AV$21</definedName>
    <definedName name="A126103738K_Data">Data2!$AV$11:$AV$21</definedName>
    <definedName name="A126103738K_Latest">Data2!$AV$21</definedName>
    <definedName name="A126103742A">Data1!$HF$1:$HF$10,Data1!$HF$11:$HF$21</definedName>
    <definedName name="A126103742A_Data">Data1!$HF$11:$HF$21</definedName>
    <definedName name="A126103742A_Latest">Data1!$HF$21</definedName>
    <definedName name="A126103746K">Data1!$HL$1:$HL$10,Data1!$HL$11:$HL$21</definedName>
    <definedName name="A126103746K_Data">Data1!$HL$11:$HL$21</definedName>
    <definedName name="A126103746K_Latest">Data1!$HL$21</definedName>
    <definedName name="A126103750A">Data1!$HO$1:$HO$10,Data1!$HO$11:$HO$21</definedName>
    <definedName name="A126103750A_Data">Data1!$HO$11:$HO$21</definedName>
    <definedName name="A126103750A_Latest">Data1!$HO$21</definedName>
    <definedName name="A126103754K">Data1!$ID$1:$ID$10,Data1!$ID$11:$ID$21</definedName>
    <definedName name="A126103754K_Data">Data1!$ID$11:$ID$21</definedName>
    <definedName name="A126103754K_Latest">Data1!$ID$21</definedName>
    <definedName name="A126103758V">Data2!$X$1:$X$10,Data2!$X$11:$X$21</definedName>
    <definedName name="A126103758V_Data">Data2!$X$11:$X$21</definedName>
    <definedName name="A126103758V_Latest">Data2!$X$21</definedName>
    <definedName name="A126103762K">Data2!$AA$1:$AA$10,Data2!$AA$11:$AA$21</definedName>
    <definedName name="A126103762K_Data">Data2!$AA$11:$AA$21</definedName>
    <definedName name="A126103762K_Latest">Data2!$AA$21</definedName>
    <definedName name="A126103766V">Data1!$IJ$1:$IJ$10,Data1!$IJ$11:$IJ$21</definedName>
    <definedName name="A126103766V_Data">Data1!$IJ$11:$IJ$21</definedName>
    <definedName name="A126103766V_Latest">Data1!$IJ$21</definedName>
    <definedName name="A126103770K">Data2!$R$1:$R$10,Data2!$R$11:$R$21</definedName>
    <definedName name="A126103770K_Data">Data2!$R$11:$R$21</definedName>
    <definedName name="A126103770K_Latest">Data2!$R$21</definedName>
    <definedName name="A126103774V">Data2!$AM$1:$AM$10,Data2!$AM$11:$AM$21</definedName>
    <definedName name="A126103774V_Data">Data2!$AM$11:$AM$21</definedName>
    <definedName name="A126103774V_Latest">Data2!$AM$21</definedName>
    <definedName name="A126104898R">Data3!$BM$1:$BM$10,Data3!$BM$11:$BM$21</definedName>
    <definedName name="A126104898R_Data">Data3!$BM$11:$BM$21</definedName>
    <definedName name="A126104898R_Latest">Data3!$BM$21</definedName>
    <definedName name="A126104902V">Data3!$CH$1:$CH$10,Data3!$CH$11:$CH$21</definedName>
    <definedName name="A126104902V_Data">Data3!$CH$11:$CH$21</definedName>
    <definedName name="A126104902V_Latest">Data3!$CH$21</definedName>
    <definedName name="A126104906C">Data3!$DC$1:$DC$10,Data3!$DC$11:$DC$21</definedName>
    <definedName name="A126104906C_Data">Data3!$DC$11:$DC$21</definedName>
    <definedName name="A126104906C_Latest">Data3!$DC$21</definedName>
    <definedName name="A126104910V">Data3!$CQ$1:$CQ$10,Data3!$CQ$11:$CQ$21</definedName>
    <definedName name="A126104910V_Data">Data3!$CQ$11:$CQ$21</definedName>
    <definedName name="A126104910V_Latest">Data3!$CQ$21</definedName>
    <definedName name="A126104914C">Data3!$DO$1:$DO$10,Data3!$DO$11:$DO$21</definedName>
    <definedName name="A126104914C_Data">Data3!$DO$11:$DO$21</definedName>
    <definedName name="A126104914C_Latest">Data3!$DO$21</definedName>
    <definedName name="A126104918L">Data3!$BP$1:$BP$10,Data3!$BP$11:$BP$21</definedName>
    <definedName name="A126104918L_Data">Data3!$BP$11:$BP$21</definedName>
    <definedName name="A126104918L_Latest">Data3!$BP$21</definedName>
    <definedName name="A126104922C">Data3!$BV$1:$BV$10,Data3!$BV$11:$BV$21</definedName>
    <definedName name="A126104922C_Data">Data3!$BV$11:$BV$21</definedName>
    <definedName name="A126104922C_Latest">Data3!$BV$21</definedName>
    <definedName name="A126104926L">Data3!$DU$1:$DU$10,Data3!$DU$11:$DU$21</definedName>
    <definedName name="A126104926L_Data">Data3!$DU$11:$DU$21</definedName>
    <definedName name="A126104926L_Latest">Data3!$DU$21</definedName>
    <definedName name="A126104930C">Data3!$DL$1:$DL$10,Data3!$DL$11:$DL$21</definedName>
    <definedName name="A126104930C_Data">Data3!$DL$11:$DL$21</definedName>
    <definedName name="A126104930C_Latest">Data3!$DL$21</definedName>
    <definedName name="A126104934L">Data3!$EA$1:$EA$10,Data3!$EA$11:$EA$21</definedName>
    <definedName name="A126104934L_Data">Data3!$EA$11:$EA$21</definedName>
    <definedName name="A126104934L_Latest">Data3!$EA$21</definedName>
    <definedName name="A126104938W">Data3!$AX$1:$AX$10,Data3!$AX$11:$AX$21</definedName>
    <definedName name="A126104938W_Data">Data3!$AX$11:$AX$21</definedName>
    <definedName name="A126104938W_Latest">Data3!$AX$21</definedName>
    <definedName name="A126104942L">Data3!$BJ$1:$BJ$10,Data3!$BJ$11:$BJ$21</definedName>
    <definedName name="A126104942L_Data">Data3!$BJ$11:$BJ$21</definedName>
    <definedName name="A126104942L_Latest">Data3!$BJ$21</definedName>
    <definedName name="A126104946W">Data3!$CT$1:$CT$10,Data3!$CT$11:$CT$21</definedName>
    <definedName name="A126104946W_Data">Data3!$CT$11:$CT$21</definedName>
    <definedName name="A126104946W_Latest">Data3!$CT$21</definedName>
    <definedName name="A126104950L">Data3!$DR$1:$DR$10,Data3!$DR$11:$DR$21</definedName>
    <definedName name="A126104950L_Data">Data3!$DR$11:$DR$21</definedName>
    <definedName name="A126104950L_Latest">Data3!$DR$21</definedName>
    <definedName name="A126104954W">Data3!$DX$1:$DX$10,Data3!$DX$11:$DX$21</definedName>
    <definedName name="A126104954W_Data">Data3!$DX$11:$DX$21</definedName>
    <definedName name="A126104954W_Latest">Data3!$DX$21</definedName>
    <definedName name="A126104958F">Data3!$AF$1:$AF$10,Data3!$AF$11:$AF$21</definedName>
    <definedName name="A126104958F_Data">Data3!$AF$11:$AF$21</definedName>
    <definedName name="A126104958F_Latest">Data3!$AF$21</definedName>
    <definedName name="A126104962W">Data3!$AO$1:$AO$10,Data3!$AO$11:$AO$21</definedName>
    <definedName name="A126104962W_Data">Data3!$AO$11:$AO$21</definedName>
    <definedName name="A126104962W_Latest">Data3!$AO$21</definedName>
    <definedName name="A126104966F">Data3!$AR$1:$AR$10,Data3!$AR$11:$AR$21</definedName>
    <definedName name="A126104966F_Data">Data3!$AR$11:$AR$21</definedName>
    <definedName name="A126104966F_Latest">Data3!$AR$21</definedName>
    <definedName name="A126104970W">Data3!$BS$1:$BS$10,Data3!$BS$11:$BS$21</definedName>
    <definedName name="A126104970W_Data">Data3!$BS$11:$BS$21</definedName>
    <definedName name="A126104970W_Latest">Data3!$BS$21</definedName>
    <definedName name="A126104974F">Data3!$BY$1:$BY$10,Data3!$BY$11:$BY$21</definedName>
    <definedName name="A126104974F_Data">Data3!$BY$11:$BY$21</definedName>
    <definedName name="A126104974F_Latest">Data3!$BY$21</definedName>
    <definedName name="A126104978R">Data3!$CB$1:$CB$10,Data3!$CB$11:$CB$21</definedName>
    <definedName name="A126104978R_Data">Data3!$CB$11:$CB$21</definedName>
    <definedName name="A126104978R_Latest">Data3!$CB$21</definedName>
    <definedName name="A126104982F">Data3!$CW$1:$CW$10,Data3!$CW$11:$CW$21</definedName>
    <definedName name="A126104982F_Data">Data3!$CW$11:$CW$21</definedName>
    <definedName name="A126104982F_Latest">Data3!$CW$21</definedName>
    <definedName name="A126104986R">Data3!$DF$1:$DF$10,Data3!$DF$11:$DF$21</definedName>
    <definedName name="A126104986R_Data">Data3!$DF$11:$DF$21</definedName>
    <definedName name="A126104986R_Latest">Data3!$DF$21</definedName>
    <definedName name="A126104990F">Data3!$AU$1:$AU$10,Data3!$AU$11:$AU$21</definedName>
    <definedName name="A126104990F_Data">Data3!$AU$11:$AU$21</definedName>
    <definedName name="A126104990F_Latest">Data3!$AU$21</definedName>
    <definedName name="A126104994R">Data3!$BD$1:$BD$10,Data3!$BD$11:$BD$21</definedName>
    <definedName name="A126104994R_Data">Data3!$BD$11:$BD$21</definedName>
    <definedName name="A126104994R_Latest">Data3!$BD$21</definedName>
    <definedName name="A126104998X">Data3!$DI$1:$DI$10,Data3!$DI$11:$DI$21</definedName>
    <definedName name="A126104998X_Data">Data3!$DI$11:$DI$21</definedName>
    <definedName name="A126104998X_Latest">Data3!$DI$21</definedName>
    <definedName name="A126105002F">Data3!$AC$1:$AC$10,Data3!$AC$11:$AC$21</definedName>
    <definedName name="A126105002F_Data">Data3!$AC$11:$AC$21</definedName>
    <definedName name="A126105002F_Latest">Data3!$AC$21</definedName>
    <definedName name="A126105006R">Data3!$AI$1:$AI$10,Data3!$AI$11:$AI$21</definedName>
    <definedName name="A126105006R_Data">Data3!$AI$11:$AI$21</definedName>
    <definedName name="A126105006R_Latest">Data3!$AI$21</definedName>
    <definedName name="A126105010F">Data3!$AL$1:$AL$10,Data3!$AL$11:$AL$21</definedName>
    <definedName name="A126105010F_Data">Data3!$AL$11:$AL$21</definedName>
    <definedName name="A126105010F_Latest">Data3!$AL$21</definedName>
    <definedName name="A126105014R">Data3!$BA$1:$BA$10,Data3!$BA$11:$BA$21</definedName>
    <definedName name="A126105014R_Data">Data3!$BA$11:$BA$21</definedName>
    <definedName name="A126105014R_Latest">Data3!$BA$21</definedName>
    <definedName name="A126105018X">Data3!$CK$1:$CK$10,Data3!$CK$11:$CK$21</definedName>
    <definedName name="A126105018X_Data">Data3!$CK$11:$CK$21</definedName>
    <definedName name="A126105018X_Latest">Data3!$CK$21</definedName>
    <definedName name="A126105022R">Data3!$CN$1:$CN$10,Data3!$CN$11:$CN$21</definedName>
    <definedName name="A126105022R_Data">Data3!$CN$11:$CN$21</definedName>
    <definedName name="A126105022R_Latest">Data3!$CN$21</definedName>
    <definedName name="A126105026X">Data3!$BG$1:$BG$10,Data3!$BG$11:$BG$21</definedName>
    <definedName name="A126105026X_Data">Data3!$BG$11:$BG$21</definedName>
    <definedName name="A126105026X_Latest">Data3!$BG$21</definedName>
    <definedName name="A126105030R">Data3!$CE$1:$CE$10,Data3!$CE$11:$CE$21</definedName>
    <definedName name="A126105030R_Data">Data3!$CE$11:$CE$21</definedName>
    <definedName name="A126105030R_Latest">Data3!$CE$21</definedName>
    <definedName name="A126105034X">Data3!$CZ$1:$CZ$10,Data3!$CZ$11:$CZ$21</definedName>
    <definedName name="A126105034X_Data">Data3!$CZ$11:$CZ$21</definedName>
    <definedName name="A126105034X_Latest">Data3!$CZ$21</definedName>
    <definedName name="A126106158V">Data1!$EO$1:$EO$10,Data1!$EO$11:$EO$21</definedName>
    <definedName name="A126106158V_Data">Data1!$EO$11:$EO$21</definedName>
    <definedName name="A126106158V_Latest">Data1!$EO$21</definedName>
    <definedName name="A126106162K">Data1!$FJ$1:$FJ$10,Data1!$FJ$11:$FJ$21</definedName>
    <definedName name="A126106162K_Data">Data1!$FJ$11:$FJ$21</definedName>
    <definedName name="A126106162K_Latest">Data1!$FJ$21</definedName>
    <definedName name="A126106166V">Data1!$GE$1:$GE$10,Data1!$GE$11:$GE$21</definedName>
    <definedName name="A126106166V_Data">Data1!$GE$11:$GE$21</definedName>
    <definedName name="A126106166V_Latest">Data1!$GE$21</definedName>
    <definedName name="A126106170K">Data1!$FS$1:$FS$10,Data1!$FS$11:$FS$21</definedName>
    <definedName name="A126106170K_Data">Data1!$FS$11:$FS$21</definedName>
    <definedName name="A126106170K_Latest">Data1!$FS$21</definedName>
    <definedName name="A126106174V">Data1!$GQ$1:$GQ$10,Data1!$GQ$11:$GQ$21</definedName>
    <definedName name="A126106174V_Data">Data1!$GQ$11:$GQ$21</definedName>
    <definedName name="A126106174V_Latest">Data1!$GQ$21</definedName>
    <definedName name="A126106178C">Data1!$ER$1:$ER$10,Data1!$ER$11:$ER$21</definedName>
    <definedName name="A126106178C_Data">Data1!$ER$11:$ER$21</definedName>
    <definedName name="A126106178C_Latest">Data1!$ER$21</definedName>
    <definedName name="A126106182V">Data1!$EX$1:$EX$10,Data1!$EX$11:$EX$21</definedName>
    <definedName name="A126106182V_Data">Data1!$EX$11:$EX$21</definedName>
    <definedName name="A126106182V_Latest">Data1!$EX$21</definedName>
    <definedName name="A126106186C">Data1!$GW$1:$GW$10,Data1!$GW$11:$GW$21</definedName>
    <definedName name="A126106186C_Data">Data1!$GW$11:$GW$21</definedName>
    <definedName name="A126106186C_Latest">Data1!$GW$21</definedName>
    <definedName name="A126106190V">Data1!$GN$1:$GN$10,Data1!$GN$11:$GN$21</definedName>
    <definedName name="A126106190V_Data">Data1!$GN$11:$GN$21</definedName>
    <definedName name="A126106190V_Latest">Data1!$GN$21</definedName>
    <definedName name="A126106194C">Data1!$HC$1:$HC$10,Data1!$HC$11:$HC$21</definedName>
    <definedName name="A126106194C_Data">Data1!$HC$11:$HC$21</definedName>
    <definedName name="A126106194C_Latest">Data1!$HC$21</definedName>
    <definedName name="A126106198L">Data1!$DZ$1:$DZ$10,Data1!$DZ$11:$DZ$21</definedName>
    <definedName name="A126106198L_Data">Data1!$DZ$11:$DZ$21</definedName>
    <definedName name="A126106198L_Latest">Data1!$DZ$21</definedName>
    <definedName name="A126106202T">Data1!$EL$1:$EL$10,Data1!$EL$11:$EL$21</definedName>
    <definedName name="A126106202T_Data">Data1!$EL$11:$EL$21</definedName>
    <definedName name="A126106202T_Latest">Data1!$EL$21</definedName>
    <definedName name="A126106206A">Data1!$FV$1:$FV$10,Data1!$FV$11:$FV$21</definedName>
    <definedName name="A126106206A_Data">Data1!$FV$11:$FV$21</definedName>
    <definedName name="A126106206A_Latest">Data1!$FV$21</definedName>
    <definedName name="A126106210T">Data1!$GT$1:$GT$10,Data1!$GT$11:$GT$21</definedName>
    <definedName name="A126106210T_Data">Data1!$GT$11:$GT$21</definedName>
    <definedName name="A126106210T_Latest">Data1!$GT$21</definedName>
    <definedName name="A126106214A">Data1!$GZ$1:$GZ$10,Data1!$GZ$11:$GZ$21</definedName>
    <definedName name="A126106214A_Data">Data1!$GZ$11:$GZ$21</definedName>
    <definedName name="A126106214A_Latest">Data1!$GZ$21</definedName>
    <definedName name="A126106218K">Data1!$DH$1:$DH$10,Data1!$DH$11:$DH$21</definedName>
    <definedName name="A126106218K_Data">Data1!$DH$11:$DH$21</definedName>
    <definedName name="A126106218K_Latest">Data1!$DH$21</definedName>
    <definedName name="A126106222A">Data1!$DQ$1:$DQ$10,Data1!$DQ$11:$DQ$21</definedName>
    <definedName name="A126106222A_Data">Data1!$DQ$11:$DQ$21</definedName>
    <definedName name="A126106222A_Latest">Data1!$DQ$21</definedName>
    <definedName name="A126106226K">Data1!$DT$1:$DT$10,Data1!$DT$11:$DT$21</definedName>
    <definedName name="A126106226K_Data">Data1!$DT$11:$DT$21</definedName>
    <definedName name="A126106226K_Latest">Data1!$DT$21</definedName>
    <definedName name="A126106230A">Data1!$EU$1:$EU$10,Data1!$EU$11:$EU$21</definedName>
    <definedName name="A126106230A_Data">Data1!$EU$11:$EU$21</definedName>
    <definedName name="A126106230A_Latest">Data1!$EU$21</definedName>
    <definedName name="A126106234K">Data1!$FA$1:$FA$10,Data1!$FA$11:$FA$21</definedName>
    <definedName name="A126106234K_Data">Data1!$FA$11:$FA$21</definedName>
    <definedName name="A126106234K_Latest">Data1!$FA$21</definedName>
    <definedName name="A126106238V">Data1!$FD$1:$FD$10,Data1!$FD$11:$FD$21</definedName>
    <definedName name="A126106238V_Data">Data1!$FD$11:$FD$21</definedName>
    <definedName name="A126106238V_Latest">Data1!$FD$21</definedName>
    <definedName name="A126106242K">Data1!$FY$1:$FY$10,Data1!$FY$11:$FY$21</definedName>
    <definedName name="A126106242K_Data">Data1!$FY$11:$FY$21</definedName>
    <definedName name="A126106242K_Latest">Data1!$FY$21</definedName>
    <definedName name="A126106246V">Data1!$GH$1:$GH$10,Data1!$GH$11:$GH$21</definedName>
    <definedName name="A126106246V_Data">Data1!$GH$11:$GH$21</definedName>
    <definedName name="A126106246V_Latest">Data1!$GH$21</definedName>
    <definedName name="A126106250K">Data1!$DW$1:$DW$10,Data1!$DW$11:$DW$21</definedName>
    <definedName name="A126106250K_Data">Data1!$DW$11:$DW$21</definedName>
    <definedName name="A126106250K_Latest">Data1!$DW$21</definedName>
    <definedName name="A126106254V">Data1!$EF$1:$EF$10,Data1!$EF$11:$EF$21</definedName>
    <definedName name="A126106254V_Data">Data1!$EF$11:$EF$21</definedName>
    <definedName name="A126106254V_Latest">Data1!$EF$21</definedName>
    <definedName name="A126106258C">Data1!$GK$1:$GK$10,Data1!$GK$11:$GK$21</definedName>
    <definedName name="A126106258C_Data">Data1!$GK$11:$GK$21</definedName>
    <definedName name="A126106258C_Latest">Data1!$GK$21</definedName>
    <definedName name="A126106262V">Data1!$DE$1:$DE$10,Data1!$DE$11:$DE$21</definedName>
    <definedName name="A126106262V_Data">Data1!$DE$11:$DE$21</definedName>
    <definedName name="A126106262V_Latest">Data1!$DE$21</definedName>
    <definedName name="A126106266C">Data1!$DK$1:$DK$10,Data1!$DK$11:$DK$21</definedName>
    <definedName name="A126106266C_Data">Data1!$DK$11:$DK$21</definedName>
    <definedName name="A126106266C_Latest">Data1!$DK$21</definedName>
    <definedName name="A126106270V">Data1!$DN$1:$DN$10,Data1!$DN$11:$DN$21</definedName>
    <definedName name="A126106270V_Data">Data1!$DN$11:$DN$21</definedName>
    <definedName name="A126106270V_Latest">Data1!$DN$21</definedName>
    <definedName name="A126106274C">Data1!$EC$1:$EC$10,Data1!$EC$11:$EC$21</definedName>
    <definedName name="A126106274C_Data">Data1!$EC$11:$EC$21</definedName>
    <definedName name="A126106274C_Latest">Data1!$EC$21</definedName>
    <definedName name="A126106278L">Data1!$FM$1:$FM$10,Data1!$FM$11:$FM$21</definedName>
    <definedName name="A126106278L_Data">Data1!$FM$11:$FM$21</definedName>
    <definedName name="A126106278L_Latest">Data1!$FM$21</definedName>
    <definedName name="A126106282C">Data1!$FP$1:$FP$10,Data1!$FP$11:$FP$21</definedName>
    <definedName name="A126106282C_Data">Data1!$FP$11:$FP$21</definedName>
    <definedName name="A126106282C_Latest">Data1!$FP$21</definedName>
    <definedName name="A126106286L">Data1!$EI$1:$EI$10,Data1!$EI$11:$EI$21</definedName>
    <definedName name="A126106286L_Data">Data1!$EI$11:$EI$21</definedName>
    <definedName name="A126106286L_Latest">Data1!$EI$21</definedName>
    <definedName name="A126106290C">Data1!$FG$1:$FG$10,Data1!$FG$11:$FG$21</definedName>
    <definedName name="A126106290C_Data">Data1!$FG$11:$FG$21</definedName>
    <definedName name="A126106290C_Latest">Data1!$FG$21</definedName>
    <definedName name="A126106294L">Data1!$GB$1:$GB$10,Data1!$GB$11:$GB$21</definedName>
    <definedName name="A126106294L_Data">Data1!$GB$11:$GB$21</definedName>
    <definedName name="A126106294L_Latest">Data1!$GB$21</definedName>
    <definedName name="A126107418W">Data2!$DA$1:$DA$10,Data2!$DA$11:$DA$21</definedName>
    <definedName name="A126107418W_Data">Data2!$DA$11:$DA$21</definedName>
    <definedName name="A126107418W_Latest">Data2!$DA$21</definedName>
    <definedName name="A126107422L">Data2!$DV$1:$DV$10,Data2!$DV$11:$DV$21</definedName>
    <definedName name="A126107422L_Data">Data2!$DV$11:$DV$21</definedName>
    <definedName name="A126107422L_Latest">Data2!$DV$21</definedName>
    <definedName name="A126107426W">Data2!$EQ$1:$EQ$10,Data2!$EQ$11:$EQ$21</definedName>
    <definedName name="A126107426W_Data">Data2!$EQ$11:$EQ$21</definedName>
    <definedName name="A126107426W_Latest">Data2!$EQ$21</definedName>
    <definedName name="A126107430L">Data2!$EE$1:$EE$10,Data2!$EE$11:$EE$21</definedName>
    <definedName name="A126107430L_Data">Data2!$EE$11:$EE$21</definedName>
    <definedName name="A126107430L_Latest">Data2!$EE$21</definedName>
    <definedName name="A126107434W">Data2!$FC$1:$FC$10,Data2!$FC$11:$FC$21</definedName>
    <definedName name="A126107434W_Data">Data2!$FC$11:$FC$21</definedName>
    <definedName name="A126107434W_Latest">Data2!$FC$21</definedName>
    <definedName name="A126107438F">Data2!$DD$1:$DD$10,Data2!$DD$11:$DD$21</definedName>
    <definedName name="A126107438F_Data">Data2!$DD$11:$DD$21</definedName>
    <definedName name="A126107438F_Latest">Data2!$DD$21</definedName>
    <definedName name="A126107442W">Data2!$DJ$1:$DJ$10,Data2!$DJ$11:$DJ$21</definedName>
    <definedName name="A126107442W_Data">Data2!$DJ$11:$DJ$21</definedName>
    <definedName name="A126107442W_Latest">Data2!$DJ$21</definedName>
    <definedName name="A126107446F">Data2!$FI$1:$FI$10,Data2!$FI$11:$FI$21</definedName>
    <definedName name="A126107446F_Data">Data2!$FI$11:$FI$21</definedName>
    <definedName name="A126107446F_Latest">Data2!$FI$21</definedName>
    <definedName name="A126107450W">Data2!$EZ$1:$EZ$10,Data2!$EZ$11:$EZ$21</definedName>
    <definedName name="A126107450W_Data">Data2!$EZ$11:$EZ$21</definedName>
    <definedName name="A126107450W_Latest">Data2!$EZ$21</definedName>
    <definedName name="A126107454F">Data2!$FO$1:$FO$10,Data2!$FO$11:$FO$21</definedName>
    <definedName name="A126107454F_Data">Data2!$FO$11:$FO$21</definedName>
    <definedName name="A126107454F_Latest">Data2!$FO$21</definedName>
    <definedName name="A126107458R">Data2!$CL$1:$CL$10,Data2!$CL$11:$CL$21</definedName>
    <definedName name="A126107458R_Data">Data2!$CL$11:$CL$21</definedName>
    <definedName name="A126107458R_Latest">Data2!$CL$21</definedName>
    <definedName name="A126107462F">Data2!$CX$1:$CX$10,Data2!$CX$11:$CX$21</definedName>
    <definedName name="A126107462F_Data">Data2!$CX$11:$CX$21</definedName>
    <definedName name="A126107462F_Latest">Data2!$CX$21</definedName>
    <definedName name="A126107466R">Data2!$EH$1:$EH$10,Data2!$EH$11:$EH$21</definedName>
    <definedName name="A126107466R_Data">Data2!$EH$11:$EH$21</definedName>
    <definedName name="A126107466R_Latest">Data2!$EH$21</definedName>
    <definedName name="A126107470F">Data2!$FF$1:$FF$10,Data2!$FF$11:$FF$21</definedName>
    <definedName name="A126107470F_Data">Data2!$FF$11:$FF$21</definedName>
    <definedName name="A126107470F_Latest">Data2!$FF$21</definedName>
    <definedName name="A126107474R">Data2!$FL$1:$FL$10,Data2!$FL$11:$FL$21</definedName>
    <definedName name="A126107474R_Data">Data2!$FL$11:$FL$21</definedName>
    <definedName name="A126107474R_Latest">Data2!$FL$21</definedName>
    <definedName name="A126107478X">Data2!$BT$1:$BT$10,Data2!$BT$11:$BT$21</definedName>
    <definedName name="A126107478X_Data">Data2!$BT$11:$BT$21</definedName>
    <definedName name="A126107478X_Latest">Data2!$BT$21</definedName>
    <definedName name="A126107482R">Data2!$CC$1:$CC$10,Data2!$CC$11:$CC$21</definedName>
    <definedName name="A126107482R_Data">Data2!$CC$11:$CC$21</definedName>
    <definedName name="A126107482R_Latest">Data2!$CC$21</definedName>
    <definedName name="A126107486X">Data2!$CF$1:$CF$10,Data2!$CF$11:$CF$21</definedName>
    <definedName name="A126107486X_Data">Data2!$CF$11:$CF$21</definedName>
    <definedName name="A126107486X_Latest">Data2!$CF$21</definedName>
    <definedName name="A126107490R">Data2!$DG$1:$DG$10,Data2!$DG$11:$DG$21</definedName>
    <definedName name="A126107490R_Data">Data2!$DG$11:$DG$21</definedName>
    <definedName name="A126107490R_Latest">Data2!$DG$21</definedName>
    <definedName name="A126107494X">Data2!$DM$1:$DM$10,Data2!$DM$11:$DM$21</definedName>
    <definedName name="A126107494X_Data">Data2!$DM$11:$DM$21</definedName>
    <definedName name="A126107494X_Latest">Data2!$DM$21</definedName>
    <definedName name="A126107498J">Data2!$DP$1:$DP$10,Data2!$DP$11:$DP$21</definedName>
    <definedName name="A126107498J_Data">Data2!$DP$11:$DP$21</definedName>
    <definedName name="A126107498J_Latest">Data2!$DP$21</definedName>
    <definedName name="A126107502L">Data2!$EK$1:$EK$10,Data2!$EK$11:$EK$21</definedName>
    <definedName name="A126107502L_Data">Data2!$EK$11:$EK$21</definedName>
    <definedName name="A126107502L_Latest">Data2!$EK$21</definedName>
    <definedName name="A126107506W">Data2!$ET$1:$ET$10,Data2!$ET$11:$ET$21</definedName>
    <definedName name="A126107506W_Data">Data2!$ET$11:$ET$21</definedName>
    <definedName name="A126107506W_Latest">Data2!$ET$21</definedName>
    <definedName name="A126107510L">Data2!$CI$1:$CI$10,Data2!$CI$11:$CI$21</definedName>
    <definedName name="A126107510L_Data">Data2!$CI$11:$CI$21</definedName>
    <definedName name="A126107510L_Latest">Data2!$CI$21</definedName>
    <definedName name="A126107514W">Data2!$CR$1:$CR$10,Data2!$CR$11:$CR$21</definedName>
    <definedName name="A126107514W_Data">Data2!$CR$11:$CR$21</definedName>
    <definedName name="A126107514W_Latest">Data2!$CR$21</definedName>
    <definedName name="A126107518F">Data2!$EW$1:$EW$10,Data2!$EW$11:$EW$21</definedName>
    <definedName name="A126107518F_Data">Data2!$EW$11:$EW$21</definedName>
    <definedName name="A126107518F_Latest">Data2!$EW$21</definedName>
    <definedName name="A126107522W">Data2!$BQ$1:$BQ$10,Data2!$BQ$11:$BQ$21</definedName>
    <definedName name="A126107522W_Data">Data2!$BQ$11:$BQ$21</definedName>
    <definedName name="A126107522W_Latest">Data2!$BQ$21</definedName>
    <definedName name="A126107526F">Data2!$BW$1:$BW$10,Data2!$BW$11:$BW$21</definedName>
    <definedName name="A126107526F_Data">Data2!$BW$11:$BW$21</definedName>
    <definedName name="A126107526F_Latest">Data2!$BW$21</definedName>
    <definedName name="A126107530W">Data2!$BZ$1:$BZ$10,Data2!$BZ$11:$BZ$21</definedName>
    <definedName name="A126107530W_Data">Data2!$BZ$11:$BZ$21</definedName>
    <definedName name="A126107530W_Latest">Data2!$BZ$21</definedName>
    <definedName name="A126107534F">Data2!$CO$1:$CO$10,Data2!$CO$11:$CO$21</definedName>
    <definedName name="A126107534F_Data">Data2!$CO$11:$CO$21</definedName>
    <definedName name="A126107534F_Latest">Data2!$CO$21</definedName>
    <definedName name="A126107538R">Data2!$DY$1:$DY$10,Data2!$DY$11:$DY$21</definedName>
    <definedName name="A126107538R_Data">Data2!$DY$11:$DY$21</definedName>
    <definedName name="A126107538R_Latest">Data2!$DY$21</definedName>
    <definedName name="A126107542F">Data2!$EB$1:$EB$10,Data2!$EB$11:$EB$21</definedName>
    <definedName name="A126107542F_Data">Data2!$EB$11:$EB$21</definedName>
    <definedName name="A126107542F_Latest">Data2!$EB$21</definedName>
    <definedName name="A126107546R">Data2!$CU$1:$CU$10,Data2!$CU$11:$CU$21</definedName>
    <definedName name="A126107546R_Data">Data2!$CU$11:$CU$21</definedName>
    <definedName name="A126107546R_Latest">Data2!$CU$21</definedName>
    <definedName name="A126107550F">Data2!$DS$1:$DS$10,Data2!$DS$11:$DS$21</definedName>
    <definedName name="A126107550F_Data">Data2!$DS$11:$DS$21</definedName>
    <definedName name="A126107550F_Latest">Data2!$DS$21</definedName>
    <definedName name="A126107554R">Data2!$EN$1:$EN$10,Data2!$EN$11:$EN$21</definedName>
    <definedName name="A126107554R_Data">Data2!$EN$11:$EN$21</definedName>
    <definedName name="A126107554R_Latest">Data2!$EN$21</definedName>
    <definedName name="A126108678K">Data2!$HB$1:$HB$10,Data2!$HB$11:$HB$21</definedName>
    <definedName name="A126108678K_Data">Data2!$HB$11:$HB$21</definedName>
    <definedName name="A126108678K_Latest">Data2!$HB$21</definedName>
    <definedName name="A126108682A">Data2!$HW$1:$HW$10,Data2!$HW$11:$HW$21</definedName>
    <definedName name="A126108682A_Data">Data2!$HW$11:$HW$21</definedName>
    <definedName name="A126108682A_Latest">Data2!$HW$21</definedName>
    <definedName name="A126108686K">Data3!$B$1:$B$10,Data3!$B$11:$B$21</definedName>
    <definedName name="A126108686K_Data">Data3!$B$11:$B$21</definedName>
    <definedName name="A126108686K_Latest">Data3!$B$21</definedName>
    <definedName name="A126108690A">Data2!$IF$1:$IF$10,Data2!$IF$11:$IF$21</definedName>
    <definedName name="A126108690A_Data">Data2!$IF$11:$IF$21</definedName>
    <definedName name="A126108690A_Latest">Data2!$IF$21</definedName>
    <definedName name="A126108694K">Data3!$N$1:$N$10,Data3!$N$11:$N$21</definedName>
    <definedName name="A126108694K_Data">Data3!$N$11:$N$21</definedName>
    <definedName name="A126108694K_Latest">Data3!$N$21</definedName>
    <definedName name="A126108698V">Data2!$HE$1:$HE$10,Data2!$HE$11:$HE$21</definedName>
    <definedName name="A126108698V_Data">Data2!$HE$11:$HE$21</definedName>
    <definedName name="A126108698V_Latest">Data2!$HE$21</definedName>
    <definedName name="A126108702X">Data2!$HK$1:$HK$10,Data2!$HK$11:$HK$21</definedName>
    <definedName name="A126108702X_Data">Data2!$HK$11:$HK$21</definedName>
    <definedName name="A126108702X_Latest">Data2!$HK$21</definedName>
    <definedName name="A126108706J">Data3!$T$1:$T$10,Data3!$T$11:$T$21</definedName>
    <definedName name="A126108706J_Data">Data3!$T$11:$T$21</definedName>
    <definedName name="A126108706J_Latest">Data3!$T$21</definedName>
    <definedName name="A126108710X">Data3!$K$1:$K$10,Data3!$K$11:$K$21</definedName>
    <definedName name="A126108710X_Data">Data3!$K$11:$K$21</definedName>
    <definedName name="A126108710X_Latest">Data3!$K$21</definedName>
    <definedName name="A126108714J">Data3!$Z$1:$Z$10,Data3!$Z$11:$Z$21</definedName>
    <definedName name="A126108714J_Data">Data3!$Z$11:$Z$21</definedName>
    <definedName name="A126108714J_Latest">Data3!$Z$21</definedName>
    <definedName name="A126108718T">Data2!$GM$1:$GM$10,Data2!$GM$11:$GM$21</definedName>
    <definedName name="A126108718T_Data">Data2!$GM$11:$GM$21</definedName>
    <definedName name="A126108718T_Latest">Data2!$GM$21</definedName>
    <definedName name="A126108722J">Data2!$GY$1:$GY$10,Data2!$GY$11:$GY$21</definedName>
    <definedName name="A126108722J_Data">Data2!$GY$11:$GY$21</definedName>
    <definedName name="A126108722J_Latest">Data2!$GY$21</definedName>
    <definedName name="A126108726T">Data2!$II$1:$II$10,Data2!$II$11:$II$21</definedName>
    <definedName name="A126108726T_Data">Data2!$II$11:$II$21</definedName>
    <definedName name="A126108726T_Latest">Data2!$II$21</definedName>
    <definedName name="A126108730J">Data3!$Q$1:$Q$10,Data3!$Q$11:$Q$21</definedName>
    <definedName name="A126108730J_Data">Data3!$Q$11:$Q$21</definedName>
    <definedName name="A126108730J_Latest">Data3!$Q$21</definedName>
    <definedName name="A126108734T">Data3!$W$1:$W$10,Data3!$W$11:$W$21</definedName>
    <definedName name="A126108734T_Data">Data3!$W$11:$W$21</definedName>
    <definedName name="A126108734T_Latest">Data3!$W$21</definedName>
    <definedName name="A126108738A">Data2!$FU$1:$FU$10,Data2!$FU$11:$FU$21</definedName>
    <definedName name="A126108738A_Data">Data2!$FU$11:$FU$21</definedName>
    <definedName name="A126108738A_Latest">Data2!$FU$21</definedName>
    <definedName name="A126108742T">Data2!$GD$1:$GD$10,Data2!$GD$11:$GD$21</definedName>
    <definedName name="A126108742T_Data">Data2!$GD$11:$GD$21</definedName>
    <definedName name="A126108742T_Latest">Data2!$GD$21</definedName>
    <definedName name="A126108746A">Data2!$GG$1:$GG$10,Data2!$GG$11:$GG$21</definedName>
    <definedName name="A126108746A_Data">Data2!$GG$11:$GG$21</definedName>
    <definedName name="A126108746A_Latest">Data2!$GG$21</definedName>
    <definedName name="A126108750T">Data2!$HH$1:$HH$10,Data2!$HH$11:$HH$21</definedName>
    <definedName name="A126108750T_Data">Data2!$HH$11:$HH$21</definedName>
    <definedName name="A126108750T_Latest">Data2!$HH$21</definedName>
    <definedName name="A126108754A">Data2!$HN$1:$HN$10,Data2!$HN$11:$HN$21</definedName>
    <definedName name="A126108754A_Data">Data2!$HN$11:$HN$21</definedName>
    <definedName name="A126108754A_Latest">Data2!$HN$21</definedName>
    <definedName name="A126108758K">Data2!$HQ$1:$HQ$10,Data2!$HQ$11:$HQ$21</definedName>
    <definedName name="A126108758K_Data">Data2!$HQ$11:$HQ$21</definedName>
    <definedName name="A126108758K_Latest">Data2!$HQ$21</definedName>
    <definedName name="A126108762A">Data2!$IL$1:$IL$10,Data2!$IL$11:$IL$21</definedName>
    <definedName name="A126108762A_Data">Data2!$IL$11:$IL$21</definedName>
    <definedName name="A126108762A_Latest">Data2!$IL$21</definedName>
    <definedName name="A126108766K">Data3!$E$1:$E$10,Data3!$E$11:$E$21</definedName>
    <definedName name="A126108766K_Data">Data3!$E$11:$E$21</definedName>
    <definedName name="A126108766K_Latest">Data3!$E$21</definedName>
    <definedName name="A126108770A">Data2!$GJ$1:$GJ$10,Data2!$GJ$11:$GJ$21</definedName>
    <definedName name="A126108770A_Data">Data2!$GJ$11:$GJ$21</definedName>
    <definedName name="A126108770A_Latest">Data2!$GJ$21</definedName>
    <definedName name="A126108774K">Data2!$GS$1:$GS$10,Data2!$GS$11:$GS$21</definedName>
    <definedName name="A126108774K_Data">Data2!$GS$11:$GS$21</definedName>
    <definedName name="A126108774K_Latest">Data2!$GS$21</definedName>
    <definedName name="A126108778V">Data3!$H$1:$H$10,Data3!$H$11:$H$21</definedName>
    <definedName name="A126108778V_Data">Data3!$H$11:$H$21</definedName>
    <definedName name="A126108778V_Latest">Data3!$H$21</definedName>
    <definedName name="A126108782K">Data2!$FR$1:$FR$10,Data2!$FR$11:$FR$21</definedName>
    <definedName name="A126108782K_Data">Data2!$FR$11:$FR$21</definedName>
    <definedName name="A126108782K_Latest">Data2!$FR$21</definedName>
    <definedName name="A126108786V">Data2!$FX$1:$FX$10,Data2!$FX$11:$FX$21</definedName>
    <definedName name="A126108786V_Data">Data2!$FX$11:$FX$21</definedName>
    <definedName name="A126108786V_Latest">Data2!$FX$21</definedName>
    <definedName name="A126108790K">Data2!$GA$1:$GA$10,Data2!$GA$11:$GA$21</definedName>
    <definedName name="A126108790K_Data">Data2!$GA$11:$GA$21</definedName>
    <definedName name="A126108790K_Latest">Data2!$GA$21</definedName>
    <definedName name="A126108794V">Data2!$GP$1:$GP$10,Data2!$GP$11:$GP$21</definedName>
    <definedName name="A126108794V_Data">Data2!$GP$11:$GP$21</definedName>
    <definedName name="A126108794V_Latest">Data2!$GP$21</definedName>
    <definedName name="A126108798C">Data2!$HZ$1:$HZ$10,Data2!$HZ$11:$HZ$21</definedName>
    <definedName name="A126108798C_Data">Data2!$HZ$11:$HZ$21</definedName>
    <definedName name="A126108798C_Latest">Data2!$HZ$21</definedName>
    <definedName name="A126108802J">Data2!$IC$1:$IC$10,Data2!$IC$11:$IC$21</definedName>
    <definedName name="A126108802J_Data">Data2!$IC$11:$IC$21</definedName>
    <definedName name="A126108802J_Latest">Data2!$IC$21</definedName>
    <definedName name="A126108806T">Data2!$GV$1:$GV$10,Data2!$GV$11:$GV$21</definedName>
    <definedName name="A126108806T_Data">Data2!$GV$11:$GV$21</definedName>
    <definedName name="A126108806T_Latest">Data2!$GV$21</definedName>
    <definedName name="A126108810J">Data2!$HT$1:$HT$10,Data2!$HT$11:$HT$21</definedName>
    <definedName name="A126108810J_Data">Data2!$HT$11:$HT$21</definedName>
    <definedName name="A126108810J_Latest">Data2!$HT$21</definedName>
    <definedName name="A126108814T">Data2!$IO$1:$IO$10,Data2!$IO$11:$IO$21</definedName>
    <definedName name="A126108814T_Data">Data2!$IO$11:$IO$21</definedName>
    <definedName name="A126108814T_Latest">Data2!$IO$21</definedName>
    <definedName name="A126109938L">Data1!$AM$1:$AM$10,Data1!$AM$11:$AM$21</definedName>
    <definedName name="A126109938L_Data">Data1!$AM$11:$AM$21</definedName>
    <definedName name="A126109938L_Latest">Data1!$AM$21</definedName>
    <definedName name="A126109942C">Data1!$BH$1:$BH$10,Data1!$BH$11:$BH$21</definedName>
    <definedName name="A126109942C_Data">Data1!$BH$11:$BH$21</definedName>
    <definedName name="A126109942C_Latest">Data1!$BH$21</definedName>
    <definedName name="A126109946L">Data1!$CC$1:$CC$10,Data1!$CC$11:$CC$21</definedName>
    <definedName name="A126109946L_Data">Data1!$CC$11:$CC$21</definedName>
    <definedName name="A126109946L_Latest">Data1!$CC$21</definedName>
    <definedName name="A126109950C">Data1!$BQ$1:$BQ$10,Data1!$BQ$11:$BQ$21</definedName>
    <definedName name="A126109950C_Data">Data1!$BQ$11:$BQ$21</definedName>
    <definedName name="A126109950C_Latest">Data1!$BQ$21</definedName>
    <definedName name="A126109954L">Data1!$CO$1:$CO$10,Data1!$CO$11:$CO$21</definedName>
    <definedName name="A126109954L_Data">Data1!$CO$11:$CO$21</definedName>
    <definedName name="A126109954L_Latest">Data1!$CO$21</definedName>
    <definedName name="A126109958W">Data1!$AP$1:$AP$10,Data1!$AP$11:$AP$21</definedName>
    <definedName name="A126109958W_Data">Data1!$AP$11:$AP$21</definedName>
    <definedName name="A126109958W_Latest">Data1!$AP$21</definedName>
    <definedName name="A126109962L">Data1!$AV$1:$AV$10,Data1!$AV$11:$AV$21</definedName>
    <definedName name="A126109962L_Data">Data1!$AV$11:$AV$21</definedName>
    <definedName name="A126109962L_Latest">Data1!$AV$21</definedName>
    <definedName name="A126109966W">Data1!$CU$1:$CU$10,Data1!$CU$11:$CU$21</definedName>
    <definedName name="A126109966W_Data">Data1!$CU$11:$CU$21</definedName>
    <definedName name="A126109966W_Latest">Data1!$CU$21</definedName>
    <definedName name="A126109970L">Data1!$CL$1:$CL$10,Data1!$CL$11:$CL$21</definedName>
    <definedName name="A126109970L_Data">Data1!$CL$11:$CL$21</definedName>
    <definedName name="A126109970L_Latest">Data1!$CL$21</definedName>
    <definedName name="A126109974W">Data1!$DA$1:$DA$10,Data1!$DA$11:$DA$21</definedName>
    <definedName name="A126109974W_Data">Data1!$DA$11:$DA$21</definedName>
    <definedName name="A126109974W_Latest">Data1!$DA$21</definedName>
    <definedName name="A126109978F">Data1!$X$1:$X$10,Data1!$X$11:$X$21</definedName>
    <definedName name="A126109978F_Data">Data1!$X$11:$X$21</definedName>
    <definedName name="A126109978F_Latest">Data1!$X$21</definedName>
    <definedName name="A126109982W">Data1!$AJ$1:$AJ$10,Data1!$AJ$11:$AJ$21</definedName>
    <definedName name="A126109982W_Data">Data1!$AJ$11:$AJ$21</definedName>
    <definedName name="A126109982W_Latest">Data1!$AJ$21</definedName>
    <definedName name="A126109986F">Data1!$BT$1:$BT$10,Data1!$BT$11:$BT$21</definedName>
    <definedName name="A126109986F_Data">Data1!$BT$11:$BT$21</definedName>
    <definedName name="A126109986F_Latest">Data1!$BT$21</definedName>
    <definedName name="A126109990W">Data1!$CR$1:$CR$10,Data1!$CR$11:$CR$21</definedName>
    <definedName name="A126109990W_Data">Data1!$CR$11:$CR$21</definedName>
    <definedName name="A126109990W_Latest">Data1!$CR$21</definedName>
    <definedName name="A126109994F">Data1!$CX$1:$CX$10,Data1!$CX$11:$CX$21</definedName>
    <definedName name="A126109994F_Data">Data1!$CX$11:$CX$21</definedName>
    <definedName name="A126109994F_Latest">Data1!$CX$21</definedName>
    <definedName name="A126109998R">Data1!$F$1:$F$10,Data1!$F$11:$F$21</definedName>
    <definedName name="A126109998R_Data">Data1!$F$11:$F$21</definedName>
    <definedName name="A126109998R_Latest">Data1!$F$21</definedName>
    <definedName name="A126110002A">Data1!$O$1:$O$10,Data1!$O$11:$O$21</definedName>
    <definedName name="A126110002A_Data">Data1!$O$11:$O$21</definedName>
    <definedName name="A126110002A_Latest">Data1!$O$21</definedName>
    <definedName name="A126110006K">Data1!$R$1:$R$10,Data1!$R$11:$R$21</definedName>
    <definedName name="A126110006K_Data">Data1!$R$11:$R$21</definedName>
    <definedName name="A126110006K_Latest">Data1!$R$21</definedName>
    <definedName name="A126110010A">Data1!$AS$1:$AS$10,Data1!$AS$11:$AS$21</definedName>
    <definedName name="A126110010A_Data">Data1!$AS$11:$AS$21</definedName>
    <definedName name="A126110010A_Latest">Data1!$AS$21</definedName>
    <definedName name="A126110014K">Data1!$AY$1:$AY$10,Data1!$AY$11:$AY$21</definedName>
    <definedName name="A126110014K_Data">Data1!$AY$11:$AY$21</definedName>
    <definedName name="A126110014K_Latest">Data1!$AY$21</definedName>
    <definedName name="A126110018V">Data1!$BB$1:$BB$10,Data1!$BB$11:$BB$21</definedName>
    <definedName name="A126110018V_Data">Data1!$BB$11:$BB$21</definedName>
    <definedName name="A126110018V_Latest">Data1!$BB$21</definedName>
    <definedName name="A126110022K">Data1!$BW$1:$BW$10,Data1!$BW$11:$BW$21</definedName>
    <definedName name="A126110022K_Data">Data1!$BW$11:$BW$21</definedName>
    <definedName name="A126110022K_Latest">Data1!$BW$21</definedName>
    <definedName name="A126110026V">Data1!$CF$1:$CF$10,Data1!$CF$11:$CF$21</definedName>
    <definedName name="A126110026V_Data">Data1!$CF$11:$CF$21</definedName>
    <definedName name="A126110026V_Latest">Data1!$CF$21</definedName>
    <definedName name="A126110030K">Data1!$U$1:$U$10,Data1!$U$11:$U$21</definedName>
    <definedName name="A126110030K_Data">Data1!$U$11:$U$21</definedName>
    <definedName name="A126110030K_Latest">Data1!$U$21</definedName>
    <definedName name="A126110034V">Data1!$AD$1:$AD$10,Data1!$AD$11:$AD$21</definedName>
    <definedName name="A126110034V_Data">Data1!$AD$11:$AD$21</definedName>
    <definedName name="A126110034V_Latest">Data1!$AD$21</definedName>
    <definedName name="A126110038C">Data1!$CI$1:$CI$10,Data1!$CI$11:$CI$21</definedName>
    <definedName name="A126110038C_Data">Data1!$CI$11:$CI$21</definedName>
    <definedName name="A126110038C_Latest">Data1!$CI$21</definedName>
    <definedName name="A126110042V">Data1!$C$1:$C$10,Data1!$C$11:$C$21</definedName>
    <definedName name="A126110042V_Data">Data1!$C$11:$C$21</definedName>
    <definedName name="A126110042V_Latest">Data1!$C$21</definedName>
    <definedName name="A126110046C">Data1!$I$1:$I$10,Data1!$I$11:$I$21</definedName>
    <definedName name="A126110046C_Data">Data1!$I$11:$I$21</definedName>
    <definedName name="A126110046C_Latest">Data1!$I$21</definedName>
    <definedName name="A126110050V">Data1!$L$1:$L$10,Data1!$L$11:$L$21</definedName>
    <definedName name="A126110050V_Data">Data1!$L$11:$L$21</definedName>
    <definedName name="A126110050V_Latest">Data1!$L$21</definedName>
    <definedName name="A126110054C">Data1!$AA$1:$AA$10,Data1!$AA$11:$AA$21</definedName>
    <definedName name="A126110054C_Data">Data1!$AA$11:$AA$21</definedName>
    <definedName name="A126110054C_Latest">Data1!$AA$21</definedName>
    <definedName name="A126110058L">Data1!$BK$1:$BK$10,Data1!$BK$11:$BK$21</definedName>
    <definedName name="A126110058L_Data">Data1!$BK$11:$BK$21</definedName>
    <definedName name="A126110058L_Latest">Data1!$BK$21</definedName>
    <definedName name="A126110062C">Data1!$BN$1:$BN$10,Data1!$BN$11:$BN$21</definedName>
    <definedName name="A126110062C_Data">Data1!$BN$11:$BN$21</definedName>
    <definedName name="A126110062C_Latest">Data1!$BN$21</definedName>
    <definedName name="A126110066L">Data1!$AG$1:$AG$10,Data1!$AG$11:$AG$21</definedName>
    <definedName name="A126110066L_Data">Data1!$AG$11:$AG$21</definedName>
    <definedName name="A126110066L_Latest">Data1!$AG$21</definedName>
    <definedName name="A126110070C">Data1!$BE$1:$BE$10,Data1!$BE$11:$BE$21</definedName>
    <definedName name="A126110070C_Data">Data1!$BE$11:$BE$21</definedName>
    <definedName name="A126110070C_Latest">Data1!$BE$21</definedName>
    <definedName name="A126110074L">Data1!$BZ$1:$BZ$10,Data1!$BZ$11:$BZ$21</definedName>
    <definedName name="A126110074L_Data">Data1!$BZ$11:$BZ$21</definedName>
    <definedName name="A126110074L_Latest">Data1!$BZ$21</definedName>
    <definedName name="A126110078W">Data6!$EX$1:$EX$10,Data6!$EX$11:$EX$21</definedName>
    <definedName name="A126110078W_Data">Data6!$EX$11:$EX$21</definedName>
    <definedName name="A126110078W_Latest">Data6!$EX$21</definedName>
    <definedName name="A126110082L">Data6!$FS$1:$FS$10,Data6!$FS$11:$FS$21</definedName>
    <definedName name="A126110082L_Data">Data6!$FS$11:$FS$21</definedName>
    <definedName name="A126110082L_Latest">Data6!$FS$21</definedName>
    <definedName name="A126110086W">Data6!$GN$1:$GN$10,Data6!$GN$11:$GN$21</definedName>
    <definedName name="A126110086W_Data">Data6!$GN$11:$GN$21</definedName>
    <definedName name="A126110086W_Latest">Data6!$GN$21</definedName>
    <definedName name="A126110090L">Data6!$GB$1:$GB$10,Data6!$GB$11:$GB$21</definedName>
    <definedName name="A126110090L_Data">Data6!$GB$11:$GB$21</definedName>
    <definedName name="A126110090L_Latest">Data6!$GB$21</definedName>
    <definedName name="A126110094W">Data6!$GZ$1:$GZ$10,Data6!$GZ$11:$GZ$21</definedName>
    <definedName name="A126110094W_Data">Data6!$GZ$11:$GZ$21</definedName>
    <definedName name="A126110094W_Latest">Data6!$GZ$21</definedName>
    <definedName name="A126110098F">Data6!$FA$1:$FA$10,Data6!$FA$11:$FA$21</definedName>
    <definedName name="A126110098F_Data">Data6!$FA$11:$FA$21</definedName>
    <definedName name="A126110098F_Latest">Data6!$FA$21</definedName>
    <definedName name="A126110102K">Data6!$FG$1:$FG$10,Data6!$FG$11:$FG$21</definedName>
    <definedName name="A126110102K_Data">Data6!$FG$11:$FG$21</definedName>
    <definedName name="A126110102K_Latest">Data6!$FG$21</definedName>
    <definedName name="A126110106V">Data6!$HF$1:$HF$10,Data6!$HF$11:$HF$21</definedName>
    <definedName name="A126110106V_Data">Data6!$HF$11:$HF$21</definedName>
    <definedName name="A126110106V_Latest">Data6!$HF$21</definedName>
    <definedName name="A126110110K">Data6!$GW$1:$GW$10,Data6!$GW$11:$GW$21</definedName>
    <definedName name="A126110110K_Data">Data6!$GW$11:$GW$21</definedName>
    <definedName name="A126110110K_Latest">Data6!$GW$21</definedName>
    <definedName name="A126110114V">Data6!$HL$1:$HL$10,Data6!$HL$11:$HL$21</definedName>
    <definedName name="A126110114V_Data">Data6!$HL$11:$HL$21</definedName>
    <definedName name="A126110114V_Latest">Data6!$HL$21</definedName>
    <definedName name="A126110118C">Data6!$EI$1:$EI$10,Data6!$EI$11:$EI$21</definedName>
    <definedName name="A126110118C_Data">Data6!$EI$11:$EI$21</definedName>
    <definedName name="A126110118C_Latest">Data6!$EI$21</definedName>
    <definedName name="A126110122V">Data6!$EU$1:$EU$10,Data6!$EU$11:$EU$21</definedName>
    <definedName name="A126110122V_Data">Data6!$EU$11:$EU$21</definedName>
    <definedName name="A126110122V_Latest">Data6!$EU$21</definedName>
    <definedName name="A126110126C">Data6!$GE$1:$GE$10,Data6!$GE$11:$GE$21</definedName>
    <definedName name="A126110126C_Data">Data6!$GE$11:$GE$21</definedName>
    <definedName name="A126110126C_Latest">Data6!$GE$21</definedName>
    <definedName name="A126110130V">Data6!$HC$1:$HC$10,Data6!$HC$11:$HC$21</definedName>
    <definedName name="A126110130V_Data">Data6!$HC$11:$HC$21</definedName>
    <definedName name="A126110130V_Latest">Data6!$HC$21</definedName>
    <definedName name="A126110134C">Data6!$HI$1:$HI$10,Data6!$HI$11:$HI$21</definedName>
    <definedName name="A126110134C_Data">Data6!$HI$11:$HI$21</definedName>
    <definedName name="A126110134C_Latest">Data6!$HI$21</definedName>
    <definedName name="A126110138L">Data6!$DQ$1:$DQ$10,Data6!$DQ$11:$DQ$21</definedName>
    <definedName name="A126110138L_Data">Data6!$DQ$11:$DQ$21</definedName>
    <definedName name="A126110138L_Latest">Data6!$DQ$21</definedName>
    <definedName name="A126110142C">Data6!$DZ$1:$DZ$10,Data6!$DZ$11:$DZ$21</definedName>
    <definedName name="A126110142C_Data">Data6!$DZ$11:$DZ$21</definedName>
    <definedName name="A126110142C_Latest">Data6!$DZ$21</definedName>
    <definedName name="A126110146L">Data6!$EC$1:$EC$10,Data6!$EC$11:$EC$21</definedName>
    <definedName name="A126110146L_Data">Data6!$EC$11:$EC$21</definedName>
    <definedName name="A126110146L_Latest">Data6!$EC$21</definedName>
    <definedName name="A126110150C">Data6!$FD$1:$FD$10,Data6!$FD$11:$FD$21</definedName>
    <definedName name="A126110150C_Data">Data6!$FD$11:$FD$21</definedName>
    <definedName name="A126110150C_Latest">Data6!$FD$21</definedName>
    <definedName name="A126110154L">Data6!$FJ$1:$FJ$10,Data6!$FJ$11:$FJ$21</definedName>
    <definedName name="A126110154L_Data">Data6!$FJ$11:$FJ$21</definedName>
    <definedName name="A126110154L_Latest">Data6!$FJ$21</definedName>
    <definedName name="A126110158W">Data6!$FM$1:$FM$10,Data6!$FM$11:$FM$21</definedName>
    <definedName name="A126110158W_Data">Data6!$FM$11:$FM$21</definedName>
    <definedName name="A126110158W_Latest">Data6!$FM$21</definedName>
    <definedName name="A126110162L">Data6!$GH$1:$GH$10,Data6!$GH$11:$GH$21</definedName>
    <definedName name="A126110162L_Data">Data6!$GH$11:$GH$21</definedName>
    <definedName name="A126110162L_Latest">Data6!$GH$21</definedName>
    <definedName name="A126110166W">Data6!$GQ$1:$GQ$10,Data6!$GQ$11:$GQ$21</definedName>
    <definedName name="A126110166W_Data">Data6!$GQ$11:$GQ$21</definedName>
    <definedName name="A126110166W_Latest">Data6!$GQ$21</definedName>
    <definedName name="A126110170L">Data6!$EF$1:$EF$10,Data6!$EF$11:$EF$21</definedName>
    <definedName name="A126110170L_Data">Data6!$EF$11:$EF$21</definedName>
    <definedName name="A126110170L_Latest">Data6!$EF$21</definedName>
    <definedName name="A126110174W">Data6!$EO$1:$EO$10,Data6!$EO$11:$EO$21</definedName>
    <definedName name="A126110174W_Data">Data6!$EO$11:$EO$21</definedName>
    <definedName name="A126110174W_Latest">Data6!$EO$21</definedName>
    <definedName name="A126110178F">Data6!$GT$1:$GT$10,Data6!$GT$11:$GT$21</definedName>
    <definedName name="A126110178F_Data">Data6!$GT$11:$GT$21</definedName>
    <definedName name="A126110178F_Latest">Data6!$GT$21</definedName>
    <definedName name="A126110182W">Data6!$DN$1:$DN$10,Data6!$DN$11:$DN$21</definedName>
    <definedName name="A126110182W_Data">Data6!$DN$11:$DN$21</definedName>
    <definedName name="A126110182W_Latest">Data6!$DN$21</definedName>
    <definedName name="A126110186F">Data6!$DT$1:$DT$10,Data6!$DT$11:$DT$21</definedName>
    <definedName name="A126110186F_Data">Data6!$DT$11:$DT$21</definedName>
    <definedName name="A126110186F_Latest">Data6!$DT$21</definedName>
    <definedName name="A126110190W">Data6!$DW$1:$DW$10,Data6!$DW$11:$DW$21</definedName>
    <definedName name="A126110190W_Data">Data6!$DW$11:$DW$21</definedName>
    <definedName name="A126110190W_Latest">Data6!$DW$21</definedName>
    <definedName name="A126110194F">Data6!$EL$1:$EL$10,Data6!$EL$11:$EL$21</definedName>
    <definedName name="A126110194F_Data">Data6!$EL$11:$EL$21</definedName>
    <definedName name="A126110194F_Latest">Data6!$EL$21</definedName>
    <definedName name="A126110198R">Data6!$FV$1:$FV$10,Data6!$FV$11:$FV$21</definedName>
    <definedName name="A126110198R_Data">Data6!$FV$11:$FV$21</definedName>
    <definedName name="A126110198R_Latest">Data6!$FV$21</definedName>
    <definedName name="A126110202V">Data6!$FY$1:$FY$10,Data6!$FY$11:$FY$21</definedName>
    <definedName name="A126110202V_Data">Data6!$FY$11:$FY$21</definedName>
    <definedName name="A126110202V_Latest">Data6!$FY$21</definedName>
    <definedName name="A126110206C">Data6!$ER$1:$ER$10,Data6!$ER$11:$ER$21</definedName>
    <definedName name="A126110206C_Data">Data6!$ER$11:$ER$21</definedName>
    <definedName name="A126110206C_Latest">Data6!$ER$21</definedName>
    <definedName name="A126110210V">Data6!$FP$1:$FP$10,Data6!$FP$11:$FP$21</definedName>
    <definedName name="A126110210V_Data">Data6!$FP$11:$FP$21</definedName>
    <definedName name="A126110210V_Latest">Data6!$FP$21</definedName>
    <definedName name="A126110214C">Data6!$GK$1:$GK$10,Data6!$GK$11:$GK$21</definedName>
    <definedName name="A126110214C_Data">Data6!$GK$11:$GK$21</definedName>
    <definedName name="A126110214C_Latest">Data6!$GK$21</definedName>
    <definedName name="A126110218L">Data4!$X$1:$X$10,Data4!$X$11:$X$21</definedName>
    <definedName name="A126110218L_Data">Data4!$X$11:$X$21</definedName>
    <definedName name="A126110218L_Latest">Data4!$X$21</definedName>
    <definedName name="A126110222C">Data4!$AS$1:$AS$10,Data4!$AS$11:$AS$21</definedName>
    <definedName name="A126110222C_Data">Data4!$AS$11:$AS$21</definedName>
    <definedName name="A126110222C_Latest">Data4!$AS$21</definedName>
    <definedName name="A126110226L">Data4!$BN$1:$BN$10,Data4!$BN$11:$BN$21</definedName>
    <definedName name="A126110226L_Data">Data4!$BN$11:$BN$21</definedName>
    <definedName name="A126110226L_Latest">Data4!$BN$21</definedName>
    <definedName name="A126110230C">Data4!$BB$1:$BB$10,Data4!$BB$11:$BB$21</definedName>
    <definedName name="A126110230C_Data">Data4!$BB$11:$BB$21</definedName>
    <definedName name="A126110230C_Latest">Data4!$BB$21</definedName>
    <definedName name="A126110234L">Data4!$BZ$1:$BZ$10,Data4!$BZ$11:$BZ$21</definedName>
    <definedName name="A126110234L_Data">Data4!$BZ$11:$BZ$21</definedName>
    <definedName name="A126110234L_Latest">Data4!$BZ$21</definedName>
    <definedName name="A126110238W">Data4!$AA$1:$AA$10,Data4!$AA$11:$AA$21</definedName>
    <definedName name="A126110238W_Data">Data4!$AA$11:$AA$21</definedName>
    <definedName name="A126110238W_Latest">Data4!$AA$21</definedName>
    <definedName name="A126110242L">Data4!$AG$1:$AG$10,Data4!$AG$11:$AG$21</definedName>
    <definedName name="A126110242L_Data">Data4!$AG$11:$AG$21</definedName>
    <definedName name="A126110242L_Latest">Data4!$AG$21</definedName>
    <definedName name="A126110246W">Data4!$CF$1:$CF$10,Data4!$CF$11:$CF$21</definedName>
    <definedName name="A126110246W_Data">Data4!$CF$11:$CF$21</definedName>
    <definedName name="A126110246W_Latest">Data4!$CF$21</definedName>
    <definedName name="A126110250L">Data4!$BW$1:$BW$10,Data4!$BW$11:$BW$21</definedName>
    <definedName name="A126110250L_Data">Data4!$BW$11:$BW$21</definedName>
    <definedName name="A126110250L_Latest">Data4!$BW$21</definedName>
    <definedName name="A126110254W">Data4!$CL$1:$CL$10,Data4!$CL$11:$CL$21</definedName>
    <definedName name="A126110254W_Data">Data4!$CL$11:$CL$21</definedName>
    <definedName name="A126110254W_Latest">Data4!$CL$21</definedName>
    <definedName name="A126110258F">Data4!$I$1:$I$10,Data4!$I$11:$I$21</definedName>
    <definedName name="A126110258F_Data">Data4!$I$11:$I$21</definedName>
    <definedName name="A126110258F_Latest">Data4!$I$21</definedName>
    <definedName name="A126110262W">Data4!$U$1:$U$10,Data4!$U$11:$U$21</definedName>
    <definedName name="A126110262W_Data">Data4!$U$11:$U$21</definedName>
    <definedName name="A126110262W_Latest">Data4!$U$21</definedName>
    <definedName name="A126110266F">Data4!$BE$1:$BE$10,Data4!$BE$11:$BE$21</definedName>
    <definedName name="A126110266F_Data">Data4!$BE$11:$BE$21</definedName>
    <definedName name="A126110266F_Latest">Data4!$BE$21</definedName>
    <definedName name="A126110270W">Data4!$CC$1:$CC$10,Data4!$CC$11:$CC$21</definedName>
    <definedName name="A126110270W_Data">Data4!$CC$11:$CC$21</definedName>
    <definedName name="A126110270W_Latest">Data4!$CC$21</definedName>
    <definedName name="A126110274F">Data4!$CI$1:$CI$10,Data4!$CI$11:$CI$21</definedName>
    <definedName name="A126110274F_Data">Data4!$CI$11:$CI$21</definedName>
    <definedName name="A126110274F_Latest">Data4!$CI$21</definedName>
    <definedName name="A126110278R">Data3!$IG$1:$IG$10,Data3!$IG$11:$IG$21</definedName>
    <definedName name="A126110278R_Data">Data3!$IG$11:$IG$21</definedName>
    <definedName name="A126110278R_Latest">Data3!$IG$21</definedName>
    <definedName name="A126110282F">Data3!$IP$1:$IP$10,Data3!$IP$11:$IP$21</definedName>
    <definedName name="A126110282F_Data">Data3!$IP$11:$IP$21</definedName>
    <definedName name="A126110282F_Latest">Data3!$IP$21</definedName>
    <definedName name="A126110286R">Data4!$C$1:$C$10,Data4!$C$11:$C$21</definedName>
    <definedName name="A126110286R_Data">Data4!$C$11:$C$21</definedName>
    <definedName name="A126110286R_Latest">Data4!$C$21</definedName>
    <definedName name="A126110290F">Data4!$AD$1:$AD$10,Data4!$AD$11:$AD$21</definedName>
    <definedName name="A126110290F_Data">Data4!$AD$11:$AD$21</definedName>
    <definedName name="A126110290F_Latest">Data4!$AD$21</definedName>
    <definedName name="A126110294R">Data4!$AJ$1:$AJ$10,Data4!$AJ$11:$AJ$21</definedName>
    <definedName name="A126110294R_Data">Data4!$AJ$11:$AJ$21</definedName>
    <definedName name="A126110294R_Latest">Data4!$AJ$21</definedName>
    <definedName name="A126110298X">Data4!$AM$1:$AM$10,Data4!$AM$11:$AM$21</definedName>
    <definedName name="A126110298X_Data">Data4!$AM$11:$AM$21</definedName>
    <definedName name="A126110298X_Latest">Data4!$AM$21</definedName>
    <definedName name="A126110302C">Data4!$BH$1:$BH$10,Data4!$BH$11:$BH$21</definedName>
    <definedName name="A126110302C_Data">Data4!$BH$11:$BH$21</definedName>
    <definedName name="A126110302C_Latest">Data4!$BH$21</definedName>
    <definedName name="A126110306L">Data4!$BQ$1:$BQ$10,Data4!$BQ$11:$BQ$21</definedName>
    <definedName name="A126110306L_Data">Data4!$BQ$11:$BQ$21</definedName>
    <definedName name="A126110306L_Latest">Data4!$BQ$21</definedName>
    <definedName name="A126110310C">Data4!$F$1:$F$10,Data4!$F$11:$F$21</definedName>
    <definedName name="A126110310C_Data">Data4!$F$11:$F$21</definedName>
    <definedName name="A126110310C_Latest">Data4!$F$21</definedName>
    <definedName name="A126110314L">Data4!$O$1:$O$10,Data4!$O$11:$O$21</definedName>
    <definedName name="A126110314L_Data">Data4!$O$11:$O$21</definedName>
    <definedName name="A126110314L_Latest">Data4!$O$21</definedName>
    <definedName name="A126110318W">Data4!$BT$1:$BT$10,Data4!$BT$11:$BT$21</definedName>
    <definedName name="A126110318W_Data">Data4!$BT$11:$BT$21</definedName>
    <definedName name="A126110318W_Latest">Data4!$BT$21</definedName>
    <definedName name="A126110322L">Data3!$ID$1:$ID$10,Data3!$ID$11:$ID$21</definedName>
    <definedName name="A126110322L_Data">Data3!$ID$11:$ID$21</definedName>
    <definedName name="A126110322L_Latest">Data3!$ID$21</definedName>
    <definedName name="A126110326W">Data3!$IJ$1:$IJ$10,Data3!$IJ$11:$IJ$21</definedName>
    <definedName name="A126110326W_Data">Data3!$IJ$11:$IJ$21</definedName>
    <definedName name="A126110326W_Latest">Data3!$IJ$21</definedName>
    <definedName name="A126110330L">Data3!$IM$1:$IM$10,Data3!$IM$11:$IM$21</definedName>
    <definedName name="A126110330L_Data">Data3!$IM$11:$IM$21</definedName>
    <definedName name="A126110330L_Latest">Data3!$IM$21</definedName>
    <definedName name="A126110334W">Data4!$L$1:$L$10,Data4!$L$11:$L$21</definedName>
    <definedName name="A126110334W_Data">Data4!$L$11:$L$21</definedName>
    <definedName name="A126110334W_Latest">Data4!$L$21</definedName>
    <definedName name="A126110338F">Data4!$AV$1:$AV$10,Data4!$AV$11:$AV$21</definedName>
    <definedName name="A126110338F_Data">Data4!$AV$11:$AV$21</definedName>
    <definedName name="A126110338F_Latest">Data4!$AV$21</definedName>
    <definedName name="A126110342W">Data4!$AY$1:$AY$10,Data4!$AY$11:$AY$21</definedName>
    <definedName name="A126110342W_Data">Data4!$AY$11:$AY$21</definedName>
    <definedName name="A126110342W_Latest">Data4!$AY$21</definedName>
    <definedName name="A126110346F">Data4!$R$1:$R$10,Data4!$R$11:$R$21</definedName>
    <definedName name="A126110346F_Data">Data4!$R$11:$R$21</definedName>
    <definedName name="A126110346F_Latest">Data4!$R$21</definedName>
    <definedName name="A126110350W">Data4!$AP$1:$AP$10,Data4!$AP$11:$AP$21</definedName>
    <definedName name="A126110350W_Data">Data4!$AP$11:$AP$21</definedName>
    <definedName name="A126110350W_Latest">Data4!$AP$21</definedName>
    <definedName name="A126110354F">Data4!$BK$1:$BK$10,Data4!$BK$11:$BK$21</definedName>
    <definedName name="A126110354F_Data">Data4!$BK$11:$BK$21</definedName>
    <definedName name="A126110354F_Latest">Data4!$BK$21</definedName>
    <definedName name="A126110358R">Data5!$CK$1:$CK$10,Data5!$CK$11:$CK$21</definedName>
    <definedName name="A126110358R_Data">Data5!$CK$11:$CK$21</definedName>
    <definedName name="A126110358R_Latest">Data5!$CK$21</definedName>
    <definedName name="A126110362F">Data5!$DF$1:$DF$10,Data5!$DF$11:$DF$21</definedName>
    <definedName name="A126110362F_Data">Data5!$DF$11:$DF$21</definedName>
    <definedName name="A126110362F_Latest">Data5!$DF$21</definedName>
    <definedName name="A126110366R">Data5!$EA$1:$EA$10,Data5!$EA$11:$EA$21</definedName>
    <definedName name="A126110366R_Data">Data5!$EA$11:$EA$21</definedName>
    <definedName name="A126110366R_Latest">Data5!$EA$21</definedName>
    <definedName name="A126110370F">Data5!$DO$1:$DO$10,Data5!$DO$11:$DO$21</definedName>
    <definedName name="A126110370F_Data">Data5!$DO$11:$DO$21</definedName>
    <definedName name="A126110370F_Latest">Data5!$DO$21</definedName>
    <definedName name="A126110374R">Data5!$EM$1:$EM$10,Data5!$EM$11:$EM$21</definedName>
    <definedName name="A126110374R_Data">Data5!$EM$11:$EM$21</definedName>
    <definedName name="A126110374R_Latest">Data5!$EM$21</definedName>
    <definedName name="A126110378X">Data5!$CN$1:$CN$10,Data5!$CN$11:$CN$21</definedName>
    <definedName name="A126110378X_Data">Data5!$CN$11:$CN$21</definedName>
    <definedName name="A126110378X_Latest">Data5!$CN$21</definedName>
    <definedName name="A126110382R">Data5!$CT$1:$CT$10,Data5!$CT$11:$CT$21</definedName>
    <definedName name="A126110382R_Data">Data5!$CT$11:$CT$21</definedName>
    <definedName name="A126110382R_Latest">Data5!$CT$21</definedName>
    <definedName name="A126110386X">Data5!$ES$1:$ES$10,Data5!$ES$11:$ES$21</definedName>
    <definedName name="A126110386X_Data">Data5!$ES$11:$ES$21</definedName>
    <definedName name="A126110386X_Latest">Data5!$ES$21</definedName>
    <definedName name="A126110390R">Data5!$EJ$1:$EJ$10,Data5!$EJ$11:$EJ$21</definedName>
    <definedName name="A126110390R_Data">Data5!$EJ$11:$EJ$21</definedName>
    <definedName name="A126110390R_Latest">Data5!$EJ$21</definedName>
    <definedName name="A126110394X">Data5!$EY$1:$EY$10,Data5!$EY$11:$EY$21</definedName>
    <definedName name="A126110394X_Data">Data5!$EY$11:$EY$21</definedName>
    <definedName name="A126110394X_Latest">Data5!$EY$21</definedName>
    <definedName name="A126110398J">Data5!$BV$1:$BV$10,Data5!$BV$11:$BV$21</definedName>
    <definedName name="A126110398J_Data">Data5!$BV$11:$BV$21</definedName>
    <definedName name="A126110398J_Latest">Data5!$BV$21</definedName>
    <definedName name="A126110402L">Data5!$CH$1:$CH$10,Data5!$CH$11:$CH$21</definedName>
    <definedName name="A126110402L_Data">Data5!$CH$11:$CH$21</definedName>
    <definedName name="A126110402L_Latest">Data5!$CH$21</definedName>
    <definedName name="A126110406W">Data5!$DR$1:$DR$10,Data5!$DR$11:$DR$21</definedName>
    <definedName name="A126110406W_Data">Data5!$DR$11:$DR$21</definedName>
    <definedName name="A126110406W_Latest">Data5!$DR$21</definedName>
    <definedName name="A126110410L">Data5!$EP$1:$EP$10,Data5!$EP$11:$EP$21</definedName>
    <definedName name="A126110410L_Data">Data5!$EP$11:$EP$21</definedName>
    <definedName name="A126110410L_Latest">Data5!$EP$21</definedName>
    <definedName name="A126110414W">Data5!$EV$1:$EV$10,Data5!$EV$11:$EV$21</definedName>
    <definedName name="A126110414W_Data">Data5!$EV$11:$EV$21</definedName>
    <definedName name="A126110414W_Latest">Data5!$EV$21</definedName>
    <definedName name="A126110418F">Data5!$BD$1:$BD$10,Data5!$BD$11:$BD$21</definedName>
    <definedName name="A126110418F_Data">Data5!$BD$11:$BD$21</definedName>
    <definedName name="A126110418F_Latest">Data5!$BD$21</definedName>
    <definedName name="A126110422W">Data5!$BM$1:$BM$10,Data5!$BM$11:$BM$21</definedName>
    <definedName name="A126110422W_Data">Data5!$BM$11:$BM$21</definedName>
    <definedName name="A126110422W_Latest">Data5!$BM$21</definedName>
    <definedName name="A126110426F">Data5!$BP$1:$BP$10,Data5!$BP$11:$BP$21</definedName>
    <definedName name="A126110426F_Data">Data5!$BP$11:$BP$21</definedName>
    <definedName name="A126110426F_Latest">Data5!$BP$21</definedName>
    <definedName name="A126110430W">Data5!$CQ$1:$CQ$10,Data5!$CQ$11:$CQ$21</definedName>
    <definedName name="A126110430W_Data">Data5!$CQ$11:$CQ$21</definedName>
    <definedName name="A126110430W_Latest">Data5!$CQ$21</definedName>
    <definedName name="A126110434F">Data5!$CW$1:$CW$10,Data5!$CW$11:$CW$21</definedName>
    <definedName name="A126110434F_Data">Data5!$CW$11:$CW$21</definedName>
    <definedName name="A126110434F_Latest">Data5!$CW$21</definedName>
    <definedName name="A126110438R">Data5!$CZ$1:$CZ$10,Data5!$CZ$11:$CZ$21</definedName>
    <definedName name="A126110438R_Data">Data5!$CZ$11:$CZ$21</definedName>
    <definedName name="A126110438R_Latest">Data5!$CZ$21</definedName>
    <definedName name="A126110442F">Data5!$DU$1:$DU$10,Data5!$DU$11:$DU$21</definedName>
    <definedName name="A126110442F_Data">Data5!$DU$11:$DU$21</definedName>
    <definedName name="A126110442F_Latest">Data5!$DU$21</definedName>
    <definedName name="A126110446R">Data5!$ED$1:$ED$10,Data5!$ED$11:$ED$21</definedName>
    <definedName name="A126110446R_Data">Data5!$ED$11:$ED$21</definedName>
    <definedName name="A126110446R_Latest">Data5!$ED$21</definedName>
    <definedName name="A126110450F">Data5!$BS$1:$BS$10,Data5!$BS$11:$BS$21</definedName>
    <definedName name="A126110450F_Data">Data5!$BS$11:$BS$21</definedName>
    <definedName name="A126110450F_Latest">Data5!$BS$21</definedName>
    <definedName name="A126110454R">Data5!$CB$1:$CB$10,Data5!$CB$11:$CB$21</definedName>
    <definedName name="A126110454R_Data">Data5!$CB$11:$CB$21</definedName>
    <definedName name="A126110454R_Latest">Data5!$CB$21</definedName>
    <definedName name="A126110458X">Data5!$EG$1:$EG$10,Data5!$EG$11:$EG$21</definedName>
    <definedName name="A126110458X_Data">Data5!$EG$11:$EG$21</definedName>
    <definedName name="A126110458X_Latest">Data5!$EG$21</definedName>
    <definedName name="A126110462R">Data5!$BA$1:$BA$10,Data5!$BA$11:$BA$21</definedName>
    <definedName name="A126110462R_Data">Data5!$BA$11:$BA$21</definedName>
    <definedName name="A126110462R_Latest">Data5!$BA$21</definedName>
    <definedName name="A126110466X">Data5!$BG$1:$BG$10,Data5!$BG$11:$BG$21</definedName>
    <definedName name="A126110466X_Data">Data5!$BG$11:$BG$21</definedName>
    <definedName name="A126110466X_Latest">Data5!$BG$21</definedName>
    <definedName name="A126110470R">Data5!$BJ$1:$BJ$10,Data5!$BJ$11:$BJ$21</definedName>
    <definedName name="A126110470R_Data">Data5!$BJ$11:$BJ$21</definedName>
    <definedName name="A126110470R_Latest">Data5!$BJ$21</definedName>
    <definedName name="A126110474X">Data5!$BY$1:$BY$10,Data5!$BY$11:$BY$21</definedName>
    <definedName name="A126110474X_Data">Data5!$BY$11:$BY$21</definedName>
    <definedName name="A126110474X_Latest">Data5!$BY$21</definedName>
    <definedName name="A126110478J">Data5!$DI$1:$DI$10,Data5!$DI$11:$DI$21</definedName>
    <definedName name="A126110478J_Data">Data5!$DI$11:$DI$21</definedName>
    <definedName name="A126110478J_Latest">Data5!$DI$21</definedName>
    <definedName name="A126110482X">Data5!$DL$1:$DL$10,Data5!$DL$11:$DL$21</definedName>
    <definedName name="A126110482X_Data">Data5!$DL$11:$DL$21</definedName>
    <definedName name="A126110482X_Latest">Data5!$DL$21</definedName>
    <definedName name="A126110486J">Data5!$CE$1:$CE$10,Data5!$CE$11:$CE$21</definedName>
    <definedName name="A126110486J_Data">Data5!$CE$11:$CE$21</definedName>
    <definedName name="A126110486J_Latest">Data5!$CE$21</definedName>
    <definedName name="A126110490X">Data5!$DC$1:$DC$10,Data5!$DC$11:$DC$21</definedName>
    <definedName name="A126110490X_Data">Data5!$DC$11:$DC$21</definedName>
    <definedName name="A126110490X_Latest">Data5!$DC$21</definedName>
    <definedName name="A126110494J">Data5!$DX$1:$DX$10,Data5!$DX$11:$DX$21</definedName>
    <definedName name="A126110494J_Data">Data5!$DX$11:$DX$21</definedName>
    <definedName name="A126110494J_Latest">Data5!$DX$21</definedName>
    <definedName name="A126110498T">Data5!$GL$1:$GL$10,Data5!$GL$11:$GL$21</definedName>
    <definedName name="A126110498T_Data">Data5!$GL$11:$GL$21</definedName>
    <definedName name="A126110498T_Latest">Data5!$GL$21</definedName>
    <definedName name="A126110502W">Data5!$HG$1:$HG$10,Data5!$HG$11:$HG$21</definedName>
    <definedName name="A126110502W_Data">Data5!$HG$11:$HG$21</definedName>
    <definedName name="A126110502W_Latest">Data5!$HG$21</definedName>
    <definedName name="A126110506F">Data5!$IB$1:$IB$10,Data5!$IB$11:$IB$21</definedName>
    <definedName name="A126110506F_Data">Data5!$IB$11:$IB$21</definedName>
    <definedName name="A126110506F_Latest">Data5!$IB$21</definedName>
    <definedName name="A126110510W">Data5!$HP$1:$HP$10,Data5!$HP$11:$HP$21</definedName>
    <definedName name="A126110510W_Data">Data5!$HP$11:$HP$21</definedName>
    <definedName name="A126110510W_Latest">Data5!$HP$21</definedName>
    <definedName name="A126110514F">Data5!$IN$1:$IN$10,Data5!$IN$11:$IN$21</definedName>
    <definedName name="A126110514F_Data">Data5!$IN$11:$IN$21</definedName>
    <definedName name="A126110514F_Latest">Data5!$IN$21</definedName>
    <definedName name="A126110518R">Data5!$GO$1:$GO$10,Data5!$GO$11:$GO$21</definedName>
    <definedName name="A126110518R_Data">Data5!$GO$11:$GO$21</definedName>
    <definedName name="A126110518R_Latest">Data5!$GO$21</definedName>
    <definedName name="A126110522F">Data5!$GU$1:$GU$10,Data5!$GU$11:$GU$21</definedName>
    <definedName name="A126110522F_Data">Data5!$GU$11:$GU$21</definedName>
    <definedName name="A126110522F_Latest">Data5!$GU$21</definedName>
    <definedName name="A126110526R">Data6!$D$1:$D$10,Data6!$D$11:$D$21</definedName>
    <definedName name="A126110526R_Data">Data6!$D$11:$D$21</definedName>
    <definedName name="A126110526R_Latest">Data6!$D$21</definedName>
    <definedName name="A126110530F">Data5!$IK$1:$IK$10,Data5!$IK$11:$IK$21</definedName>
    <definedName name="A126110530F_Data">Data5!$IK$11:$IK$21</definedName>
    <definedName name="A126110530F_Latest">Data5!$IK$21</definedName>
    <definedName name="A126110534R">Data6!$J$1:$J$10,Data6!$J$11:$J$21</definedName>
    <definedName name="A126110534R_Data">Data6!$J$11:$J$21</definedName>
    <definedName name="A126110534R_Latest">Data6!$J$21</definedName>
    <definedName name="A126110538X">Data5!$FW$1:$FW$10,Data5!$FW$11:$FW$21</definedName>
    <definedName name="A126110538X_Data">Data5!$FW$11:$FW$21</definedName>
    <definedName name="A126110538X_Latest">Data5!$FW$21</definedName>
    <definedName name="A126110542R">Data5!$GI$1:$GI$10,Data5!$GI$11:$GI$21</definedName>
    <definedName name="A126110542R_Data">Data5!$GI$11:$GI$21</definedName>
    <definedName name="A126110542R_Latest">Data5!$GI$21</definedName>
    <definedName name="A126110546X">Data5!$HS$1:$HS$10,Data5!$HS$11:$HS$21</definedName>
    <definedName name="A126110546X_Data">Data5!$HS$11:$HS$21</definedName>
    <definedName name="A126110546X_Latest">Data5!$HS$21</definedName>
    <definedName name="A126110550R">Data5!$IQ$1:$IQ$10,Data5!$IQ$11:$IQ$21</definedName>
    <definedName name="A126110550R_Data">Data5!$IQ$11:$IQ$21</definedName>
    <definedName name="A126110550R_Latest">Data5!$IQ$21</definedName>
    <definedName name="A126110554X">Data6!$G$1:$G$10,Data6!$G$11:$G$21</definedName>
    <definedName name="A126110554X_Data">Data6!$G$11:$G$21</definedName>
    <definedName name="A126110554X_Latest">Data6!$G$21</definedName>
    <definedName name="A126110558J">Data5!$FE$1:$FE$10,Data5!$FE$11:$FE$21</definedName>
    <definedName name="A126110558J_Data">Data5!$FE$11:$FE$21</definedName>
    <definedName name="A126110558J_Latest">Data5!$FE$21</definedName>
    <definedName name="A126110562X">Data5!$FN$1:$FN$10,Data5!$FN$11:$FN$21</definedName>
    <definedName name="A126110562X_Data">Data5!$FN$11:$FN$21</definedName>
    <definedName name="A126110562X_Latest">Data5!$FN$21</definedName>
    <definedName name="A126110566J">Data5!$FQ$1:$FQ$10,Data5!$FQ$11:$FQ$21</definedName>
    <definedName name="A126110566J_Data">Data5!$FQ$11:$FQ$21</definedName>
    <definedName name="A126110566J_Latest">Data5!$FQ$21</definedName>
    <definedName name="A126110570X">Data5!$GR$1:$GR$10,Data5!$GR$11:$GR$21</definedName>
    <definedName name="A126110570X_Data">Data5!$GR$11:$GR$21</definedName>
    <definedName name="A126110570X_Latest">Data5!$GR$21</definedName>
    <definedName name="A126110574J">Data5!$GX$1:$GX$10,Data5!$GX$11:$GX$21</definedName>
    <definedName name="A126110574J_Data">Data5!$GX$11:$GX$21</definedName>
    <definedName name="A126110574J_Latest">Data5!$GX$21</definedName>
    <definedName name="A126110578T">Data5!$HA$1:$HA$10,Data5!$HA$11:$HA$21</definedName>
    <definedName name="A126110578T_Data">Data5!$HA$11:$HA$21</definedName>
    <definedName name="A126110578T_Latest">Data5!$HA$21</definedName>
    <definedName name="A126110582J">Data5!$HV$1:$HV$10,Data5!$HV$11:$HV$21</definedName>
    <definedName name="A126110582J_Data">Data5!$HV$11:$HV$21</definedName>
    <definedName name="A126110582J_Latest">Data5!$HV$21</definedName>
    <definedName name="A126110586T">Data5!$IE$1:$IE$10,Data5!$IE$11:$IE$21</definedName>
    <definedName name="A126110586T_Data">Data5!$IE$11:$IE$21</definedName>
    <definedName name="A126110586T_Latest">Data5!$IE$21</definedName>
    <definedName name="A126110590J">Data5!$FT$1:$FT$10,Data5!$FT$11:$FT$21</definedName>
    <definedName name="A126110590J_Data">Data5!$FT$11:$FT$21</definedName>
    <definedName name="A126110590J_Latest">Data5!$FT$21</definedName>
    <definedName name="A126110594T">Data5!$GC$1:$GC$10,Data5!$GC$11:$GC$21</definedName>
    <definedName name="A126110594T_Data">Data5!$GC$11:$GC$21</definedName>
    <definedName name="A126110594T_Latest">Data5!$GC$21</definedName>
    <definedName name="A126110598A">Data5!$IH$1:$IH$10,Data5!$IH$11:$IH$21</definedName>
    <definedName name="A126110598A_Data">Data5!$IH$11:$IH$21</definedName>
    <definedName name="A126110598A_Latest">Data5!$IH$21</definedName>
    <definedName name="A126110602F">Data5!$FB$1:$FB$10,Data5!$FB$11:$FB$21</definedName>
    <definedName name="A126110602F_Data">Data5!$FB$11:$FB$21</definedName>
    <definedName name="A126110602F_Latest">Data5!$FB$21</definedName>
    <definedName name="A126110606R">Data5!$FH$1:$FH$10,Data5!$FH$11:$FH$21</definedName>
    <definedName name="A126110606R_Data">Data5!$FH$11:$FH$21</definedName>
    <definedName name="A126110606R_Latest">Data5!$FH$21</definedName>
    <definedName name="A126110610F">Data5!$FK$1:$FK$10,Data5!$FK$11:$FK$21</definedName>
    <definedName name="A126110610F_Data">Data5!$FK$11:$FK$21</definedName>
    <definedName name="A126110610F_Latest">Data5!$FK$21</definedName>
    <definedName name="A126110614R">Data5!$FZ$1:$FZ$10,Data5!$FZ$11:$FZ$21</definedName>
    <definedName name="A126110614R_Data">Data5!$FZ$11:$FZ$21</definedName>
    <definedName name="A126110614R_Latest">Data5!$FZ$21</definedName>
    <definedName name="A126110618X">Data5!$HJ$1:$HJ$10,Data5!$HJ$11:$HJ$21</definedName>
    <definedName name="A126110618X_Data">Data5!$HJ$11:$HJ$21</definedName>
    <definedName name="A126110618X_Latest">Data5!$HJ$21</definedName>
    <definedName name="A126110622R">Data5!$HM$1:$HM$10,Data5!$HM$11:$HM$21</definedName>
    <definedName name="A126110622R_Data">Data5!$HM$11:$HM$21</definedName>
    <definedName name="A126110622R_Latest">Data5!$HM$21</definedName>
    <definedName name="A126110626X">Data5!$GF$1:$GF$10,Data5!$GF$11:$GF$21</definedName>
    <definedName name="A126110626X_Data">Data5!$GF$11:$GF$21</definedName>
    <definedName name="A126110626X_Latest">Data5!$GF$21</definedName>
    <definedName name="A126110630R">Data5!$HD$1:$HD$10,Data5!$HD$11:$HD$21</definedName>
    <definedName name="A126110630R_Data">Data5!$HD$11:$HD$21</definedName>
    <definedName name="A126110630R_Latest">Data5!$HD$21</definedName>
    <definedName name="A126110634X">Data5!$HY$1:$HY$10,Data5!$HY$11:$HY$21</definedName>
    <definedName name="A126110634X_Data">Data5!$HY$11:$HY$21</definedName>
    <definedName name="A126110634X_Latest">Data5!$HY$21</definedName>
    <definedName name="A126110638J">Data6!$AW$1:$AW$10,Data6!$AW$11:$AW$21</definedName>
    <definedName name="A126110638J_Data">Data6!$AW$11:$AW$21</definedName>
    <definedName name="A126110638J_Latest">Data6!$AW$21</definedName>
    <definedName name="A126110642X">Data6!$BR$1:$BR$10,Data6!$BR$11:$BR$21</definedName>
    <definedName name="A126110642X_Data">Data6!$BR$11:$BR$21</definedName>
    <definedName name="A126110642X_Latest">Data6!$BR$21</definedName>
    <definedName name="A126110646J">Data6!$CM$1:$CM$10,Data6!$CM$11:$CM$21</definedName>
    <definedName name="A126110646J_Data">Data6!$CM$11:$CM$21</definedName>
    <definedName name="A126110646J_Latest">Data6!$CM$21</definedName>
    <definedName name="A126110650X">Data6!$CA$1:$CA$10,Data6!$CA$11:$CA$21</definedName>
    <definedName name="A126110650X_Data">Data6!$CA$11:$CA$21</definedName>
    <definedName name="A126110650X_Latest">Data6!$CA$21</definedName>
    <definedName name="A126110654J">Data6!$CY$1:$CY$10,Data6!$CY$11:$CY$21</definedName>
    <definedName name="A126110654J_Data">Data6!$CY$11:$CY$21</definedName>
    <definedName name="A126110654J_Latest">Data6!$CY$21</definedName>
    <definedName name="A126110658T">Data6!$AZ$1:$AZ$10,Data6!$AZ$11:$AZ$21</definedName>
    <definedName name="A126110658T_Data">Data6!$AZ$11:$AZ$21</definedName>
    <definedName name="A126110658T_Latest">Data6!$AZ$21</definedName>
    <definedName name="A126110662J">Data6!$BF$1:$BF$10,Data6!$BF$11:$BF$21</definedName>
    <definedName name="A126110662J_Data">Data6!$BF$11:$BF$21</definedName>
    <definedName name="A126110662J_Latest">Data6!$BF$21</definedName>
    <definedName name="A126110666T">Data6!$DE$1:$DE$10,Data6!$DE$11:$DE$21</definedName>
    <definedName name="A126110666T_Data">Data6!$DE$11:$DE$21</definedName>
    <definedName name="A126110666T_Latest">Data6!$DE$21</definedName>
    <definedName name="A126110670J">Data6!$CV$1:$CV$10,Data6!$CV$11:$CV$21</definedName>
    <definedName name="A126110670J_Data">Data6!$CV$11:$CV$21</definedName>
    <definedName name="A126110670J_Latest">Data6!$CV$21</definedName>
    <definedName name="A126110674T">Data6!$DK$1:$DK$10,Data6!$DK$11:$DK$21</definedName>
    <definedName name="A126110674T_Data">Data6!$DK$11:$DK$21</definedName>
    <definedName name="A126110674T_Latest">Data6!$DK$21</definedName>
    <definedName name="A126110678A">Data6!$AH$1:$AH$10,Data6!$AH$11:$AH$21</definedName>
    <definedName name="A126110678A_Data">Data6!$AH$11:$AH$21</definedName>
    <definedName name="A126110678A_Latest">Data6!$AH$21</definedName>
    <definedName name="A126110682T">Data6!$AT$1:$AT$10,Data6!$AT$11:$AT$21</definedName>
    <definedName name="A126110682T_Data">Data6!$AT$11:$AT$21</definedName>
    <definedName name="A126110682T_Latest">Data6!$AT$21</definedName>
    <definedName name="A126110686A">Data6!$CD$1:$CD$10,Data6!$CD$11:$CD$21</definedName>
    <definedName name="A126110686A_Data">Data6!$CD$11:$CD$21</definedName>
    <definedName name="A126110686A_Latest">Data6!$CD$21</definedName>
    <definedName name="A126110690T">Data6!$DB$1:$DB$10,Data6!$DB$11:$DB$21</definedName>
    <definedName name="A126110690T_Data">Data6!$DB$11:$DB$21</definedName>
    <definedName name="A126110690T_Latest">Data6!$DB$21</definedName>
    <definedName name="A126110694A">Data6!$DH$1:$DH$10,Data6!$DH$11:$DH$21</definedName>
    <definedName name="A126110694A_Data">Data6!$DH$11:$DH$21</definedName>
    <definedName name="A126110694A_Latest">Data6!$DH$21</definedName>
    <definedName name="A126110698K">Data6!$P$1:$P$10,Data6!$P$11:$P$21</definedName>
    <definedName name="A126110698K_Data">Data6!$P$11:$P$21</definedName>
    <definedName name="A126110698K_Latest">Data6!$P$21</definedName>
    <definedName name="A126110702R">Data6!$Y$1:$Y$10,Data6!$Y$11:$Y$21</definedName>
    <definedName name="A126110702R_Data">Data6!$Y$11:$Y$21</definedName>
    <definedName name="A126110702R_Latest">Data6!$Y$21</definedName>
    <definedName name="A126110706X">Data6!$AB$1:$AB$10,Data6!$AB$11:$AB$21</definedName>
    <definedName name="A126110706X_Data">Data6!$AB$11:$AB$21</definedName>
    <definedName name="A126110706X_Latest">Data6!$AB$21</definedName>
    <definedName name="A126110710R">Data6!$BC$1:$BC$10,Data6!$BC$11:$BC$21</definedName>
    <definedName name="A126110710R_Data">Data6!$BC$11:$BC$21</definedName>
    <definedName name="A126110710R_Latest">Data6!$BC$21</definedName>
    <definedName name="A126110714X">Data6!$BI$1:$BI$10,Data6!$BI$11:$BI$21</definedName>
    <definedName name="A126110714X_Data">Data6!$BI$11:$BI$21</definedName>
    <definedName name="A126110714X_Latest">Data6!$BI$21</definedName>
    <definedName name="A126110718J">Data6!$BL$1:$BL$10,Data6!$BL$11:$BL$21</definedName>
    <definedName name="A126110718J_Data">Data6!$BL$11:$BL$21</definedName>
    <definedName name="A126110718J_Latest">Data6!$BL$21</definedName>
    <definedName name="A126110722X">Data6!$CG$1:$CG$10,Data6!$CG$11:$CG$21</definedName>
    <definedName name="A126110722X_Data">Data6!$CG$11:$CG$21</definedName>
    <definedName name="A126110722X_Latest">Data6!$CG$21</definedName>
    <definedName name="A126110726J">Data6!$CP$1:$CP$10,Data6!$CP$11:$CP$21</definedName>
    <definedName name="A126110726J_Data">Data6!$CP$11:$CP$21</definedName>
    <definedName name="A126110726J_Latest">Data6!$CP$21</definedName>
    <definedName name="A126110730X">Data6!$AE$1:$AE$10,Data6!$AE$11:$AE$21</definedName>
    <definedName name="A126110730X_Data">Data6!$AE$11:$AE$21</definedName>
    <definedName name="A126110730X_Latest">Data6!$AE$21</definedName>
    <definedName name="A126110734J">Data6!$AN$1:$AN$10,Data6!$AN$11:$AN$21</definedName>
    <definedName name="A126110734J_Data">Data6!$AN$11:$AN$21</definedName>
    <definedName name="A126110734J_Latest">Data6!$AN$21</definedName>
    <definedName name="A126110738T">Data6!$CS$1:$CS$10,Data6!$CS$11:$CS$21</definedName>
    <definedName name="A126110738T_Data">Data6!$CS$11:$CS$21</definedName>
    <definedName name="A126110738T_Latest">Data6!$CS$21</definedName>
    <definedName name="A126110742J">Data6!$M$1:$M$10,Data6!$M$11:$M$21</definedName>
    <definedName name="A126110742J_Data">Data6!$M$11:$M$21</definedName>
    <definedName name="A126110742J_Latest">Data6!$M$21</definedName>
    <definedName name="A126110746T">Data6!$S$1:$S$10,Data6!$S$11:$S$21</definedName>
    <definedName name="A126110746T_Data">Data6!$S$11:$S$21</definedName>
    <definedName name="A126110746T_Latest">Data6!$S$21</definedName>
    <definedName name="A126110750J">Data6!$V$1:$V$10,Data6!$V$11:$V$21</definedName>
    <definedName name="A126110750J_Data">Data6!$V$11:$V$21</definedName>
    <definedName name="A126110750J_Latest">Data6!$V$21</definedName>
    <definedName name="A126110754T">Data6!$AK$1:$AK$10,Data6!$AK$11:$AK$21</definedName>
    <definedName name="A126110754T_Data">Data6!$AK$11:$AK$21</definedName>
    <definedName name="A126110754T_Latest">Data6!$AK$21</definedName>
    <definedName name="A126110758A">Data6!$BU$1:$BU$10,Data6!$BU$11:$BU$21</definedName>
    <definedName name="A126110758A_Data">Data6!$BU$11:$BU$21</definedName>
    <definedName name="A126110758A_Latest">Data6!$BU$21</definedName>
    <definedName name="A126110762T">Data6!$BX$1:$BX$10,Data6!$BX$11:$BX$21</definedName>
    <definedName name="A126110762T_Data">Data6!$BX$11:$BX$21</definedName>
    <definedName name="A126110762T_Latest">Data6!$BX$21</definedName>
    <definedName name="A126110766A">Data6!$AQ$1:$AQ$10,Data6!$AQ$11:$AQ$21</definedName>
    <definedName name="A126110766A_Data">Data6!$AQ$11:$AQ$21</definedName>
    <definedName name="A126110766A_Latest">Data6!$AQ$21</definedName>
    <definedName name="A126110770T">Data6!$BO$1:$BO$10,Data6!$BO$11:$BO$21</definedName>
    <definedName name="A126110770T_Data">Data6!$BO$11:$BO$21</definedName>
    <definedName name="A126110770T_Latest">Data6!$BO$21</definedName>
    <definedName name="A126110774A">Data6!$CJ$1:$CJ$10,Data6!$CJ$11:$CJ$21</definedName>
    <definedName name="A126110774A_Data">Data6!$CJ$11:$CJ$21</definedName>
    <definedName name="A126110774A_Latest">Data6!$CJ$21</definedName>
    <definedName name="A126110778K">Data3!$FM$1:$FM$10,Data3!$FM$11:$FM$21</definedName>
    <definedName name="A126110778K_Data">Data3!$FM$11:$FM$21</definedName>
    <definedName name="A126110778K_Latest">Data3!$FM$21</definedName>
    <definedName name="A126110782A">Data3!$GH$1:$GH$10,Data3!$GH$11:$GH$21</definedName>
    <definedName name="A126110782A_Data">Data3!$GH$11:$GH$21</definedName>
    <definedName name="A126110782A_Latest">Data3!$GH$21</definedName>
    <definedName name="A126110786K">Data3!$HC$1:$HC$10,Data3!$HC$11:$HC$21</definedName>
    <definedName name="A126110786K_Data">Data3!$HC$11:$HC$21</definedName>
    <definedName name="A126110786K_Latest">Data3!$HC$21</definedName>
    <definedName name="A126110790A">Data3!$GQ$1:$GQ$10,Data3!$GQ$11:$GQ$21</definedName>
    <definedName name="A126110790A_Data">Data3!$GQ$11:$GQ$21</definedName>
    <definedName name="A126110790A_Latest">Data3!$GQ$21</definedName>
    <definedName name="A126110794K">Data3!$HO$1:$HO$10,Data3!$HO$11:$HO$21</definedName>
    <definedName name="A126110794K_Data">Data3!$HO$11:$HO$21</definedName>
    <definedName name="A126110794K_Latest">Data3!$HO$21</definedName>
    <definedName name="A126110798V">Data3!$FP$1:$FP$10,Data3!$FP$11:$FP$21</definedName>
    <definedName name="A126110798V_Data">Data3!$FP$11:$FP$21</definedName>
    <definedName name="A126110798V_Latest">Data3!$FP$21</definedName>
    <definedName name="A126110802X">Data3!$FV$1:$FV$10,Data3!$FV$11:$FV$21</definedName>
    <definedName name="A126110802X_Data">Data3!$FV$11:$FV$21</definedName>
    <definedName name="A126110802X_Latest">Data3!$FV$21</definedName>
    <definedName name="A126110806J">Data3!$HU$1:$HU$10,Data3!$HU$11:$HU$21</definedName>
    <definedName name="A126110806J_Data">Data3!$HU$11:$HU$21</definedName>
    <definedName name="A126110806J_Latest">Data3!$HU$21</definedName>
    <definedName name="A126110810X">Data3!$HL$1:$HL$10,Data3!$HL$11:$HL$21</definedName>
    <definedName name="A126110810X_Data">Data3!$HL$11:$HL$21</definedName>
    <definedName name="A126110810X_Latest">Data3!$HL$21</definedName>
    <definedName name="A126110814J">Data3!$IA$1:$IA$10,Data3!$IA$11:$IA$21</definedName>
    <definedName name="A126110814J_Data">Data3!$IA$11:$IA$21</definedName>
    <definedName name="A126110814J_Latest">Data3!$IA$21</definedName>
    <definedName name="A126110818T">Data3!$EX$1:$EX$10,Data3!$EX$11:$EX$21</definedName>
    <definedName name="A126110818T_Data">Data3!$EX$11:$EX$21</definedName>
    <definedName name="A126110818T_Latest">Data3!$EX$21</definedName>
    <definedName name="A126110822J">Data3!$FJ$1:$FJ$10,Data3!$FJ$11:$FJ$21</definedName>
    <definedName name="A126110822J_Data">Data3!$FJ$11:$FJ$21</definedName>
    <definedName name="A126110822J_Latest">Data3!$FJ$21</definedName>
    <definedName name="A126110826T">Data3!$GT$1:$GT$10,Data3!$GT$11:$GT$21</definedName>
    <definedName name="A126110826T_Data">Data3!$GT$11:$GT$21</definedName>
    <definedName name="A126110826T_Latest">Data3!$GT$21</definedName>
    <definedName name="A126110830J">Data3!$HR$1:$HR$10,Data3!$HR$11:$HR$21</definedName>
    <definedName name="A126110830J_Data">Data3!$HR$11:$HR$21</definedName>
    <definedName name="A126110830J_Latest">Data3!$HR$21</definedName>
    <definedName name="A126110834T">Data3!$HX$1:$HX$10,Data3!$HX$11:$HX$21</definedName>
    <definedName name="A126110834T_Data">Data3!$HX$11:$HX$21</definedName>
    <definedName name="A126110834T_Latest">Data3!$HX$21</definedName>
    <definedName name="A126110838A">Data3!$EF$1:$EF$10,Data3!$EF$11:$EF$21</definedName>
    <definedName name="A126110838A_Data">Data3!$EF$11:$EF$21</definedName>
    <definedName name="A126110838A_Latest">Data3!$EF$21</definedName>
    <definedName name="A126110842T">Data3!$EO$1:$EO$10,Data3!$EO$11:$EO$21</definedName>
    <definedName name="A126110842T_Data">Data3!$EO$11:$EO$21</definedName>
    <definedName name="A126110842T_Latest">Data3!$EO$21</definedName>
    <definedName name="A126110846A">Data3!$ER$1:$ER$10,Data3!$ER$11:$ER$21</definedName>
    <definedName name="A126110846A_Data">Data3!$ER$11:$ER$21</definedName>
    <definedName name="A126110846A_Latest">Data3!$ER$21</definedName>
    <definedName name="A126110850T">Data3!$FS$1:$FS$10,Data3!$FS$11:$FS$21</definedName>
    <definedName name="A126110850T_Data">Data3!$FS$11:$FS$21</definedName>
    <definedName name="A126110850T_Latest">Data3!$FS$21</definedName>
    <definedName name="A126110854A">Data3!$FY$1:$FY$10,Data3!$FY$11:$FY$21</definedName>
    <definedName name="A126110854A_Data">Data3!$FY$11:$FY$21</definedName>
    <definedName name="A126110854A_Latest">Data3!$FY$21</definedName>
    <definedName name="A126110858K">Data3!$GB$1:$GB$10,Data3!$GB$11:$GB$21</definedName>
    <definedName name="A126110858K_Data">Data3!$GB$11:$GB$21</definedName>
    <definedName name="A126110858K_Latest">Data3!$GB$21</definedName>
    <definedName name="A126110862A">Data3!$GW$1:$GW$10,Data3!$GW$11:$GW$21</definedName>
    <definedName name="A126110862A_Data">Data3!$GW$11:$GW$21</definedName>
    <definedName name="A126110862A_Latest">Data3!$GW$21</definedName>
    <definedName name="A126110866K">Data3!$HF$1:$HF$10,Data3!$HF$11:$HF$21</definedName>
    <definedName name="A126110866K_Data">Data3!$HF$11:$HF$21</definedName>
    <definedName name="A126110866K_Latest">Data3!$HF$21</definedName>
    <definedName name="A126110870A">Data3!$EU$1:$EU$10,Data3!$EU$11:$EU$21</definedName>
    <definedName name="A126110870A_Data">Data3!$EU$11:$EU$21</definedName>
    <definedName name="A126110870A_Latest">Data3!$EU$21</definedName>
    <definedName name="A126110874K">Data3!$FD$1:$FD$10,Data3!$FD$11:$FD$21</definedName>
    <definedName name="A126110874K_Data">Data3!$FD$11:$FD$21</definedName>
    <definedName name="A126110874K_Latest">Data3!$FD$21</definedName>
    <definedName name="A126110878V">Data3!$HI$1:$HI$10,Data3!$HI$11:$HI$21</definedName>
    <definedName name="A126110878V_Data">Data3!$HI$11:$HI$21</definedName>
    <definedName name="A126110878V_Latest">Data3!$HI$21</definedName>
    <definedName name="A126110882K">Data3!$EC$1:$EC$10,Data3!$EC$11:$EC$21</definedName>
    <definedName name="A126110882K_Data">Data3!$EC$11:$EC$21</definedName>
    <definedName name="A126110882K_Latest">Data3!$EC$21</definedName>
    <definedName name="A126110886V">Data3!$EI$1:$EI$10,Data3!$EI$11:$EI$21</definedName>
    <definedName name="A126110886V_Data">Data3!$EI$11:$EI$21</definedName>
    <definedName name="A126110886V_Latest">Data3!$EI$21</definedName>
    <definedName name="A126110890K">Data3!$EL$1:$EL$10,Data3!$EL$11:$EL$21</definedName>
    <definedName name="A126110890K_Data">Data3!$EL$11:$EL$21</definedName>
    <definedName name="A126110890K_Latest">Data3!$EL$21</definedName>
    <definedName name="A126110894V">Data3!$FA$1:$FA$10,Data3!$FA$11:$FA$21</definedName>
    <definedName name="A126110894V_Data">Data3!$FA$11:$FA$21</definedName>
    <definedName name="A126110894V_Latest">Data3!$FA$21</definedName>
    <definedName name="A126110898C">Data3!$GK$1:$GK$10,Data3!$GK$11:$GK$21</definedName>
    <definedName name="A126110898C_Data">Data3!$GK$11:$GK$21</definedName>
    <definedName name="A126110898C_Latest">Data3!$GK$21</definedName>
    <definedName name="A126110902J">Data3!$GN$1:$GN$10,Data3!$GN$11:$GN$21</definedName>
    <definedName name="A126110902J_Data">Data3!$GN$11:$GN$21</definedName>
    <definedName name="A126110902J_Latest">Data3!$GN$21</definedName>
    <definedName name="A126110906T">Data3!$FG$1:$FG$10,Data3!$FG$11:$FG$21</definedName>
    <definedName name="A126110906T_Data">Data3!$FG$11:$FG$21</definedName>
    <definedName name="A126110906T_Latest">Data3!$FG$21</definedName>
    <definedName name="A126110910J">Data3!$GE$1:$GE$10,Data3!$GE$11:$GE$21</definedName>
    <definedName name="A126110910J_Data">Data3!$GE$11:$GE$21</definedName>
    <definedName name="A126110910J_Latest">Data3!$GE$21</definedName>
    <definedName name="A126110914T">Data3!$GZ$1:$GZ$10,Data3!$GZ$11:$GZ$21</definedName>
    <definedName name="A126110914T_Data">Data3!$GZ$11:$GZ$21</definedName>
    <definedName name="A126110914T_Latest">Data3!$GZ$21</definedName>
    <definedName name="A126110918A">Data4!$DY$1:$DY$10,Data4!$DY$11:$DY$21</definedName>
    <definedName name="A126110918A_Data">Data4!$DY$11:$DY$21</definedName>
    <definedName name="A126110918A_Latest">Data4!$DY$21</definedName>
    <definedName name="A126110922T">Data4!$ET$1:$ET$10,Data4!$ET$11:$ET$21</definedName>
    <definedName name="A126110922T_Data">Data4!$ET$11:$ET$21</definedName>
    <definedName name="A126110922T_Latest">Data4!$ET$21</definedName>
    <definedName name="A126110926A">Data4!$FO$1:$FO$10,Data4!$FO$11:$FO$21</definedName>
    <definedName name="A126110926A_Data">Data4!$FO$11:$FO$21</definedName>
    <definedName name="A126110926A_Latest">Data4!$FO$21</definedName>
    <definedName name="A126110930T">Data4!$FC$1:$FC$10,Data4!$FC$11:$FC$21</definedName>
    <definedName name="A126110930T_Data">Data4!$FC$11:$FC$21</definedName>
    <definedName name="A126110930T_Latest">Data4!$FC$21</definedName>
    <definedName name="A126110934A">Data4!$GA$1:$GA$10,Data4!$GA$11:$GA$21</definedName>
    <definedName name="A126110934A_Data">Data4!$GA$11:$GA$21</definedName>
    <definedName name="A126110934A_Latest">Data4!$GA$21</definedName>
    <definedName name="A126110938K">Data4!$EB$1:$EB$10,Data4!$EB$11:$EB$21</definedName>
    <definedName name="A126110938K_Data">Data4!$EB$11:$EB$21</definedName>
    <definedName name="A126110938K_Latest">Data4!$EB$21</definedName>
    <definedName name="A126110942A">Data4!$EH$1:$EH$10,Data4!$EH$11:$EH$21</definedName>
    <definedName name="A126110942A_Data">Data4!$EH$11:$EH$21</definedName>
    <definedName name="A126110942A_Latest">Data4!$EH$21</definedName>
    <definedName name="A126110946K">Data4!$GG$1:$GG$10,Data4!$GG$11:$GG$21</definedName>
    <definedName name="A126110946K_Data">Data4!$GG$11:$GG$21</definedName>
    <definedName name="A126110946K_Latest">Data4!$GG$21</definedName>
    <definedName name="A126110950A">Data4!$FX$1:$FX$10,Data4!$FX$11:$FX$21</definedName>
    <definedName name="A126110950A_Data">Data4!$FX$11:$FX$21</definedName>
    <definedName name="A126110950A_Latest">Data4!$FX$21</definedName>
    <definedName name="A126110954K">Data4!$GM$1:$GM$10,Data4!$GM$11:$GM$21</definedName>
    <definedName name="A126110954K_Data">Data4!$GM$11:$GM$21</definedName>
    <definedName name="A126110954K_Latest">Data4!$GM$21</definedName>
    <definedName name="A126110958V">Data4!$DJ$1:$DJ$10,Data4!$DJ$11:$DJ$21</definedName>
    <definedName name="A126110958V_Data">Data4!$DJ$11:$DJ$21</definedName>
    <definedName name="A126110958V_Latest">Data4!$DJ$21</definedName>
    <definedName name="A126110962K">Data4!$DV$1:$DV$10,Data4!$DV$11:$DV$21</definedName>
    <definedName name="A126110962K_Data">Data4!$DV$11:$DV$21</definedName>
    <definedName name="A126110962K_Latest">Data4!$DV$21</definedName>
    <definedName name="A126110966V">Data4!$FF$1:$FF$10,Data4!$FF$11:$FF$21</definedName>
    <definedName name="A126110966V_Data">Data4!$FF$11:$FF$21</definedName>
    <definedName name="A126110966V_Latest">Data4!$FF$21</definedName>
    <definedName name="A126110970K">Data4!$GD$1:$GD$10,Data4!$GD$11:$GD$21</definedName>
    <definedName name="A126110970K_Data">Data4!$GD$11:$GD$21</definedName>
    <definedName name="A126110970K_Latest">Data4!$GD$21</definedName>
    <definedName name="A126110974V">Data4!$GJ$1:$GJ$10,Data4!$GJ$11:$GJ$21</definedName>
    <definedName name="A126110974V_Data">Data4!$GJ$11:$GJ$21</definedName>
    <definedName name="A126110974V_Latest">Data4!$GJ$21</definedName>
    <definedName name="A126110978C">Data4!$CR$1:$CR$10,Data4!$CR$11:$CR$21</definedName>
    <definedName name="A126110978C_Data">Data4!$CR$11:$CR$21</definedName>
    <definedName name="A126110978C_Latest">Data4!$CR$21</definedName>
    <definedName name="A126110982V">Data4!$DA$1:$DA$10,Data4!$DA$11:$DA$21</definedName>
    <definedName name="A126110982V_Data">Data4!$DA$11:$DA$21</definedName>
    <definedName name="A126110982V_Latest">Data4!$DA$21</definedName>
    <definedName name="A126110986C">Data4!$DD$1:$DD$10,Data4!$DD$11:$DD$21</definedName>
    <definedName name="A126110986C_Data">Data4!$DD$11:$DD$21</definedName>
    <definedName name="A126110986C_Latest">Data4!$DD$21</definedName>
    <definedName name="A126110990V">Data4!$EE$1:$EE$10,Data4!$EE$11:$EE$21</definedName>
    <definedName name="A126110990V_Data">Data4!$EE$11:$EE$21</definedName>
    <definedName name="A126110990V_Latest">Data4!$EE$21</definedName>
    <definedName name="A126110994C">Data4!$EK$1:$EK$10,Data4!$EK$11:$EK$21</definedName>
    <definedName name="A126110994C_Data">Data4!$EK$11:$EK$21</definedName>
    <definedName name="A126110994C_Latest">Data4!$EK$21</definedName>
    <definedName name="A126110998L">Data4!$EN$1:$EN$10,Data4!$EN$11:$EN$21</definedName>
    <definedName name="A126110998L_Data">Data4!$EN$11:$EN$21</definedName>
    <definedName name="A126110998L_Latest">Data4!$EN$21</definedName>
    <definedName name="A126111002V">Data4!$FI$1:$FI$10,Data4!$FI$11:$FI$21</definedName>
    <definedName name="A126111002V_Data">Data4!$FI$11:$FI$21</definedName>
    <definedName name="A126111002V_Latest">Data4!$FI$21</definedName>
    <definedName name="A126111006C">Data4!$FR$1:$FR$10,Data4!$FR$11:$FR$21</definedName>
    <definedName name="A126111006C_Data">Data4!$FR$11:$FR$21</definedName>
    <definedName name="A126111006C_Latest">Data4!$FR$21</definedName>
    <definedName name="A126111010V">Data4!$DG$1:$DG$10,Data4!$DG$11:$DG$21</definedName>
    <definedName name="A126111010V_Data">Data4!$DG$11:$DG$21</definedName>
    <definedName name="A126111010V_Latest">Data4!$DG$21</definedName>
    <definedName name="A126111014C">Data4!$DP$1:$DP$10,Data4!$DP$11:$DP$21</definedName>
    <definedName name="A126111014C_Data">Data4!$DP$11:$DP$21</definedName>
    <definedName name="A126111014C_Latest">Data4!$DP$21</definedName>
    <definedName name="A126111018L">Data4!$FU$1:$FU$10,Data4!$FU$11:$FU$21</definedName>
    <definedName name="A126111018L_Data">Data4!$FU$11:$FU$21</definedName>
    <definedName name="A126111018L_Latest">Data4!$FU$21</definedName>
    <definedName name="A126111022C">Data4!$CO$1:$CO$10,Data4!$CO$11:$CO$21</definedName>
    <definedName name="A126111022C_Data">Data4!$CO$11:$CO$21</definedName>
    <definedName name="A126111022C_Latest">Data4!$CO$21</definedName>
    <definedName name="A126111026L">Data4!$CU$1:$CU$10,Data4!$CU$11:$CU$21</definedName>
    <definedName name="A126111026L_Data">Data4!$CU$11:$CU$21</definedName>
    <definedName name="A126111026L_Latest">Data4!$CU$21</definedName>
    <definedName name="A126111030C">Data4!$CX$1:$CX$10,Data4!$CX$11:$CX$21</definedName>
    <definedName name="A126111030C_Data">Data4!$CX$11:$CX$21</definedName>
    <definedName name="A126111030C_Latest">Data4!$CX$21</definedName>
    <definedName name="A126111034L">Data4!$DM$1:$DM$10,Data4!$DM$11:$DM$21</definedName>
    <definedName name="A126111034L_Data">Data4!$DM$11:$DM$21</definedName>
    <definedName name="A126111034L_Latest">Data4!$DM$21</definedName>
    <definedName name="A126111038W">Data4!$EW$1:$EW$10,Data4!$EW$11:$EW$21</definedName>
    <definedName name="A126111038W_Data">Data4!$EW$11:$EW$21</definedName>
    <definedName name="A126111038W_Latest">Data4!$EW$21</definedName>
    <definedName name="A126111042L">Data4!$EZ$1:$EZ$10,Data4!$EZ$11:$EZ$21</definedName>
    <definedName name="A126111042L_Data">Data4!$EZ$11:$EZ$21</definedName>
    <definedName name="A126111042L_Latest">Data4!$EZ$21</definedName>
    <definedName name="A126111046W">Data4!$DS$1:$DS$10,Data4!$DS$11:$DS$21</definedName>
    <definedName name="A126111046W_Data">Data4!$DS$11:$DS$21</definedName>
    <definedName name="A126111046W_Latest">Data4!$DS$21</definedName>
    <definedName name="A126111050L">Data4!$EQ$1:$EQ$10,Data4!$EQ$11:$EQ$21</definedName>
    <definedName name="A126111050L_Data">Data4!$EQ$11:$EQ$21</definedName>
    <definedName name="A126111050L_Latest">Data4!$EQ$21</definedName>
    <definedName name="A126111054W">Data4!$FL$1:$FL$10,Data4!$FL$11:$FL$21</definedName>
    <definedName name="A126111054W_Data">Data4!$FL$11:$FL$21</definedName>
    <definedName name="A126111054W_Latest">Data4!$FL$21</definedName>
    <definedName name="A126111058F">Data4!$HZ$1:$HZ$10,Data4!$HZ$11:$HZ$21</definedName>
    <definedName name="A126111058F_Data">Data4!$HZ$11:$HZ$21</definedName>
    <definedName name="A126111058F_Latest">Data4!$HZ$21</definedName>
    <definedName name="A126111062W">Data5!$E$1:$E$10,Data5!$E$11:$E$21</definedName>
    <definedName name="A126111062W_Data">Data5!$E$11:$E$21</definedName>
    <definedName name="A126111062W_Latest">Data5!$E$21</definedName>
    <definedName name="A126111066F">Data5!$Z$1:$Z$10,Data5!$Z$11:$Z$21</definedName>
    <definedName name="A126111066F_Data">Data5!$Z$11:$Z$21</definedName>
    <definedName name="A126111066F_Latest">Data5!$Z$21</definedName>
    <definedName name="A126111070W">Data5!$N$1:$N$10,Data5!$N$11:$N$21</definedName>
    <definedName name="A126111070W_Data">Data5!$N$11:$N$21</definedName>
    <definedName name="A126111070W_Latest">Data5!$N$21</definedName>
    <definedName name="A126111074F">Data5!$AL$1:$AL$10,Data5!$AL$11:$AL$21</definedName>
    <definedName name="A126111074F_Data">Data5!$AL$11:$AL$21</definedName>
    <definedName name="A126111074F_Latest">Data5!$AL$21</definedName>
    <definedName name="A126111078R">Data4!$IC$1:$IC$10,Data4!$IC$11:$IC$21</definedName>
    <definedName name="A126111078R_Data">Data4!$IC$11:$IC$21</definedName>
    <definedName name="A126111078R_Latest">Data4!$IC$21</definedName>
    <definedName name="A126111082F">Data4!$II$1:$II$10,Data4!$II$11:$II$21</definedName>
    <definedName name="A126111082F_Data">Data4!$II$11:$II$21</definedName>
    <definedName name="A126111082F_Latest">Data4!$II$21</definedName>
    <definedName name="A126111086R">Data5!$AR$1:$AR$10,Data5!$AR$11:$AR$21</definedName>
    <definedName name="A126111086R_Data">Data5!$AR$11:$AR$21</definedName>
    <definedName name="A126111086R_Latest">Data5!$AR$21</definedName>
    <definedName name="A126111090F">Data5!$AI$1:$AI$10,Data5!$AI$11:$AI$21</definedName>
    <definedName name="A126111090F_Data">Data5!$AI$11:$AI$21</definedName>
    <definedName name="A126111090F_Latest">Data5!$AI$21</definedName>
    <definedName name="A126111094R">Data5!$AX$1:$AX$10,Data5!$AX$11:$AX$21</definedName>
    <definedName name="A126111094R_Data">Data5!$AX$11:$AX$21</definedName>
    <definedName name="A126111094R_Latest">Data5!$AX$21</definedName>
    <definedName name="A126111098X">Data4!$HK$1:$HK$10,Data4!$HK$11:$HK$21</definedName>
    <definedName name="A126111098X_Data">Data4!$HK$11:$HK$21</definedName>
    <definedName name="A126111098X_Latest">Data4!$HK$21</definedName>
    <definedName name="A126111102C">Data4!$HW$1:$HW$10,Data4!$HW$11:$HW$21</definedName>
    <definedName name="A126111102C_Data">Data4!$HW$11:$HW$21</definedName>
    <definedName name="A126111102C_Latest">Data4!$HW$21</definedName>
    <definedName name="A126111106L">Data5!$Q$1:$Q$10,Data5!$Q$11:$Q$21</definedName>
    <definedName name="A126111106L_Data">Data5!$Q$11:$Q$21</definedName>
    <definedName name="A126111106L_Latest">Data5!$Q$21</definedName>
    <definedName name="A126111110C">Data5!$AO$1:$AO$10,Data5!$AO$11:$AO$21</definedName>
    <definedName name="A126111110C_Data">Data5!$AO$11:$AO$21</definedName>
    <definedName name="A126111110C_Latest">Data5!$AO$21</definedName>
    <definedName name="A126111114L">Data5!$AU$1:$AU$10,Data5!$AU$11:$AU$21</definedName>
    <definedName name="A126111114L_Data">Data5!$AU$11:$AU$21</definedName>
    <definedName name="A126111114L_Latest">Data5!$AU$21</definedName>
    <definedName name="A126111118W">Data4!$GS$1:$GS$10,Data4!$GS$11:$GS$21</definedName>
    <definedName name="A126111118W_Data">Data4!$GS$11:$GS$21</definedName>
    <definedName name="A126111118W_Latest">Data4!$GS$21</definedName>
    <definedName name="A126111122L">Data4!$HB$1:$HB$10,Data4!$HB$11:$HB$21</definedName>
    <definedName name="A126111122L_Data">Data4!$HB$11:$HB$21</definedName>
    <definedName name="A126111122L_Latest">Data4!$HB$21</definedName>
    <definedName name="A126111126W">Data4!$HE$1:$HE$10,Data4!$HE$11:$HE$21</definedName>
    <definedName name="A126111126W_Data">Data4!$HE$11:$HE$21</definedName>
    <definedName name="A126111126W_Latest">Data4!$HE$21</definedName>
    <definedName name="A126111130L">Data4!$IF$1:$IF$10,Data4!$IF$11:$IF$21</definedName>
    <definedName name="A126111130L_Data">Data4!$IF$11:$IF$21</definedName>
    <definedName name="A126111130L_Latest">Data4!$IF$21</definedName>
    <definedName name="A126111134W">Data4!$IL$1:$IL$10,Data4!$IL$11:$IL$21</definedName>
    <definedName name="A126111134W_Data">Data4!$IL$11:$IL$21</definedName>
    <definedName name="A126111134W_Latest">Data4!$IL$21</definedName>
    <definedName name="A126111138F">Data4!$IO$1:$IO$10,Data4!$IO$11:$IO$21</definedName>
    <definedName name="A126111138F_Data">Data4!$IO$11:$IO$21</definedName>
    <definedName name="A126111138F_Latest">Data4!$IO$21</definedName>
    <definedName name="A126111142W">Data5!$T$1:$T$10,Data5!$T$11:$T$21</definedName>
    <definedName name="A126111142W_Data">Data5!$T$11:$T$21</definedName>
    <definedName name="A126111142W_Latest">Data5!$T$21</definedName>
    <definedName name="A126111146F">Data5!$AC$1:$AC$10,Data5!$AC$11:$AC$21</definedName>
    <definedName name="A126111146F_Data">Data5!$AC$11:$AC$21</definedName>
    <definedName name="A126111146F_Latest">Data5!$AC$21</definedName>
    <definedName name="A126111150W">Data4!$HH$1:$HH$10,Data4!$HH$11:$HH$21</definedName>
    <definedName name="A126111150W_Data">Data4!$HH$11:$HH$21</definedName>
    <definedName name="A126111150W_Latest">Data4!$HH$21</definedName>
    <definedName name="A126111154F">Data4!$HQ$1:$HQ$10,Data4!$HQ$11:$HQ$21</definedName>
    <definedName name="A126111154F_Data">Data4!$HQ$11:$HQ$21</definedName>
    <definedName name="A126111154F_Latest">Data4!$HQ$21</definedName>
    <definedName name="A126111158R">Data5!$AF$1:$AF$10,Data5!$AF$11:$AF$21</definedName>
    <definedName name="A126111158R_Data">Data5!$AF$11:$AF$21</definedName>
    <definedName name="A126111158R_Latest">Data5!$AF$21</definedName>
    <definedName name="A126111162F">Data4!$GP$1:$GP$10,Data4!$GP$11:$GP$21</definedName>
    <definedName name="A126111162F_Data">Data4!$GP$11:$GP$21</definedName>
    <definedName name="A126111162F_Latest">Data4!$GP$21</definedName>
    <definedName name="A126111166R">Data4!$GV$1:$GV$10,Data4!$GV$11:$GV$21</definedName>
    <definedName name="A126111166R_Data">Data4!$GV$11:$GV$21</definedName>
    <definedName name="A126111166R_Latest">Data4!$GV$21</definedName>
    <definedName name="A126111170F">Data4!$GY$1:$GY$10,Data4!$GY$11:$GY$21</definedName>
    <definedName name="A126111170F_Data">Data4!$GY$11:$GY$21</definedName>
    <definedName name="A126111170F_Latest">Data4!$GY$21</definedName>
    <definedName name="A126111174R">Data4!$HN$1:$HN$10,Data4!$HN$11:$HN$21</definedName>
    <definedName name="A126111174R_Data">Data4!$HN$11:$HN$21</definedName>
    <definedName name="A126111174R_Latest">Data4!$HN$21</definedName>
    <definedName name="A126111178X">Data5!$H$1:$H$10,Data5!$H$11:$H$21</definedName>
    <definedName name="A126111178X_Data">Data5!$H$11:$H$21</definedName>
    <definedName name="A126111178X_Latest">Data5!$H$21</definedName>
    <definedName name="A126111182R">Data5!$K$1:$K$10,Data5!$K$11:$K$21</definedName>
    <definedName name="A126111182R_Data">Data5!$K$11:$K$21</definedName>
    <definedName name="A126111182R_Latest">Data5!$K$21</definedName>
    <definedName name="A126111186X">Data4!$HT$1:$HT$10,Data4!$HT$11:$HT$21</definedName>
    <definedName name="A126111186X_Data">Data4!$HT$11:$HT$21</definedName>
    <definedName name="A126111186X_Latest">Data4!$HT$21</definedName>
    <definedName name="A126111190R">Data5!$B$1:$B$10,Data5!$B$11:$B$21</definedName>
    <definedName name="A126111190R_Data">Data5!$B$11:$B$21</definedName>
    <definedName name="A126111190R_Latest">Data5!$B$21</definedName>
    <definedName name="A126111194X">Data5!$W$1:$W$10,Data5!$W$11:$W$21</definedName>
    <definedName name="A126111194X_Data">Data5!$W$11:$W$21</definedName>
    <definedName name="A126111194X_Latest">Data5!$W$21</definedName>
    <definedName name="A126111198J">Data1!$IO$1:$IO$10,Data1!$IO$11:$IO$21</definedName>
    <definedName name="A126111198J_Data">Data1!$IO$11:$IO$21</definedName>
    <definedName name="A126111198J_Latest">Data1!$IO$21</definedName>
    <definedName name="A126111202L">Data2!$T$1:$T$10,Data2!$T$11:$T$21</definedName>
    <definedName name="A126111202L_Data">Data2!$T$11:$T$21</definedName>
    <definedName name="A126111202L_Latest">Data2!$T$21</definedName>
    <definedName name="A126111206W">Data2!$AO$1:$AO$10,Data2!$AO$11:$AO$21</definedName>
    <definedName name="A126111206W_Data">Data2!$AO$11:$AO$21</definedName>
    <definedName name="A126111206W_Latest">Data2!$AO$21</definedName>
    <definedName name="A126111210L">Data2!$AC$1:$AC$10,Data2!$AC$11:$AC$21</definedName>
    <definedName name="A126111210L_Data">Data2!$AC$11:$AC$21</definedName>
    <definedName name="A126111210L_Latest">Data2!$AC$21</definedName>
    <definedName name="A126111214W">Data2!$BA$1:$BA$10,Data2!$BA$11:$BA$21</definedName>
    <definedName name="A126111214W_Data">Data2!$BA$11:$BA$21</definedName>
    <definedName name="A126111214W_Latest">Data2!$BA$21</definedName>
    <definedName name="A126111218F">Data2!$B$1:$B$10,Data2!$B$11:$B$21</definedName>
    <definedName name="A126111218F_Data">Data2!$B$11:$B$21</definedName>
    <definedName name="A126111218F_Latest">Data2!$B$21</definedName>
    <definedName name="A126111222W">Data2!$H$1:$H$10,Data2!$H$11:$H$21</definedName>
    <definedName name="A126111222W_Data">Data2!$H$11:$H$21</definedName>
    <definedName name="A126111222W_Latest">Data2!$H$21</definedName>
    <definedName name="A126111226F">Data2!$BG$1:$BG$10,Data2!$BG$11:$BG$21</definedName>
    <definedName name="A126111226F_Data">Data2!$BG$11:$BG$21</definedName>
    <definedName name="A126111226F_Latest">Data2!$BG$21</definedName>
    <definedName name="A126111230W">Data2!$AX$1:$AX$10,Data2!$AX$11:$AX$21</definedName>
    <definedName name="A126111230W_Data">Data2!$AX$11:$AX$21</definedName>
    <definedName name="A126111230W_Latest">Data2!$AX$21</definedName>
    <definedName name="A126111234F">Data2!$BM$1:$BM$10,Data2!$BM$11:$BM$21</definedName>
    <definedName name="A126111234F_Data">Data2!$BM$11:$BM$21</definedName>
    <definedName name="A126111234F_Latest">Data2!$BM$21</definedName>
    <definedName name="A126111238R">Data1!$HZ$1:$HZ$10,Data1!$HZ$11:$HZ$21</definedName>
    <definedName name="A126111238R_Data">Data1!$HZ$11:$HZ$21</definedName>
    <definedName name="A126111238R_Latest">Data1!$HZ$21</definedName>
    <definedName name="A126111242F">Data1!$IL$1:$IL$10,Data1!$IL$11:$IL$21</definedName>
    <definedName name="A126111242F_Data">Data1!$IL$11:$IL$21</definedName>
    <definedName name="A126111242F_Latest">Data1!$IL$21</definedName>
    <definedName name="A126111246R">Data2!$AF$1:$AF$10,Data2!$AF$11:$AF$21</definedName>
    <definedName name="A126111246R_Data">Data2!$AF$11:$AF$21</definedName>
    <definedName name="A126111246R_Latest">Data2!$AF$21</definedName>
    <definedName name="A126111250F">Data2!$BD$1:$BD$10,Data2!$BD$11:$BD$21</definedName>
    <definedName name="A126111250F_Data">Data2!$BD$11:$BD$21</definedName>
    <definedName name="A126111250F_Latest">Data2!$BD$21</definedName>
    <definedName name="A126111254R">Data2!$BJ$1:$BJ$10,Data2!$BJ$11:$BJ$21</definedName>
    <definedName name="A126111254R_Data">Data2!$BJ$11:$BJ$21</definedName>
    <definedName name="A126111254R_Latest">Data2!$BJ$21</definedName>
    <definedName name="A126111258X">Data1!$HH$1:$HH$10,Data1!$HH$11:$HH$21</definedName>
    <definedName name="A126111258X_Data">Data1!$HH$11:$HH$21</definedName>
    <definedName name="A126111258X_Latest">Data1!$HH$21</definedName>
    <definedName name="A126111262R">Data1!$HQ$1:$HQ$10,Data1!$HQ$11:$HQ$21</definedName>
    <definedName name="A126111262R_Data">Data1!$HQ$11:$HQ$21</definedName>
    <definedName name="A126111262R_Latest">Data1!$HQ$21</definedName>
    <definedName name="A126111266X">Data1!$HT$1:$HT$10,Data1!$HT$11:$HT$21</definedName>
    <definedName name="A126111266X_Data">Data1!$HT$11:$HT$21</definedName>
    <definedName name="A126111266X_Latest">Data1!$HT$21</definedName>
    <definedName name="A126111270R">Data2!$E$1:$E$10,Data2!$E$11:$E$21</definedName>
    <definedName name="A126111270R_Data">Data2!$E$11:$E$21</definedName>
    <definedName name="A126111270R_Latest">Data2!$E$21</definedName>
    <definedName name="A126111274X">Data2!$K$1:$K$10,Data2!$K$11:$K$21</definedName>
    <definedName name="A126111274X_Data">Data2!$K$11:$K$21</definedName>
    <definedName name="A126111274X_Latest">Data2!$K$21</definedName>
    <definedName name="A126111278J">Data2!$N$1:$N$10,Data2!$N$11:$N$21</definedName>
    <definedName name="A126111278J_Data">Data2!$N$11:$N$21</definedName>
    <definedName name="A126111278J_Latest">Data2!$N$21</definedName>
    <definedName name="A126111282X">Data2!$AI$1:$AI$10,Data2!$AI$11:$AI$21</definedName>
    <definedName name="A126111282X_Data">Data2!$AI$11:$AI$21</definedName>
    <definedName name="A126111282X_Latest">Data2!$AI$21</definedName>
    <definedName name="A126111286J">Data2!$AR$1:$AR$10,Data2!$AR$11:$AR$21</definedName>
    <definedName name="A126111286J_Data">Data2!$AR$11:$AR$21</definedName>
    <definedName name="A126111286J_Latest">Data2!$AR$21</definedName>
    <definedName name="A126111290X">Data1!$HW$1:$HW$10,Data1!$HW$11:$HW$21</definedName>
    <definedName name="A126111290X_Data">Data1!$HW$11:$HW$21</definedName>
    <definedName name="A126111290X_Latest">Data1!$HW$21</definedName>
    <definedName name="A126111294J">Data1!$IF$1:$IF$10,Data1!$IF$11:$IF$21</definedName>
    <definedName name="A126111294J_Data">Data1!$IF$11:$IF$21</definedName>
    <definedName name="A126111294J_Latest">Data1!$IF$21</definedName>
    <definedName name="A126111298T">Data2!$AU$1:$AU$10,Data2!$AU$11:$AU$21</definedName>
    <definedName name="A126111298T_Data">Data2!$AU$11:$AU$21</definedName>
    <definedName name="A126111298T_Latest">Data2!$AU$21</definedName>
    <definedName name="A126111302W">Data1!$HE$1:$HE$10,Data1!$HE$11:$HE$21</definedName>
    <definedName name="A126111302W_Data">Data1!$HE$11:$HE$21</definedName>
    <definedName name="A126111302W_Latest">Data1!$HE$21</definedName>
    <definedName name="A126111306F">Data1!$HK$1:$HK$10,Data1!$HK$11:$HK$21</definedName>
    <definedName name="A126111306F_Data">Data1!$HK$11:$HK$21</definedName>
    <definedName name="A126111306F_Latest">Data1!$HK$21</definedName>
    <definedName name="A126111310W">Data1!$HN$1:$HN$10,Data1!$HN$11:$HN$21</definedName>
    <definedName name="A126111310W_Data">Data1!$HN$11:$HN$21</definedName>
    <definedName name="A126111310W_Latest">Data1!$HN$21</definedName>
    <definedName name="A126111314F">Data1!$IC$1:$IC$10,Data1!$IC$11:$IC$21</definedName>
    <definedName name="A126111314F_Data">Data1!$IC$11:$IC$21</definedName>
    <definedName name="A126111314F_Latest">Data1!$IC$21</definedName>
    <definedName name="A126111318R">Data2!$W$1:$W$10,Data2!$W$11:$W$21</definedName>
    <definedName name="A126111318R_Data">Data2!$W$11:$W$21</definedName>
    <definedName name="A126111318R_Latest">Data2!$W$21</definedName>
    <definedName name="A126111322F">Data2!$Z$1:$Z$10,Data2!$Z$11:$Z$21</definedName>
    <definedName name="A126111322F_Data">Data2!$Z$11:$Z$21</definedName>
    <definedName name="A126111322F_Latest">Data2!$Z$21</definedName>
    <definedName name="A126111326R">Data1!$II$1:$II$10,Data1!$II$11:$II$21</definedName>
    <definedName name="A126111326R_Data">Data1!$II$11:$II$21</definedName>
    <definedName name="A126111326R_Latest">Data1!$II$21</definedName>
    <definedName name="A126111330F">Data2!$Q$1:$Q$10,Data2!$Q$11:$Q$21</definedName>
    <definedName name="A126111330F_Data">Data2!$Q$11:$Q$21</definedName>
    <definedName name="A126111330F_Latest">Data2!$Q$21</definedName>
    <definedName name="A126111334R">Data2!$AL$1:$AL$10,Data2!$AL$11:$AL$21</definedName>
    <definedName name="A126111334R_Data">Data2!$AL$11:$AL$21</definedName>
    <definedName name="A126111334R_Latest">Data2!$AL$21</definedName>
    <definedName name="A126112458K">Data3!$BL$1:$BL$10,Data3!$BL$11:$BL$21</definedName>
    <definedName name="A126112458K_Data">Data3!$BL$11:$BL$21</definedName>
    <definedName name="A126112458K_Latest">Data3!$BL$21</definedName>
    <definedName name="A126112462A">Data3!$CG$1:$CG$10,Data3!$CG$11:$CG$21</definedName>
    <definedName name="A126112462A_Data">Data3!$CG$11:$CG$21</definedName>
    <definedName name="A126112462A_Latest">Data3!$CG$21</definedName>
    <definedName name="A126112466K">Data3!$DB$1:$DB$10,Data3!$DB$11:$DB$21</definedName>
    <definedName name="A126112466K_Data">Data3!$DB$11:$DB$21</definedName>
    <definedName name="A126112466K_Latest">Data3!$DB$21</definedName>
    <definedName name="A126112470A">Data3!$CP$1:$CP$10,Data3!$CP$11:$CP$21</definedName>
    <definedName name="A126112470A_Data">Data3!$CP$11:$CP$21</definedName>
    <definedName name="A126112470A_Latest">Data3!$CP$21</definedName>
    <definedName name="A126112474K">Data3!$DN$1:$DN$10,Data3!$DN$11:$DN$21</definedName>
    <definedName name="A126112474K_Data">Data3!$DN$11:$DN$21</definedName>
    <definedName name="A126112474K_Latest">Data3!$DN$21</definedName>
    <definedName name="A126112478V">Data3!$BO$1:$BO$10,Data3!$BO$11:$BO$21</definedName>
    <definedName name="A126112478V_Data">Data3!$BO$11:$BO$21</definedName>
    <definedName name="A126112478V_Latest">Data3!$BO$21</definedName>
    <definedName name="A126112482K">Data3!$BU$1:$BU$10,Data3!$BU$11:$BU$21</definedName>
    <definedName name="A126112482K_Data">Data3!$BU$11:$BU$21</definedName>
    <definedName name="A126112482K_Latest">Data3!$BU$21</definedName>
    <definedName name="A126112486V">Data3!$DT$1:$DT$10,Data3!$DT$11:$DT$21</definedName>
    <definedName name="A126112486V_Data">Data3!$DT$11:$DT$21</definedName>
    <definedName name="A126112486V_Latest">Data3!$DT$21</definedName>
    <definedName name="A126112490K">Data3!$DK$1:$DK$10,Data3!$DK$11:$DK$21</definedName>
    <definedName name="A126112490K_Data">Data3!$DK$11:$DK$21</definedName>
    <definedName name="A126112490K_Latest">Data3!$DK$21</definedName>
    <definedName name="A126112494V">Data3!$DZ$1:$DZ$10,Data3!$DZ$11:$DZ$21</definedName>
    <definedName name="A126112494V_Data">Data3!$DZ$11:$DZ$21</definedName>
    <definedName name="A126112494V_Latest">Data3!$DZ$21</definedName>
    <definedName name="A126112498C">Data3!$AW$1:$AW$10,Data3!$AW$11:$AW$21</definedName>
    <definedName name="A126112498C_Data">Data3!$AW$11:$AW$21</definedName>
    <definedName name="A126112498C_Latest">Data3!$AW$21</definedName>
    <definedName name="A126112502J">Data3!$BI$1:$BI$10,Data3!$BI$11:$BI$21</definedName>
    <definedName name="A126112502J_Data">Data3!$BI$11:$BI$21</definedName>
    <definedName name="A126112502J_Latest">Data3!$BI$21</definedName>
    <definedName name="A126112506T">Data3!$CS$1:$CS$10,Data3!$CS$11:$CS$21</definedName>
    <definedName name="A126112506T_Data">Data3!$CS$11:$CS$21</definedName>
    <definedName name="A126112506T_Latest">Data3!$CS$21</definedName>
    <definedName name="A126112510J">Data3!$DQ$1:$DQ$10,Data3!$DQ$11:$DQ$21</definedName>
    <definedName name="A126112510J_Data">Data3!$DQ$11:$DQ$21</definedName>
    <definedName name="A126112510J_Latest">Data3!$DQ$21</definedName>
    <definedName name="A126112514T">Data3!$DW$1:$DW$10,Data3!$DW$11:$DW$21</definedName>
    <definedName name="A126112514T_Data">Data3!$DW$11:$DW$21</definedName>
    <definedName name="A126112514T_Latest">Data3!$DW$21</definedName>
    <definedName name="A126112518A">Data3!$AE$1:$AE$10,Data3!$AE$11:$AE$21</definedName>
    <definedName name="A126112518A_Data">Data3!$AE$11:$AE$21</definedName>
    <definedName name="A126112518A_Latest">Data3!$AE$21</definedName>
    <definedName name="A126112522T">Data3!$AN$1:$AN$10,Data3!$AN$11:$AN$21</definedName>
    <definedName name="A126112522T_Data">Data3!$AN$11:$AN$21</definedName>
    <definedName name="A126112522T_Latest">Data3!$AN$21</definedName>
    <definedName name="A126112526A">Data3!$AQ$1:$AQ$10,Data3!$AQ$11:$AQ$21</definedName>
    <definedName name="A126112526A_Data">Data3!$AQ$11:$AQ$21</definedName>
    <definedName name="A126112526A_Latest">Data3!$AQ$21</definedName>
    <definedName name="A126112530T">Data3!$BR$1:$BR$10,Data3!$BR$11:$BR$21</definedName>
    <definedName name="A126112530T_Data">Data3!$BR$11:$BR$21</definedName>
    <definedName name="A126112530T_Latest">Data3!$BR$21</definedName>
    <definedName name="A126112534A">Data3!$BX$1:$BX$10,Data3!$BX$11:$BX$21</definedName>
    <definedName name="A126112534A_Data">Data3!$BX$11:$BX$21</definedName>
    <definedName name="A126112534A_Latest">Data3!$BX$21</definedName>
    <definedName name="A126112538K">Data3!$CA$1:$CA$10,Data3!$CA$11:$CA$21</definedName>
    <definedName name="A126112538K_Data">Data3!$CA$11:$CA$21</definedName>
    <definedName name="A126112538K_Latest">Data3!$CA$21</definedName>
    <definedName name="A126112542A">Data3!$CV$1:$CV$10,Data3!$CV$11:$CV$21</definedName>
    <definedName name="A126112542A_Data">Data3!$CV$11:$CV$21</definedName>
    <definedName name="A126112542A_Latest">Data3!$CV$21</definedName>
    <definedName name="A126112546K">Data3!$DE$1:$DE$10,Data3!$DE$11:$DE$21</definedName>
    <definedName name="A126112546K_Data">Data3!$DE$11:$DE$21</definedName>
    <definedName name="A126112546K_Latest">Data3!$DE$21</definedName>
    <definedName name="A126112550A">Data3!$AT$1:$AT$10,Data3!$AT$11:$AT$21</definedName>
    <definedName name="A126112550A_Data">Data3!$AT$11:$AT$21</definedName>
    <definedName name="A126112550A_Latest">Data3!$AT$21</definedName>
    <definedName name="A126112554K">Data3!$BC$1:$BC$10,Data3!$BC$11:$BC$21</definedName>
    <definedName name="A126112554K_Data">Data3!$BC$11:$BC$21</definedName>
    <definedName name="A126112554K_Latest">Data3!$BC$21</definedName>
    <definedName name="A126112558V">Data3!$DH$1:$DH$10,Data3!$DH$11:$DH$21</definedName>
    <definedName name="A126112558V_Data">Data3!$DH$11:$DH$21</definedName>
    <definedName name="A126112558V_Latest">Data3!$DH$21</definedName>
    <definedName name="A126112562K">Data3!$AB$1:$AB$10,Data3!$AB$11:$AB$21</definedName>
    <definedName name="A126112562K_Data">Data3!$AB$11:$AB$21</definedName>
    <definedName name="A126112562K_Latest">Data3!$AB$21</definedName>
    <definedName name="A126112566V">Data3!$AH$1:$AH$10,Data3!$AH$11:$AH$21</definedName>
    <definedName name="A126112566V_Data">Data3!$AH$11:$AH$21</definedName>
    <definedName name="A126112566V_Latest">Data3!$AH$21</definedName>
    <definedName name="A126112570K">Data3!$AK$1:$AK$10,Data3!$AK$11:$AK$21</definedName>
    <definedName name="A126112570K_Data">Data3!$AK$11:$AK$21</definedName>
    <definedName name="A126112570K_Latest">Data3!$AK$21</definedName>
    <definedName name="A126112574V">Data3!$AZ$1:$AZ$10,Data3!$AZ$11:$AZ$21</definedName>
    <definedName name="A126112574V_Data">Data3!$AZ$11:$AZ$21</definedName>
    <definedName name="A126112574V_Latest">Data3!$AZ$21</definedName>
    <definedName name="A126112578C">Data3!$CJ$1:$CJ$10,Data3!$CJ$11:$CJ$21</definedName>
    <definedName name="A126112578C_Data">Data3!$CJ$11:$CJ$21</definedName>
    <definedName name="A126112578C_Latest">Data3!$CJ$21</definedName>
    <definedName name="A126112582V">Data3!$CM$1:$CM$10,Data3!$CM$11:$CM$21</definedName>
    <definedName name="A126112582V_Data">Data3!$CM$11:$CM$21</definedName>
    <definedName name="A126112582V_Latest">Data3!$CM$21</definedName>
    <definedName name="A126112586C">Data3!$BF$1:$BF$10,Data3!$BF$11:$BF$21</definedName>
    <definedName name="A126112586C_Data">Data3!$BF$11:$BF$21</definedName>
    <definedName name="A126112586C_Latest">Data3!$BF$21</definedName>
    <definedName name="A126112590V">Data3!$CD$1:$CD$10,Data3!$CD$11:$CD$21</definedName>
    <definedName name="A126112590V_Data">Data3!$CD$11:$CD$21</definedName>
    <definedName name="A126112590V_Latest">Data3!$CD$21</definedName>
    <definedName name="A126112594C">Data3!$CY$1:$CY$10,Data3!$CY$11:$CY$21</definedName>
    <definedName name="A126112594C_Data">Data3!$CY$11:$CY$21</definedName>
    <definedName name="A126112594C_Latest">Data3!$CY$21</definedName>
    <definedName name="A126113718L">Data1!$EN$1:$EN$10,Data1!$EN$11:$EN$21</definedName>
    <definedName name="A126113718L_Data">Data1!$EN$11:$EN$21</definedName>
    <definedName name="A126113718L_Latest">Data1!$EN$21</definedName>
    <definedName name="A126113722C">Data1!$FI$1:$FI$10,Data1!$FI$11:$FI$21</definedName>
    <definedName name="A126113722C_Data">Data1!$FI$11:$FI$21</definedName>
    <definedName name="A126113722C_Latest">Data1!$FI$21</definedName>
    <definedName name="A126113726L">Data1!$GD$1:$GD$10,Data1!$GD$11:$GD$21</definedName>
    <definedName name="A126113726L_Data">Data1!$GD$11:$GD$21</definedName>
    <definedName name="A126113726L_Latest">Data1!$GD$21</definedName>
    <definedName name="A126113730C">Data1!$FR$1:$FR$10,Data1!$FR$11:$FR$21</definedName>
    <definedName name="A126113730C_Data">Data1!$FR$11:$FR$21</definedName>
    <definedName name="A126113730C_Latest">Data1!$FR$21</definedName>
    <definedName name="A126113734L">Data1!$GP$1:$GP$10,Data1!$GP$11:$GP$21</definedName>
    <definedName name="A126113734L_Data">Data1!$GP$11:$GP$21</definedName>
    <definedName name="A126113734L_Latest">Data1!$GP$21</definedName>
    <definedName name="A126113738W">Data1!$EQ$1:$EQ$10,Data1!$EQ$11:$EQ$21</definedName>
    <definedName name="A126113738W_Data">Data1!$EQ$11:$EQ$21</definedName>
    <definedName name="A126113738W_Latest">Data1!$EQ$21</definedName>
    <definedName name="A126113742L">Data1!$EW$1:$EW$10,Data1!$EW$11:$EW$21</definedName>
    <definedName name="A126113742L_Data">Data1!$EW$11:$EW$21</definedName>
    <definedName name="A126113742L_Latest">Data1!$EW$21</definedName>
    <definedName name="A126113746W">Data1!$GV$1:$GV$10,Data1!$GV$11:$GV$21</definedName>
    <definedName name="A126113746W_Data">Data1!$GV$11:$GV$21</definedName>
    <definedName name="A126113746W_Latest">Data1!$GV$21</definedName>
    <definedName name="A126113750L">Data1!$GM$1:$GM$10,Data1!$GM$11:$GM$21</definedName>
    <definedName name="A126113750L_Data">Data1!$GM$11:$GM$21</definedName>
    <definedName name="A126113750L_Latest">Data1!$GM$21</definedName>
    <definedName name="A126113754W">Data1!$HB$1:$HB$10,Data1!$HB$11:$HB$21</definedName>
    <definedName name="A126113754W_Data">Data1!$HB$11:$HB$21</definedName>
    <definedName name="A126113754W_Latest">Data1!$HB$21</definedName>
    <definedName name="A126113758F">Data1!$DY$1:$DY$10,Data1!$DY$11:$DY$21</definedName>
    <definedName name="A126113758F_Data">Data1!$DY$11:$DY$21</definedName>
    <definedName name="A126113758F_Latest">Data1!$DY$21</definedName>
    <definedName name="A126113762W">Data1!$EK$1:$EK$10,Data1!$EK$11:$EK$21</definedName>
    <definedName name="A126113762W_Data">Data1!$EK$11:$EK$21</definedName>
    <definedName name="A126113762W_Latest">Data1!$EK$21</definedName>
    <definedName name="A126113766F">Data1!$FU$1:$FU$10,Data1!$FU$11:$FU$21</definedName>
    <definedName name="A126113766F_Data">Data1!$FU$11:$FU$21</definedName>
    <definedName name="A126113766F_Latest">Data1!$FU$21</definedName>
    <definedName name="A126113770W">Data1!$GS$1:$GS$10,Data1!$GS$11:$GS$21</definedName>
    <definedName name="A126113770W_Data">Data1!$GS$11:$GS$21</definedName>
    <definedName name="A126113770W_Latest">Data1!$GS$21</definedName>
    <definedName name="A126113774F">Data1!$GY$1:$GY$10,Data1!$GY$11:$GY$21</definedName>
    <definedName name="A126113774F_Data">Data1!$GY$11:$GY$21</definedName>
    <definedName name="A126113774F_Latest">Data1!$GY$21</definedName>
    <definedName name="A126113778R">Data1!$DG$1:$DG$10,Data1!$DG$11:$DG$21</definedName>
    <definedName name="A126113778R_Data">Data1!$DG$11:$DG$21</definedName>
    <definedName name="A126113778R_Latest">Data1!$DG$21</definedName>
    <definedName name="A126113782F">Data1!$DP$1:$DP$10,Data1!$DP$11:$DP$21</definedName>
    <definedName name="A126113782F_Data">Data1!$DP$11:$DP$21</definedName>
    <definedName name="A126113782F_Latest">Data1!$DP$21</definedName>
    <definedName name="A126113786R">Data1!$DS$1:$DS$10,Data1!$DS$11:$DS$21</definedName>
    <definedName name="A126113786R_Data">Data1!$DS$11:$DS$21</definedName>
    <definedName name="A126113786R_Latest">Data1!$DS$21</definedName>
    <definedName name="A126113790F">Data1!$ET$1:$ET$10,Data1!$ET$11:$ET$21</definedName>
    <definedName name="A126113790F_Data">Data1!$ET$11:$ET$21</definedName>
    <definedName name="A126113790F_Latest">Data1!$ET$21</definedName>
    <definedName name="A126113794R">Data1!$EZ$1:$EZ$10,Data1!$EZ$11:$EZ$21</definedName>
    <definedName name="A126113794R_Data">Data1!$EZ$11:$EZ$21</definedName>
    <definedName name="A126113794R_Latest">Data1!$EZ$21</definedName>
    <definedName name="A126113798X">Data1!$FC$1:$FC$10,Data1!$FC$11:$FC$21</definedName>
    <definedName name="A126113798X_Data">Data1!$FC$11:$FC$21</definedName>
    <definedName name="A126113798X_Latest">Data1!$FC$21</definedName>
    <definedName name="A126113802C">Data1!$FX$1:$FX$10,Data1!$FX$11:$FX$21</definedName>
    <definedName name="A126113802C_Data">Data1!$FX$11:$FX$21</definedName>
    <definedName name="A126113802C_Latest">Data1!$FX$21</definedName>
    <definedName name="A126113806L">Data1!$GG$1:$GG$10,Data1!$GG$11:$GG$21</definedName>
    <definedName name="A126113806L_Data">Data1!$GG$11:$GG$21</definedName>
    <definedName name="A126113806L_Latest">Data1!$GG$21</definedName>
    <definedName name="A126113810C">Data1!$DV$1:$DV$10,Data1!$DV$11:$DV$21</definedName>
    <definedName name="A126113810C_Data">Data1!$DV$11:$DV$21</definedName>
    <definedName name="A126113810C_Latest">Data1!$DV$21</definedName>
    <definedName name="A126113814L">Data1!$EE$1:$EE$10,Data1!$EE$11:$EE$21</definedName>
    <definedName name="A126113814L_Data">Data1!$EE$11:$EE$21</definedName>
    <definedName name="A126113814L_Latest">Data1!$EE$21</definedName>
    <definedName name="A126113818W">Data1!$GJ$1:$GJ$10,Data1!$GJ$11:$GJ$21</definedName>
    <definedName name="A126113818W_Data">Data1!$GJ$11:$GJ$21</definedName>
    <definedName name="A126113818W_Latest">Data1!$GJ$21</definedName>
    <definedName name="A126113822L">Data1!$DD$1:$DD$10,Data1!$DD$11:$DD$21</definedName>
    <definedName name="A126113822L_Data">Data1!$DD$11:$DD$21</definedName>
    <definedName name="A126113822L_Latest">Data1!$DD$21</definedName>
    <definedName name="A126113826W">Data1!$DJ$1:$DJ$10,Data1!$DJ$11:$DJ$21</definedName>
    <definedName name="A126113826W_Data">Data1!$DJ$11:$DJ$21</definedName>
    <definedName name="A126113826W_Latest">Data1!$DJ$21</definedName>
    <definedName name="A126113830L">Data1!$DM$1:$DM$10,Data1!$DM$11:$DM$21</definedName>
    <definedName name="A126113830L_Data">Data1!$DM$11:$DM$21</definedName>
    <definedName name="A126113830L_Latest">Data1!$DM$21</definedName>
    <definedName name="A126113834W">Data1!$EB$1:$EB$10,Data1!$EB$11:$EB$21</definedName>
    <definedName name="A126113834W_Data">Data1!$EB$11:$EB$21</definedName>
    <definedName name="A126113834W_Latest">Data1!$EB$21</definedName>
    <definedName name="A126113838F">Data1!$FL$1:$FL$10,Data1!$FL$11:$FL$21</definedName>
    <definedName name="A126113838F_Data">Data1!$FL$11:$FL$21</definedName>
    <definedName name="A126113838F_Latest">Data1!$FL$21</definedName>
    <definedName name="A126113842W">Data1!$FO$1:$FO$10,Data1!$FO$11:$FO$21</definedName>
    <definedName name="A126113842W_Data">Data1!$FO$11:$FO$21</definedName>
    <definedName name="A126113842W_Latest">Data1!$FO$21</definedName>
    <definedName name="A126113846F">Data1!$EH$1:$EH$10,Data1!$EH$11:$EH$21</definedName>
    <definedName name="A126113846F_Data">Data1!$EH$11:$EH$21</definedName>
    <definedName name="A126113846F_Latest">Data1!$EH$21</definedName>
    <definedName name="A126113850W">Data1!$FF$1:$FF$10,Data1!$FF$11:$FF$21</definedName>
    <definedName name="A126113850W_Data">Data1!$FF$11:$FF$21</definedName>
    <definedName name="A126113850W_Latest">Data1!$FF$21</definedName>
    <definedName name="A126113854F">Data1!$GA$1:$GA$10,Data1!$GA$11:$GA$21</definedName>
    <definedName name="A126113854F_Data">Data1!$GA$11:$GA$21</definedName>
    <definedName name="A126113854F_Latest">Data1!$GA$21</definedName>
    <definedName name="A126114978A">Data2!$CZ$1:$CZ$10,Data2!$CZ$11:$CZ$21</definedName>
    <definedName name="A126114978A_Data">Data2!$CZ$11:$CZ$21</definedName>
    <definedName name="A126114978A_Latest">Data2!$CZ$21</definedName>
    <definedName name="A126114982T">Data2!$DU$1:$DU$10,Data2!$DU$11:$DU$21</definedName>
    <definedName name="A126114982T_Data">Data2!$DU$11:$DU$21</definedName>
    <definedName name="A126114982T_Latest">Data2!$DU$21</definedName>
    <definedName name="A126114986A">Data2!$EP$1:$EP$10,Data2!$EP$11:$EP$21</definedName>
    <definedName name="A126114986A_Data">Data2!$EP$11:$EP$21</definedName>
    <definedName name="A126114986A_Latest">Data2!$EP$21</definedName>
    <definedName name="A126114990T">Data2!$ED$1:$ED$10,Data2!$ED$11:$ED$21</definedName>
    <definedName name="A126114990T_Data">Data2!$ED$11:$ED$21</definedName>
    <definedName name="A126114990T_Latest">Data2!$ED$21</definedName>
    <definedName name="A126114994A">Data2!$FB$1:$FB$10,Data2!$FB$11:$FB$21</definedName>
    <definedName name="A126114994A_Data">Data2!$FB$11:$FB$21</definedName>
    <definedName name="A126114994A_Latest">Data2!$FB$21</definedName>
    <definedName name="A126114998K">Data2!$DC$1:$DC$10,Data2!$DC$11:$DC$21</definedName>
    <definedName name="A126114998K_Data">Data2!$DC$11:$DC$21</definedName>
    <definedName name="A126114998K_Latest">Data2!$DC$21</definedName>
    <definedName name="A126115002T">Data2!$DI$1:$DI$10,Data2!$DI$11:$DI$21</definedName>
    <definedName name="A126115002T_Data">Data2!$DI$11:$DI$21</definedName>
    <definedName name="A126115002T_Latest">Data2!$DI$21</definedName>
    <definedName name="A126115006A">Data2!$FH$1:$FH$10,Data2!$FH$11:$FH$21</definedName>
    <definedName name="A126115006A_Data">Data2!$FH$11:$FH$21</definedName>
    <definedName name="A126115006A_Latest">Data2!$FH$21</definedName>
    <definedName name="A126115010T">Data2!$EY$1:$EY$10,Data2!$EY$11:$EY$21</definedName>
    <definedName name="A126115010T_Data">Data2!$EY$11:$EY$21</definedName>
    <definedName name="A126115010T_Latest">Data2!$EY$21</definedName>
    <definedName name="A126115014A">Data2!$FN$1:$FN$10,Data2!$FN$11:$FN$21</definedName>
    <definedName name="A126115014A_Data">Data2!$FN$11:$FN$21</definedName>
    <definedName name="A126115014A_Latest">Data2!$FN$21</definedName>
    <definedName name="A126115018K">Data2!$CK$1:$CK$10,Data2!$CK$11:$CK$21</definedName>
    <definedName name="A126115018K_Data">Data2!$CK$11:$CK$21</definedName>
    <definedName name="A126115018K_Latest">Data2!$CK$21</definedName>
    <definedName name="A126115022A">Data2!$CW$1:$CW$10,Data2!$CW$11:$CW$21</definedName>
    <definedName name="A126115022A_Data">Data2!$CW$11:$CW$21</definedName>
    <definedName name="A126115022A_Latest">Data2!$CW$21</definedName>
    <definedName name="A126115026K">Data2!$EG$1:$EG$10,Data2!$EG$11:$EG$21</definedName>
    <definedName name="A126115026K_Data">Data2!$EG$11:$EG$21</definedName>
    <definedName name="A126115026K_Latest">Data2!$EG$21</definedName>
    <definedName name="A126115030A">Data2!$FE$1:$FE$10,Data2!$FE$11:$FE$21</definedName>
    <definedName name="A126115030A_Data">Data2!$FE$11:$FE$21</definedName>
    <definedName name="A126115030A_Latest">Data2!$FE$21</definedName>
    <definedName name="A126115034K">Data2!$FK$1:$FK$10,Data2!$FK$11:$FK$21</definedName>
    <definedName name="A126115034K_Data">Data2!$FK$11:$FK$21</definedName>
    <definedName name="A126115034K_Latest">Data2!$FK$21</definedName>
    <definedName name="A126115038V">Data2!$BS$1:$BS$10,Data2!$BS$11:$BS$21</definedName>
    <definedName name="A126115038V_Data">Data2!$BS$11:$BS$21</definedName>
    <definedName name="A126115038V_Latest">Data2!$BS$21</definedName>
    <definedName name="A126115042K">Data2!$CB$1:$CB$10,Data2!$CB$11:$CB$21</definedName>
    <definedName name="A126115042K_Data">Data2!$CB$11:$CB$21</definedName>
    <definedName name="A126115042K_Latest">Data2!$CB$21</definedName>
    <definedName name="A126115046V">Data2!$CE$1:$CE$10,Data2!$CE$11:$CE$21</definedName>
    <definedName name="A126115046V_Data">Data2!$CE$11:$CE$21</definedName>
    <definedName name="A126115046V_Latest">Data2!$CE$21</definedName>
    <definedName name="A126115050K">Data2!$DF$1:$DF$10,Data2!$DF$11:$DF$21</definedName>
    <definedName name="A126115050K_Data">Data2!$DF$11:$DF$21</definedName>
    <definedName name="A126115050K_Latest">Data2!$DF$21</definedName>
    <definedName name="A126115054V">Data2!$DL$1:$DL$10,Data2!$DL$11:$DL$21</definedName>
    <definedName name="A126115054V_Data">Data2!$DL$11:$DL$21</definedName>
    <definedName name="A126115054V_Latest">Data2!$DL$21</definedName>
    <definedName name="A126115058C">Data2!$DO$1:$DO$10,Data2!$DO$11:$DO$21</definedName>
    <definedName name="A126115058C_Data">Data2!$DO$11:$DO$21</definedName>
    <definedName name="A126115058C_Latest">Data2!$DO$21</definedName>
    <definedName name="A126115062V">Data2!$EJ$1:$EJ$10,Data2!$EJ$11:$EJ$21</definedName>
    <definedName name="A126115062V_Data">Data2!$EJ$11:$EJ$21</definedName>
    <definedName name="A126115062V_Latest">Data2!$EJ$21</definedName>
    <definedName name="A126115066C">Data2!$ES$1:$ES$10,Data2!$ES$11:$ES$21</definedName>
    <definedName name="A126115066C_Data">Data2!$ES$11:$ES$21</definedName>
    <definedName name="A126115066C_Latest">Data2!$ES$21</definedName>
    <definedName name="A126115070V">Data2!$CH$1:$CH$10,Data2!$CH$11:$CH$21</definedName>
    <definedName name="A126115070V_Data">Data2!$CH$11:$CH$21</definedName>
    <definedName name="A126115070V_Latest">Data2!$CH$21</definedName>
    <definedName name="A126115074C">Data2!$CQ$1:$CQ$10,Data2!$CQ$11:$CQ$21</definedName>
    <definedName name="A126115074C_Data">Data2!$CQ$11:$CQ$21</definedName>
    <definedName name="A126115074C_Latest">Data2!$CQ$21</definedName>
    <definedName name="A126115078L">Data2!$EV$1:$EV$10,Data2!$EV$11:$EV$21</definedName>
    <definedName name="A126115078L_Data">Data2!$EV$11:$EV$21</definedName>
    <definedName name="A126115078L_Latest">Data2!$EV$21</definedName>
    <definedName name="A126115082C">Data2!$BP$1:$BP$10,Data2!$BP$11:$BP$21</definedName>
    <definedName name="A126115082C_Data">Data2!$BP$11:$BP$21</definedName>
    <definedName name="A126115082C_Latest">Data2!$BP$21</definedName>
    <definedName name="A126115086L">Data2!$BV$1:$BV$10,Data2!$BV$11:$BV$21</definedName>
    <definedName name="A126115086L_Data">Data2!$BV$11:$BV$21</definedName>
    <definedName name="A126115086L_Latest">Data2!$BV$21</definedName>
    <definedName name="A126115090C">Data2!$BY$1:$BY$10,Data2!$BY$11:$BY$21</definedName>
    <definedName name="A126115090C_Data">Data2!$BY$11:$BY$21</definedName>
    <definedName name="A126115090C_Latest">Data2!$BY$21</definedName>
    <definedName name="A126115094L">Data2!$CN$1:$CN$10,Data2!$CN$11:$CN$21</definedName>
    <definedName name="A126115094L_Data">Data2!$CN$11:$CN$21</definedName>
    <definedName name="A126115094L_Latest">Data2!$CN$21</definedName>
    <definedName name="A126115098W">Data2!$DX$1:$DX$10,Data2!$DX$11:$DX$21</definedName>
    <definedName name="A126115098W_Data">Data2!$DX$11:$DX$21</definedName>
    <definedName name="A126115098W_Latest">Data2!$DX$21</definedName>
    <definedName name="A126115102A">Data2!$EA$1:$EA$10,Data2!$EA$11:$EA$21</definedName>
    <definedName name="A126115102A_Data">Data2!$EA$11:$EA$21</definedName>
    <definedName name="A126115102A_Latest">Data2!$EA$21</definedName>
    <definedName name="A126115106K">Data2!$CT$1:$CT$10,Data2!$CT$11:$CT$21</definedName>
    <definedName name="A126115106K_Data">Data2!$CT$11:$CT$21</definedName>
    <definedName name="A126115106K_Latest">Data2!$CT$21</definedName>
    <definedName name="A126115110A">Data2!$DR$1:$DR$10,Data2!$DR$11:$DR$21</definedName>
    <definedName name="A126115110A_Data">Data2!$DR$11:$DR$21</definedName>
    <definedName name="A126115110A_Latest">Data2!$DR$21</definedName>
    <definedName name="A126115114K">Data2!$EM$1:$EM$10,Data2!$EM$11:$EM$21</definedName>
    <definedName name="A126115114K_Data">Data2!$EM$11:$EM$21</definedName>
    <definedName name="A126115114K_Latest">Data2!$EM$21</definedName>
    <definedName name="A126116238F">Data2!$HA$1:$HA$10,Data2!$HA$11:$HA$21</definedName>
    <definedName name="A126116238F_Data">Data2!$HA$11:$HA$21</definedName>
    <definedName name="A126116238F_Latest">Data2!$HA$21</definedName>
    <definedName name="A126116242W">Data2!$HV$1:$HV$10,Data2!$HV$11:$HV$21</definedName>
    <definedName name="A126116242W_Data">Data2!$HV$11:$HV$21</definedName>
    <definedName name="A126116242W_Latest">Data2!$HV$21</definedName>
    <definedName name="A126116246F">Data2!$IQ$1:$IQ$10,Data2!$IQ$11:$IQ$21</definedName>
    <definedName name="A126116246F_Data">Data2!$IQ$11:$IQ$21</definedName>
    <definedName name="A126116246F_Latest">Data2!$IQ$21</definedName>
    <definedName name="A126116250W">Data2!$IE$1:$IE$10,Data2!$IE$11:$IE$21</definedName>
    <definedName name="A126116250W_Data">Data2!$IE$11:$IE$21</definedName>
    <definedName name="A126116250W_Latest">Data2!$IE$21</definedName>
    <definedName name="A126116254F">Data3!$M$1:$M$10,Data3!$M$11:$M$21</definedName>
    <definedName name="A126116254F_Data">Data3!$M$11:$M$21</definedName>
    <definedName name="A126116254F_Latest">Data3!$M$21</definedName>
    <definedName name="A126116258R">Data2!$HD$1:$HD$10,Data2!$HD$11:$HD$21</definedName>
    <definedName name="A126116258R_Data">Data2!$HD$11:$HD$21</definedName>
    <definedName name="A126116258R_Latest">Data2!$HD$21</definedName>
    <definedName name="A126116262F">Data2!$HJ$1:$HJ$10,Data2!$HJ$11:$HJ$21</definedName>
    <definedName name="A126116262F_Data">Data2!$HJ$11:$HJ$21</definedName>
    <definedName name="A126116262F_Latest">Data2!$HJ$21</definedName>
    <definedName name="A126116266R">Data3!$S$1:$S$10,Data3!$S$11:$S$21</definedName>
    <definedName name="A126116266R_Data">Data3!$S$11:$S$21</definedName>
    <definedName name="A126116266R_Latest">Data3!$S$21</definedName>
    <definedName name="A126116270F">Data3!$J$1:$J$10,Data3!$J$11:$J$21</definedName>
    <definedName name="A126116270F_Data">Data3!$J$11:$J$21</definedName>
    <definedName name="A126116270F_Latest">Data3!$J$21</definedName>
    <definedName name="A126116274R">Data3!$Y$1:$Y$10,Data3!$Y$11:$Y$21</definedName>
    <definedName name="A126116274R_Data">Data3!$Y$11:$Y$21</definedName>
    <definedName name="A126116274R_Latest">Data3!$Y$21</definedName>
    <definedName name="A126116278X">Data2!$GL$1:$GL$10,Data2!$GL$11:$GL$21</definedName>
    <definedName name="A126116278X_Data">Data2!$GL$11:$GL$21</definedName>
    <definedName name="A126116278X_Latest">Data2!$GL$21</definedName>
    <definedName name="A126116282R">Data2!$GX$1:$GX$10,Data2!$GX$11:$GX$21</definedName>
    <definedName name="A126116282R_Data">Data2!$GX$11:$GX$21</definedName>
    <definedName name="A126116282R_Latest">Data2!$GX$21</definedName>
    <definedName name="A126116286X">Data2!$IH$1:$IH$10,Data2!$IH$11:$IH$21</definedName>
    <definedName name="A126116286X_Data">Data2!$IH$11:$IH$21</definedName>
    <definedName name="A126116286X_Latest">Data2!$IH$21</definedName>
    <definedName name="A126116290R">Data3!$P$1:$P$10,Data3!$P$11:$P$21</definedName>
    <definedName name="A126116290R_Data">Data3!$P$11:$P$21</definedName>
    <definedName name="A126116290R_Latest">Data3!$P$21</definedName>
    <definedName name="A126116294X">Data3!$V$1:$V$10,Data3!$V$11:$V$21</definedName>
    <definedName name="A126116294X_Data">Data3!$V$11:$V$21</definedName>
    <definedName name="A126116294X_Latest">Data3!$V$21</definedName>
    <definedName name="A126116298J">Data2!$FT$1:$FT$10,Data2!$FT$11:$FT$21</definedName>
    <definedName name="A126116298J_Data">Data2!$FT$11:$FT$21</definedName>
    <definedName name="A126116298J_Latest">Data2!$FT$21</definedName>
    <definedName name="A126116302L">Data2!$GC$1:$GC$10,Data2!$GC$11:$GC$21</definedName>
    <definedName name="A126116302L_Data">Data2!$GC$11:$GC$21</definedName>
    <definedName name="A126116302L_Latest">Data2!$GC$21</definedName>
    <definedName name="A126116306W">Data2!$GF$1:$GF$10,Data2!$GF$11:$GF$21</definedName>
    <definedName name="A126116306W_Data">Data2!$GF$11:$GF$21</definedName>
    <definedName name="A126116306W_Latest">Data2!$GF$21</definedName>
    <definedName name="A126116310L">Data2!$HG$1:$HG$10,Data2!$HG$11:$HG$21</definedName>
    <definedName name="A126116310L_Data">Data2!$HG$11:$HG$21</definedName>
    <definedName name="A126116310L_Latest">Data2!$HG$21</definedName>
    <definedName name="A126116314W">Data2!$HM$1:$HM$10,Data2!$HM$11:$HM$21</definedName>
    <definedName name="A126116314W_Data">Data2!$HM$11:$HM$21</definedName>
    <definedName name="A126116314W_Latest">Data2!$HM$21</definedName>
    <definedName name="A126116318F">Data2!$HP$1:$HP$10,Data2!$HP$11:$HP$21</definedName>
    <definedName name="A126116318F_Data">Data2!$HP$11:$HP$21</definedName>
    <definedName name="A126116318F_Latest">Data2!$HP$21</definedName>
    <definedName name="A126116322W">Data2!$IK$1:$IK$10,Data2!$IK$11:$IK$21</definedName>
    <definedName name="A126116322W_Data">Data2!$IK$11:$IK$21</definedName>
    <definedName name="A126116322W_Latest">Data2!$IK$21</definedName>
    <definedName name="A126116326F">Data3!$D$1:$D$10,Data3!$D$11:$D$21</definedName>
    <definedName name="A126116326F_Data">Data3!$D$11:$D$21</definedName>
    <definedName name="A126116326F_Latest">Data3!$D$21</definedName>
    <definedName name="A126116330W">Data2!$GI$1:$GI$10,Data2!$GI$11:$GI$21</definedName>
    <definedName name="A126116330W_Data">Data2!$GI$11:$GI$21</definedName>
    <definedName name="A126116330W_Latest">Data2!$GI$21</definedName>
    <definedName name="A126116334F">Data2!$GR$1:$GR$10,Data2!$GR$11:$GR$21</definedName>
    <definedName name="A126116334F_Data">Data2!$GR$11:$GR$21</definedName>
    <definedName name="A126116334F_Latest">Data2!$GR$21</definedName>
    <definedName name="A126116338R">Data3!$G$1:$G$10,Data3!$G$11:$G$21</definedName>
    <definedName name="A126116338R_Data">Data3!$G$11:$G$21</definedName>
    <definedName name="A126116338R_Latest">Data3!$G$21</definedName>
    <definedName name="A126116342F">Data2!$FQ$1:$FQ$10,Data2!$FQ$11:$FQ$21</definedName>
    <definedName name="A126116342F_Data">Data2!$FQ$11:$FQ$21</definedName>
    <definedName name="A126116342F_Latest">Data2!$FQ$21</definedName>
    <definedName name="A126116346R">Data2!$FW$1:$FW$10,Data2!$FW$11:$FW$21</definedName>
    <definedName name="A126116346R_Data">Data2!$FW$11:$FW$21</definedName>
    <definedName name="A126116346R_Latest">Data2!$FW$21</definedName>
    <definedName name="A126116350F">Data2!$FZ$1:$FZ$10,Data2!$FZ$11:$FZ$21</definedName>
    <definedName name="A126116350F_Data">Data2!$FZ$11:$FZ$21</definedName>
    <definedName name="A126116350F_Latest">Data2!$FZ$21</definedName>
    <definedName name="A126116354R">Data2!$GO$1:$GO$10,Data2!$GO$11:$GO$21</definedName>
    <definedName name="A126116354R_Data">Data2!$GO$11:$GO$21</definedName>
    <definedName name="A126116354R_Latest">Data2!$GO$21</definedName>
    <definedName name="A126116358X">Data2!$HY$1:$HY$10,Data2!$HY$11:$HY$21</definedName>
    <definedName name="A126116358X_Data">Data2!$HY$11:$HY$21</definedName>
    <definedName name="A126116358X_Latest">Data2!$HY$21</definedName>
    <definedName name="A126116362R">Data2!$IB$1:$IB$10,Data2!$IB$11:$IB$21</definedName>
    <definedName name="A126116362R_Data">Data2!$IB$11:$IB$21</definedName>
    <definedName name="A126116362R_Latest">Data2!$IB$21</definedName>
    <definedName name="A126116366X">Data2!$GU$1:$GU$10,Data2!$GU$11:$GU$21</definedName>
    <definedName name="A126116366X_Data">Data2!$GU$11:$GU$21</definedName>
    <definedName name="A126116366X_Latest">Data2!$GU$21</definedName>
    <definedName name="A126116370R">Data2!$HS$1:$HS$10,Data2!$HS$11:$HS$21</definedName>
    <definedName name="A126116370R_Data">Data2!$HS$11:$HS$21</definedName>
    <definedName name="A126116370R_Latest">Data2!$HS$21</definedName>
    <definedName name="A126116374X">Data2!$IN$1:$IN$10,Data2!$IN$11:$IN$21</definedName>
    <definedName name="A126116374X_Data">Data2!$IN$11:$IN$21</definedName>
    <definedName name="A126116374X_Latest">Data2!$IN$21</definedName>
    <definedName name="Date_Range">Data1!$A$2:$A$10,Data1!$A$11:$A$21</definedName>
    <definedName name="Date_Range_Data">Data1!$A$11:$A$21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08" i="11" l="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C108" i="11"/>
  <c r="AC107"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C107" i="11"/>
  <c r="AC106"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C106"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C105" i="11"/>
  <c r="AC104"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C104" i="11"/>
  <c r="AC103"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C103" i="11"/>
  <c r="AC102"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C102"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C101" i="11"/>
  <c r="AC100"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C100" i="11"/>
  <c r="AC99"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C99" i="11"/>
  <c r="AC98"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C98" i="11"/>
  <c r="AC97"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C97" i="11"/>
  <c r="AC96"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C96" i="11"/>
  <c r="AC95"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C95" i="11"/>
  <c r="AC94"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C94" i="11"/>
  <c r="AC93"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C93" i="11"/>
  <c r="AC92" i="11"/>
  <c r="AB92" i="11"/>
  <c r="AA92" i="11"/>
  <c r="Z92" i="11"/>
  <c r="Y92" i="11"/>
  <c r="X92" i="11"/>
  <c r="W92" i="11"/>
  <c r="V92" i="11"/>
  <c r="U92" i="11"/>
  <c r="T92" i="11"/>
  <c r="S92" i="11"/>
  <c r="R92" i="11"/>
  <c r="Q92" i="11"/>
  <c r="P92" i="11"/>
  <c r="O92" i="11"/>
  <c r="N92" i="11"/>
  <c r="M92" i="11"/>
  <c r="L92" i="11"/>
  <c r="K92" i="11"/>
  <c r="J92" i="11"/>
  <c r="I92" i="11"/>
  <c r="H92" i="11"/>
  <c r="G92" i="11"/>
  <c r="F92" i="11"/>
  <c r="E92" i="11"/>
  <c r="D92" i="11"/>
  <c r="C92" i="11"/>
  <c r="AC91"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C91" i="11"/>
  <c r="AC90" i="11"/>
  <c r="AB90" i="11"/>
  <c r="AA90" i="11"/>
  <c r="Z90" i="11"/>
  <c r="Y90" i="11"/>
  <c r="X90" i="11"/>
  <c r="W90" i="11"/>
  <c r="V90" i="11"/>
  <c r="U90" i="11"/>
  <c r="T90" i="11"/>
  <c r="S90" i="11"/>
  <c r="R90" i="11"/>
  <c r="Q90" i="11"/>
  <c r="P90" i="11"/>
  <c r="O90" i="11"/>
  <c r="N90" i="11"/>
  <c r="M90" i="11"/>
  <c r="L90" i="11"/>
  <c r="K90" i="11"/>
  <c r="J90" i="11"/>
  <c r="I90" i="11"/>
  <c r="H90" i="11"/>
  <c r="G90" i="11"/>
  <c r="F90" i="11"/>
  <c r="E90" i="11"/>
  <c r="D90" i="11"/>
  <c r="C90" i="11"/>
  <c r="AC89" i="11"/>
  <c r="AB89" i="11"/>
  <c r="AA89" i="11"/>
  <c r="Z89" i="11"/>
  <c r="Y89" i="11"/>
  <c r="X89" i="11"/>
  <c r="W89" i="11"/>
  <c r="V89" i="11"/>
  <c r="U89" i="11"/>
  <c r="T89" i="11"/>
  <c r="S89" i="11"/>
  <c r="R89" i="11"/>
  <c r="Q89" i="11"/>
  <c r="P89" i="11"/>
  <c r="O89" i="11"/>
  <c r="N89" i="11"/>
  <c r="M89" i="11"/>
  <c r="L89" i="11"/>
  <c r="K89" i="11"/>
  <c r="J89" i="11"/>
  <c r="I89" i="11"/>
  <c r="H89" i="11"/>
  <c r="G89" i="11"/>
  <c r="F89" i="11"/>
  <c r="E89" i="11"/>
  <c r="D89" i="11"/>
  <c r="C89" i="11"/>
  <c r="AC88" i="11"/>
  <c r="AB88" i="11"/>
  <c r="AA88" i="11"/>
  <c r="Z88" i="11"/>
  <c r="Y88" i="11"/>
  <c r="X88" i="11"/>
  <c r="W88" i="11"/>
  <c r="V88" i="11"/>
  <c r="U88" i="11"/>
  <c r="T88" i="11"/>
  <c r="S88" i="11"/>
  <c r="R88" i="11"/>
  <c r="Q88" i="11"/>
  <c r="P88" i="11"/>
  <c r="O88" i="11"/>
  <c r="N88" i="11"/>
  <c r="M88" i="11"/>
  <c r="L88" i="11"/>
  <c r="K88" i="11"/>
  <c r="J88" i="11"/>
  <c r="I88" i="11"/>
  <c r="H88" i="11"/>
  <c r="G88" i="11"/>
  <c r="F88" i="11"/>
  <c r="E88" i="11"/>
  <c r="D88" i="11"/>
  <c r="C88" i="11"/>
  <c r="AC87" i="11"/>
  <c r="AB87" i="11"/>
  <c r="AA87" i="11"/>
  <c r="Z87" i="11"/>
  <c r="Y87" i="11"/>
  <c r="X87" i="11"/>
  <c r="W87" i="11"/>
  <c r="V87" i="11"/>
  <c r="U87" i="11"/>
  <c r="T87" i="11"/>
  <c r="S87" i="11"/>
  <c r="R87" i="11"/>
  <c r="Q87" i="11"/>
  <c r="P87" i="11"/>
  <c r="O87" i="11"/>
  <c r="N87" i="11"/>
  <c r="M87" i="11"/>
  <c r="L87" i="11"/>
  <c r="K87" i="11"/>
  <c r="J87" i="11"/>
  <c r="I87" i="11"/>
  <c r="H87" i="11"/>
  <c r="G87" i="11"/>
  <c r="F87" i="11"/>
  <c r="E87" i="11"/>
  <c r="D87" i="11"/>
  <c r="C87" i="11"/>
  <c r="AC86" i="11"/>
  <c r="AB86" i="11"/>
  <c r="AA86" i="11"/>
  <c r="Z86" i="11"/>
  <c r="Y86" i="11"/>
  <c r="X86" i="11"/>
  <c r="W86" i="11"/>
  <c r="V86" i="11"/>
  <c r="U86" i="11"/>
  <c r="T86" i="11"/>
  <c r="S86" i="11"/>
  <c r="R86" i="11"/>
  <c r="Q86" i="11"/>
  <c r="P86" i="11"/>
  <c r="O86" i="11"/>
  <c r="N86" i="11"/>
  <c r="M86" i="11"/>
  <c r="L86" i="11"/>
  <c r="K86" i="11"/>
  <c r="J86" i="11"/>
  <c r="I86" i="11"/>
  <c r="H86" i="11"/>
  <c r="G86" i="11"/>
  <c r="F86" i="11"/>
  <c r="E86" i="11"/>
  <c r="D86" i="11"/>
  <c r="C86" i="11"/>
  <c r="AC85"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C85" i="11"/>
  <c r="AC84"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C84" i="11"/>
  <c r="AC83" i="11"/>
  <c r="AB83" i="11"/>
  <c r="AA83" i="11"/>
  <c r="Z83" i="11"/>
  <c r="Y83" i="11"/>
  <c r="X83" i="11"/>
  <c r="W83" i="11"/>
  <c r="V83" i="11"/>
  <c r="U83" i="11"/>
  <c r="T83" i="11"/>
  <c r="S83" i="11"/>
  <c r="R83" i="11"/>
  <c r="Q83" i="11"/>
  <c r="P83" i="11"/>
  <c r="O83" i="11"/>
  <c r="N83" i="11"/>
  <c r="M83" i="11"/>
  <c r="L83" i="11"/>
  <c r="K83" i="11"/>
  <c r="J83" i="11"/>
  <c r="I83" i="11"/>
  <c r="H83" i="11"/>
  <c r="G83" i="11"/>
  <c r="F83" i="11"/>
  <c r="E83" i="11"/>
  <c r="D83" i="11"/>
  <c r="C83" i="11"/>
  <c r="AC82"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C82" i="11"/>
  <c r="AC81" i="11"/>
  <c r="AB81" i="11"/>
  <c r="AA81" i="11"/>
  <c r="Z81" i="11"/>
  <c r="Y81" i="11"/>
  <c r="X81" i="11"/>
  <c r="W81" i="11"/>
  <c r="V81" i="11"/>
  <c r="U81" i="11"/>
  <c r="T81" i="11"/>
  <c r="S81" i="11"/>
  <c r="R81" i="11"/>
  <c r="Q81" i="11"/>
  <c r="P81" i="11"/>
  <c r="O81" i="11"/>
  <c r="N81" i="11"/>
  <c r="M81" i="11"/>
  <c r="L81" i="11"/>
  <c r="K81" i="11"/>
  <c r="J81" i="11"/>
  <c r="I81" i="11"/>
  <c r="H81" i="11"/>
  <c r="G81" i="11"/>
  <c r="F81" i="11"/>
  <c r="E81" i="11"/>
  <c r="D81" i="11"/>
  <c r="C81" i="11"/>
  <c r="AC80" i="11"/>
  <c r="AB80" i="11"/>
  <c r="AA80" i="11"/>
  <c r="Z80" i="11"/>
  <c r="Y80" i="11"/>
  <c r="X80" i="11"/>
  <c r="W80" i="11"/>
  <c r="V80" i="11"/>
  <c r="U80" i="11"/>
  <c r="T80" i="11"/>
  <c r="S80" i="11"/>
  <c r="R80" i="11"/>
  <c r="Q80" i="11"/>
  <c r="P80" i="11"/>
  <c r="O80" i="11"/>
  <c r="N80" i="11"/>
  <c r="M80" i="11"/>
  <c r="L80" i="11"/>
  <c r="K80" i="11"/>
  <c r="J80" i="11"/>
  <c r="I80" i="11"/>
  <c r="H80" i="11"/>
  <c r="G80" i="11"/>
  <c r="F80" i="11"/>
  <c r="E80" i="11"/>
  <c r="D80" i="11"/>
  <c r="C80" i="11"/>
  <c r="AC79" i="11"/>
  <c r="AB79" i="11"/>
  <c r="AA79" i="11"/>
  <c r="Z79" i="11"/>
  <c r="Y79" i="11"/>
  <c r="X79" i="11"/>
  <c r="W79" i="11"/>
  <c r="V79" i="11"/>
  <c r="U79" i="11"/>
  <c r="T79" i="11"/>
  <c r="S79" i="11"/>
  <c r="R79" i="11"/>
  <c r="Q79" i="11"/>
  <c r="P79" i="11"/>
  <c r="O79" i="11"/>
  <c r="N79" i="11"/>
  <c r="M79" i="11"/>
  <c r="L79" i="11"/>
  <c r="K79" i="11"/>
  <c r="J79" i="11"/>
  <c r="I79" i="11"/>
  <c r="H79" i="11"/>
  <c r="G79" i="11"/>
  <c r="F79" i="11"/>
  <c r="E79" i="11"/>
  <c r="D79" i="11"/>
  <c r="C79" i="11"/>
  <c r="AC78" i="11"/>
  <c r="AB78" i="11"/>
  <c r="AA78" i="11"/>
  <c r="Z78" i="11"/>
  <c r="Y78" i="11"/>
  <c r="X78" i="11"/>
  <c r="W78" i="11"/>
  <c r="V78" i="11"/>
  <c r="U78" i="11"/>
  <c r="T78" i="11"/>
  <c r="S78" i="11"/>
  <c r="R78" i="11"/>
  <c r="Q78" i="11"/>
  <c r="P78" i="11"/>
  <c r="O78" i="11"/>
  <c r="N78" i="11"/>
  <c r="M78" i="11"/>
  <c r="L78" i="11"/>
  <c r="K78" i="11"/>
  <c r="J78" i="11"/>
  <c r="I78" i="11"/>
  <c r="H78" i="11"/>
  <c r="G78" i="11"/>
  <c r="F78" i="11"/>
  <c r="E78" i="11"/>
  <c r="D78" i="11"/>
  <c r="C78" i="11"/>
  <c r="AC77" i="11"/>
  <c r="AB77" i="11"/>
  <c r="AA77" i="11"/>
  <c r="Z77" i="11"/>
  <c r="Y77" i="11"/>
  <c r="X77" i="11"/>
  <c r="W77" i="11"/>
  <c r="V77" i="11"/>
  <c r="U77" i="11"/>
  <c r="T77" i="11"/>
  <c r="S77" i="11"/>
  <c r="R77" i="11"/>
  <c r="Q77" i="11"/>
  <c r="P77" i="11"/>
  <c r="O77" i="11"/>
  <c r="N77" i="11"/>
  <c r="M77" i="11"/>
  <c r="L77" i="11"/>
  <c r="K77" i="11"/>
  <c r="J77" i="11"/>
  <c r="I77" i="11"/>
  <c r="H77" i="11"/>
  <c r="G77" i="11"/>
  <c r="F77" i="11"/>
  <c r="E77" i="11"/>
  <c r="D77" i="11"/>
  <c r="C77" i="11"/>
  <c r="AC76"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C76" i="11"/>
  <c r="AC75" i="11"/>
  <c r="AB75" i="11"/>
  <c r="AA75" i="11"/>
  <c r="Z75" i="11"/>
  <c r="Y75" i="11"/>
  <c r="X75" i="11"/>
  <c r="W75" i="11"/>
  <c r="V75" i="11"/>
  <c r="U75" i="11"/>
  <c r="T75" i="11"/>
  <c r="S75" i="11"/>
  <c r="R75" i="11"/>
  <c r="Q75" i="11"/>
  <c r="P75" i="11"/>
  <c r="O75" i="11"/>
  <c r="N75" i="11"/>
  <c r="M75" i="11"/>
  <c r="L75" i="11"/>
  <c r="K75" i="11"/>
  <c r="J75" i="11"/>
  <c r="I75" i="11"/>
  <c r="H75" i="11"/>
  <c r="G75" i="11"/>
  <c r="F75" i="11"/>
  <c r="E75" i="11"/>
  <c r="D75" i="11"/>
  <c r="C75" i="11"/>
  <c r="AC74"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C74" i="11"/>
  <c r="C63" i="11"/>
  <c r="C48" i="11" s="1" a="1"/>
  <c r="C48" i="11" s="1"/>
  <c r="C44" i="11" a="1"/>
  <c r="C44" i="11" s="1"/>
  <c r="G43" i="11"/>
  <c r="G43" i="11" a="1"/>
  <c r="C43" i="11" a="1"/>
  <c r="C43" i="11" s="1"/>
  <c r="G42" i="11"/>
  <c r="G42" i="11" a="1"/>
  <c r="C42" i="11" a="1"/>
  <c r="C42" i="11" s="1"/>
  <c r="G41" i="11" a="1"/>
  <c r="G41" i="11" s="1"/>
  <c r="C41" i="11" a="1"/>
  <c r="C41" i="11" s="1"/>
  <c r="G40" i="11" a="1"/>
  <c r="G40" i="11" s="1"/>
  <c r="C40" i="11" a="1"/>
  <c r="C40" i="11" s="1"/>
  <c r="G39" i="11" a="1"/>
  <c r="G39" i="11" s="1"/>
  <c r="C39" i="11" a="1"/>
  <c r="C39" i="11" s="1"/>
  <c r="G38" i="11"/>
  <c r="G38" i="11" a="1"/>
  <c r="C38" i="11" a="1"/>
  <c r="C38" i="11" s="1"/>
  <c r="G37" i="11"/>
  <c r="G37" i="11" a="1"/>
  <c r="C37" i="11" a="1"/>
  <c r="C37" i="11" s="1"/>
  <c r="G36" i="11" a="1"/>
  <c r="G36" i="11" s="1"/>
  <c r="C36" i="11" a="1"/>
  <c r="C36" i="11" s="1"/>
  <c r="G35" i="11" a="1"/>
  <c r="G35" i="11" s="1"/>
  <c r="C35" i="11" a="1"/>
  <c r="C35" i="11" s="1"/>
  <c r="G34" i="11" a="1"/>
  <c r="G34" i="11" s="1"/>
  <c r="C34" i="11" a="1"/>
  <c r="C34" i="11" s="1"/>
  <c r="G33" i="11"/>
  <c r="G33" i="11" a="1"/>
  <c r="C33" i="11" a="1"/>
  <c r="C33" i="11" s="1"/>
  <c r="G32" i="11" a="1"/>
  <c r="G32" i="11" s="1"/>
  <c r="C32" i="11" a="1"/>
  <c r="C32" i="11" s="1"/>
  <c r="G31" i="11" a="1"/>
  <c r="G31" i="11" s="1"/>
  <c r="C31" i="11" a="1"/>
  <c r="C31" i="11" s="1"/>
  <c r="G30" i="11" a="1"/>
  <c r="G30" i="11" s="1"/>
  <c r="C30" i="11" a="1"/>
  <c r="C30" i="11" s="1"/>
  <c r="G29" i="11"/>
  <c r="G29" i="11" a="1"/>
  <c r="C29" i="11" a="1"/>
  <c r="C29" i="11" s="1"/>
  <c r="G28" i="11" a="1"/>
  <c r="G28" i="11" s="1"/>
  <c r="C28" i="11" a="1"/>
  <c r="C28" i="11" s="1"/>
  <c r="G27" i="11" a="1"/>
  <c r="G27" i="11" s="1"/>
  <c r="C27" i="11" a="1"/>
  <c r="C27" i="11" s="1"/>
  <c r="G26" i="11" a="1"/>
  <c r="G26" i="11" s="1"/>
  <c r="C26" i="11" a="1"/>
  <c r="C26" i="11" s="1"/>
  <c r="G25" i="11"/>
  <c r="G25" i="11" a="1"/>
  <c r="C25" i="11" a="1"/>
  <c r="C25" i="11" s="1"/>
  <c r="G24" i="11" a="1"/>
  <c r="G24" i="11" s="1"/>
  <c r="C24" i="11" a="1"/>
  <c r="C24" i="11" s="1"/>
  <c r="G23" i="11" a="1"/>
  <c r="G23" i="11" s="1"/>
  <c r="C23" i="11" a="1"/>
  <c r="C23" i="11" s="1"/>
  <c r="G22" i="11" a="1"/>
  <c r="G22" i="11" s="1"/>
  <c r="C22" i="11" a="1"/>
  <c r="C22" i="11" s="1"/>
  <c r="G21" i="11"/>
  <c r="G21" i="11" a="1"/>
  <c r="C21" i="11" a="1"/>
  <c r="C21" i="11" s="1"/>
  <c r="G20" i="11" a="1"/>
  <c r="G20" i="11" s="1"/>
  <c r="C20" i="11" a="1"/>
  <c r="C20" i="11" s="1"/>
  <c r="G19" i="11" a="1"/>
  <c r="G19" i="11" s="1"/>
  <c r="C19" i="11" a="1"/>
  <c r="C19" i="11" s="1"/>
  <c r="G18" i="11" a="1"/>
  <c r="G18" i="11" s="1"/>
  <c r="C18" i="11" a="1"/>
  <c r="C18" i="11" s="1"/>
  <c r="G17" i="11" a="1"/>
  <c r="G17" i="11" s="1"/>
  <c r="C17" i="11" a="1"/>
  <c r="C17" i="11" s="1"/>
  <c r="G16" i="11" a="1"/>
  <c r="G16" i="11" s="1"/>
  <c r="C16" i="11" a="1"/>
  <c r="C16" i="11" s="1"/>
  <c r="G15" i="11" a="1"/>
  <c r="G15" i="11" s="1"/>
  <c r="C15" i="11" a="1"/>
  <c r="C15" i="11" s="1"/>
  <c r="G14" i="11" a="1"/>
  <c r="G14" i="11" s="1"/>
  <c r="C14" i="11" a="1"/>
  <c r="C14" i="11" s="1"/>
  <c r="A8" i="11"/>
  <c r="B7" i="11"/>
  <c r="B6" i="11"/>
  <c r="B5" i="11"/>
  <c r="T107" i="10"/>
  <c r="S107" i="10"/>
  <c r="R107" i="10"/>
  <c r="Q107" i="10"/>
  <c r="P107" i="10"/>
  <c r="O107" i="10"/>
  <c r="N107" i="10"/>
  <c r="M107" i="10"/>
  <c r="L107" i="10"/>
  <c r="K107" i="10"/>
  <c r="J107" i="10"/>
  <c r="I107" i="10"/>
  <c r="H107" i="10"/>
  <c r="G107" i="10"/>
  <c r="F107" i="10"/>
  <c r="E107" i="10"/>
  <c r="D107" i="10"/>
  <c r="C107" i="10"/>
  <c r="T106" i="10"/>
  <c r="S106" i="10"/>
  <c r="R106" i="10"/>
  <c r="Q106" i="10"/>
  <c r="P106" i="10"/>
  <c r="O106" i="10"/>
  <c r="N106" i="10"/>
  <c r="M106" i="10"/>
  <c r="L106" i="10"/>
  <c r="K106" i="10"/>
  <c r="J106" i="10"/>
  <c r="I106" i="10"/>
  <c r="H106" i="10"/>
  <c r="G106" i="10"/>
  <c r="F106" i="10"/>
  <c r="E106" i="10"/>
  <c r="D106" i="10"/>
  <c r="C106" i="10"/>
  <c r="T105" i="10"/>
  <c r="S105" i="10"/>
  <c r="R105" i="10"/>
  <c r="Q105" i="10"/>
  <c r="P105" i="10"/>
  <c r="O105" i="10"/>
  <c r="N105" i="10"/>
  <c r="M105" i="10"/>
  <c r="L105" i="10"/>
  <c r="K105" i="10"/>
  <c r="J105" i="10"/>
  <c r="I105" i="10"/>
  <c r="H105" i="10"/>
  <c r="G105" i="10"/>
  <c r="F105" i="10"/>
  <c r="E105" i="10"/>
  <c r="D105" i="10"/>
  <c r="C105" i="10"/>
  <c r="T104" i="10"/>
  <c r="S104" i="10"/>
  <c r="R104" i="10"/>
  <c r="Q104" i="10"/>
  <c r="P104" i="10"/>
  <c r="O104" i="10"/>
  <c r="N104" i="10"/>
  <c r="M104" i="10"/>
  <c r="L104" i="10"/>
  <c r="K104" i="10"/>
  <c r="J104" i="10"/>
  <c r="I104" i="10"/>
  <c r="H104" i="10"/>
  <c r="G104" i="10"/>
  <c r="F104" i="10"/>
  <c r="E104" i="10"/>
  <c r="D104" i="10"/>
  <c r="C104" i="10"/>
  <c r="T103" i="10"/>
  <c r="S103" i="10"/>
  <c r="R103" i="10"/>
  <c r="Q103" i="10"/>
  <c r="P103" i="10"/>
  <c r="O103" i="10"/>
  <c r="N103" i="10"/>
  <c r="M103" i="10"/>
  <c r="L103" i="10"/>
  <c r="K103" i="10"/>
  <c r="J103" i="10"/>
  <c r="I103" i="10"/>
  <c r="H103" i="10"/>
  <c r="G103" i="10"/>
  <c r="F103" i="10"/>
  <c r="E103" i="10"/>
  <c r="D103" i="10"/>
  <c r="C103" i="10"/>
  <c r="T102" i="10"/>
  <c r="S102" i="10"/>
  <c r="R102" i="10"/>
  <c r="Q102" i="10"/>
  <c r="P102" i="10"/>
  <c r="O102" i="10"/>
  <c r="N102" i="10"/>
  <c r="M102" i="10"/>
  <c r="L102" i="10"/>
  <c r="K102" i="10"/>
  <c r="J102" i="10"/>
  <c r="I102" i="10"/>
  <c r="H102" i="10"/>
  <c r="G102" i="10"/>
  <c r="F102" i="10"/>
  <c r="E102" i="10"/>
  <c r="D102" i="10"/>
  <c r="C102" i="10"/>
  <c r="T101" i="10"/>
  <c r="S101" i="10"/>
  <c r="R101" i="10"/>
  <c r="Q101" i="10"/>
  <c r="P101" i="10"/>
  <c r="O101" i="10"/>
  <c r="N101" i="10"/>
  <c r="M101" i="10"/>
  <c r="L101" i="10"/>
  <c r="K101" i="10"/>
  <c r="J101" i="10"/>
  <c r="I101" i="10"/>
  <c r="H101" i="10"/>
  <c r="G101" i="10"/>
  <c r="F101" i="10"/>
  <c r="E101" i="10"/>
  <c r="D101" i="10"/>
  <c r="C101" i="10"/>
  <c r="T100" i="10"/>
  <c r="S100" i="10"/>
  <c r="R100" i="10"/>
  <c r="Q100" i="10"/>
  <c r="P100" i="10"/>
  <c r="O100" i="10"/>
  <c r="N100" i="10"/>
  <c r="M100" i="10"/>
  <c r="L100" i="10"/>
  <c r="K100" i="10"/>
  <c r="J100" i="10"/>
  <c r="I100" i="10"/>
  <c r="H100" i="10"/>
  <c r="G100" i="10"/>
  <c r="F100" i="10"/>
  <c r="E100" i="10"/>
  <c r="D100" i="10"/>
  <c r="D41" i="10" s="1" a="1"/>
  <c r="D41" i="10" s="1"/>
  <c r="C100" i="10"/>
  <c r="T99" i="10"/>
  <c r="S99" i="10"/>
  <c r="R99" i="10"/>
  <c r="Q99" i="10"/>
  <c r="P99" i="10"/>
  <c r="O99" i="10"/>
  <c r="N99" i="10"/>
  <c r="M99" i="10"/>
  <c r="L99" i="10"/>
  <c r="K99" i="10"/>
  <c r="J99" i="10"/>
  <c r="I99" i="10"/>
  <c r="H99" i="10"/>
  <c r="G99" i="10"/>
  <c r="F99" i="10"/>
  <c r="E99" i="10"/>
  <c r="D99" i="10"/>
  <c r="C99" i="10"/>
  <c r="T98" i="10"/>
  <c r="S98" i="10"/>
  <c r="R98" i="10"/>
  <c r="Q98" i="10"/>
  <c r="P98" i="10"/>
  <c r="O98" i="10"/>
  <c r="N98" i="10"/>
  <c r="M98" i="10"/>
  <c r="L98" i="10"/>
  <c r="K98" i="10"/>
  <c r="J98" i="10"/>
  <c r="I98" i="10"/>
  <c r="H98" i="10"/>
  <c r="G98" i="10"/>
  <c r="F98" i="10"/>
  <c r="E98" i="10"/>
  <c r="D98" i="10"/>
  <c r="C98" i="10"/>
  <c r="T97" i="10"/>
  <c r="S97" i="10"/>
  <c r="R97" i="10"/>
  <c r="Q97" i="10"/>
  <c r="P97" i="10"/>
  <c r="O97" i="10"/>
  <c r="N97" i="10"/>
  <c r="M97" i="10"/>
  <c r="L97" i="10"/>
  <c r="K97" i="10"/>
  <c r="J97" i="10"/>
  <c r="I97" i="10"/>
  <c r="H97" i="10"/>
  <c r="G97" i="10"/>
  <c r="F97" i="10"/>
  <c r="E97" i="10"/>
  <c r="D97" i="10"/>
  <c r="C97" i="10"/>
  <c r="T96" i="10"/>
  <c r="S96" i="10"/>
  <c r="R96" i="10"/>
  <c r="Q96" i="10"/>
  <c r="P96" i="10"/>
  <c r="O96" i="10"/>
  <c r="N96" i="10"/>
  <c r="M96" i="10"/>
  <c r="L96" i="10"/>
  <c r="K96" i="10"/>
  <c r="J96" i="10"/>
  <c r="I96" i="10"/>
  <c r="H96" i="10"/>
  <c r="G96" i="10"/>
  <c r="F96" i="10"/>
  <c r="E96" i="10"/>
  <c r="D96" i="10"/>
  <c r="D37" i="10" s="1" a="1"/>
  <c r="D37" i="10" s="1"/>
  <c r="C96" i="10"/>
  <c r="T95" i="10"/>
  <c r="S95" i="10"/>
  <c r="R95" i="10"/>
  <c r="Q95" i="10"/>
  <c r="P95" i="10"/>
  <c r="O95" i="10"/>
  <c r="N95" i="10"/>
  <c r="M95" i="10"/>
  <c r="L95" i="10"/>
  <c r="K95" i="10"/>
  <c r="J95" i="10"/>
  <c r="I95" i="10"/>
  <c r="H95" i="10"/>
  <c r="G95" i="10"/>
  <c r="F95" i="10"/>
  <c r="E95" i="10"/>
  <c r="D95" i="10"/>
  <c r="C95" i="10"/>
  <c r="T94" i="10"/>
  <c r="S94" i="10"/>
  <c r="R94" i="10"/>
  <c r="Q94" i="10"/>
  <c r="P94" i="10"/>
  <c r="O94" i="10"/>
  <c r="N94" i="10"/>
  <c r="M94" i="10"/>
  <c r="L94" i="10"/>
  <c r="K94" i="10"/>
  <c r="J94" i="10"/>
  <c r="I94" i="10"/>
  <c r="H94" i="10"/>
  <c r="G94" i="10"/>
  <c r="F94" i="10"/>
  <c r="E94" i="10"/>
  <c r="D94" i="10"/>
  <c r="C94" i="10"/>
  <c r="T93" i="10"/>
  <c r="S93" i="10"/>
  <c r="R93" i="10"/>
  <c r="Q93" i="10"/>
  <c r="P93" i="10"/>
  <c r="O93" i="10"/>
  <c r="N93" i="10"/>
  <c r="M93" i="10"/>
  <c r="L93" i="10"/>
  <c r="K93" i="10"/>
  <c r="J93" i="10"/>
  <c r="I93" i="10"/>
  <c r="H93" i="10"/>
  <c r="G93" i="10"/>
  <c r="F93" i="10"/>
  <c r="E93" i="10"/>
  <c r="D93" i="10"/>
  <c r="C93" i="10"/>
  <c r="T92" i="10"/>
  <c r="S92" i="10"/>
  <c r="R92" i="10"/>
  <c r="Q92" i="10"/>
  <c r="P92" i="10"/>
  <c r="O92" i="10"/>
  <c r="N92" i="10"/>
  <c r="M92" i="10"/>
  <c r="L92" i="10"/>
  <c r="K92" i="10"/>
  <c r="J92" i="10"/>
  <c r="I92" i="10"/>
  <c r="H92" i="10"/>
  <c r="G92" i="10"/>
  <c r="F92" i="10"/>
  <c r="E92" i="10"/>
  <c r="D92" i="10"/>
  <c r="D33" i="10" s="1" a="1"/>
  <c r="D33" i="10" s="1"/>
  <c r="C92" i="10"/>
  <c r="T91" i="10"/>
  <c r="S91" i="10"/>
  <c r="R91" i="10"/>
  <c r="Q91" i="10"/>
  <c r="P91" i="10"/>
  <c r="O91" i="10"/>
  <c r="N91" i="10"/>
  <c r="M91" i="10"/>
  <c r="L91" i="10"/>
  <c r="K91" i="10"/>
  <c r="J91" i="10"/>
  <c r="I91" i="10"/>
  <c r="H91" i="10"/>
  <c r="G91" i="10"/>
  <c r="F91" i="10"/>
  <c r="E91" i="10"/>
  <c r="D91" i="10"/>
  <c r="C91" i="10"/>
  <c r="T90" i="10"/>
  <c r="S90" i="10"/>
  <c r="R90" i="10"/>
  <c r="Q90" i="10"/>
  <c r="P90" i="10"/>
  <c r="O90" i="10"/>
  <c r="N90" i="10"/>
  <c r="M90" i="10"/>
  <c r="L90" i="10"/>
  <c r="K90" i="10"/>
  <c r="J90" i="10"/>
  <c r="I90" i="10"/>
  <c r="H90" i="10"/>
  <c r="G90" i="10"/>
  <c r="F90" i="10"/>
  <c r="E90" i="10"/>
  <c r="D90" i="10"/>
  <c r="C90" i="10"/>
  <c r="T89" i="10"/>
  <c r="S89" i="10"/>
  <c r="R89" i="10"/>
  <c r="Q89" i="10"/>
  <c r="P89" i="10"/>
  <c r="O89" i="10"/>
  <c r="N89" i="10"/>
  <c r="M89" i="10"/>
  <c r="L89" i="10"/>
  <c r="K89" i="10"/>
  <c r="J89" i="10"/>
  <c r="I89" i="10"/>
  <c r="H89" i="10"/>
  <c r="G89" i="10"/>
  <c r="F89" i="10"/>
  <c r="E89" i="10"/>
  <c r="D89" i="10"/>
  <c r="C89" i="10"/>
  <c r="T88" i="10"/>
  <c r="S88" i="10"/>
  <c r="R88" i="10"/>
  <c r="Q88" i="10"/>
  <c r="P88" i="10"/>
  <c r="O88" i="10"/>
  <c r="N88" i="10"/>
  <c r="M88" i="10"/>
  <c r="L88" i="10"/>
  <c r="K88" i="10"/>
  <c r="J88" i="10"/>
  <c r="I88" i="10"/>
  <c r="H88" i="10"/>
  <c r="G88" i="10"/>
  <c r="F88" i="10"/>
  <c r="E88" i="10"/>
  <c r="D88" i="10"/>
  <c r="D29" i="10" s="1" a="1"/>
  <c r="D29" i="10" s="1"/>
  <c r="C88" i="10"/>
  <c r="T87" i="10"/>
  <c r="S87" i="10"/>
  <c r="R87" i="10"/>
  <c r="Q87" i="10"/>
  <c r="P87" i="10"/>
  <c r="O87" i="10"/>
  <c r="N87" i="10"/>
  <c r="M87" i="10"/>
  <c r="L87" i="10"/>
  <c r="K87" i="10"/>
  <c r="J87" i="10"/>
  <c r="I87" i="10"/>
  <c r="H87" i="10"/>
  <c r="G87" i="10"/>
  <c r="F87" i="10"/>
  <c r="E87" i="10"/>
  <c r="D87" i="10"/>
  <c r="C87" i="10"/>
  <c r="T86" i="10"/>
  <c r="S86" i="10"/>
  <c r="R86" i="10"/>
  <c r="Q86" i="10"/>
  <c r="P86" i="10"/>
  <c r="O86" i="10"/>
  <c r="N86" i="10"/>
  <c r="M86" i="10"/>
  <c r="L86" i="10"/>
  <c r="K86" i="10"/>
  <c r="J86" i="10"/>
  <c r="I86" i="10"/>
  <c r="H86" i="10"/>
  <c r="G86" i="10"/>
  <c r="F86" i="10"/>
  <c r="E86" i="10"/>
  <c r="D86" i="10"/>
  <c r="D27" i="10" s="1" a="1"/>
  <c r="D27" i="10" s="1"/>
  <c r="C86" i="10"/>
  <c r="T85" i="10"/>
  <c r="S85" i="10"/>
  <c r="R85" i="10"/>
  <c r="Q85" i="10"/>
  <c r="P85" i="10"/>
  <c r="O85" i="10"/>
  <c r="N85" i="10"/>
  <c r="M85" i="10"/>
  <c r="L85" i="10"/>
  <c r="K85" i="10"/>
  <c r="J85" i="10"/>
  <c r="I85" i="10"/>
  <c r="H85" i="10"/>
  <c r="G85" i="10"/>
  <c r="F85" i="10"/>
  <c r="E85" i="10"/>
  <c r="D85" i="10"/>
  <c r="C85" i="10"/>
  <c r="T84" i="10"/>
  <c r="S84" i="10"/>
  <c r="R84" i="10"/>
  <c r="Q84" i="10"/>
  <c r="P84" i="10"/>
  <c r="O84" i="10"/>
  <c r="N84" i="10"/>
  <c r="M84" i="10"/>
  <c r="L84" i="10"/>
  <c r="K84" i="10"/>
  <c r="J84" i="10"/>
  <c r="I84" i="10"/>
  <c r="H84" i="10"/>
  <c r="G84" i="10"/>
  <c r="F84" i="10"/>
  <c r="E84" i="10"/>
  <c r="D84" i="10"/>
  <c r="C84" i="10"/>
  <c r="T83" i="10"/>
  <c r="S83" i="10"/>
  <c r="R83" i="10"/>
  <c r="Q83" i="10"/>
  <c r="P83" i="10"/>
  <c r="O83" i="10"/>
  <c r="N83" i="10"/>
  <c r="M83" i="10"/>
  <c r="L83" i="10"/>
  <c r="K83" i="10"/>
  <c r="J83" i="10"/>
  <c r="I83" i="10"/>
  <c r="H83" i="10"/>
  <c r="G83" i="10"/>
  <c r="F83" i="10"/>
  <c r="E83" i="10"/>
  <c r="D83" i="10"/>
  <c r="C83" i="10"/>
  <c r="T82" i="10"/>
  <c r="S82" i="10"/>
  <c r="R82" i="10"/>
  <c r="Q82" i="10"/>
  <c r="P82" i="10"/>
  <c r="O82" i="10"/>
  <c r="N82" i="10"/>
  <c r="M82" i="10"/>
  <c r="L82" i="10"/>
  <c r="K82" i="10"/>
  <c r="J82" i="10"/>
  <c r="I82" i="10"/>
  <c r="H82" i="10"/>
  <c r="G82" i="10"/>
  <c r="F82" i="10"/>
  <c r="E82" i="10"/>
  <c r="D82" i="10"/>
  <c r="D23" i="10" s="1" a="1"/>
  <c r="D23" i="10" s="1"/>
  <c r="C82" i="10"/>
  <c r="T81" i="10"/>
  <c r="S81" i="10"/>
  <c r="R81" i="10"/>
  <c r="Q81" i="10"/>
  <c r="P81" i="10"/>
  <c r="O81" i="10"/>
  <c r="N81" i="10"/>
  <c r="M81" i="10"/>
  <c r="L81" i="10"/>
  <c r="K81" i="10"/>
  <c r="J81" i="10"/>
  <c r="I81" i="10"/>
  <c r="H81" i="10"/>
  <c r="G81" i="10"/>
  <c r="F81" i="10"/>
  <c r="E81" i="10"/>
  <c r="D81" i="10"/>
  <c r="C81" i="10"/>
  <c r="T80" i="10"/>
  <c r="S80" i="10"/>
  <c r="R80" i="10"/>
  <c r="Q80" i="10"/>
  <c r="P80" i="10"/>
  <c r="O80" i="10"/>
  <c r="N80" i="10"/>
  <c r="M80" i="10"/>
  <c r="L80" i="10"/>
  <c r="K80" i="10"/>
  <c r="J80" i="10"/>
  <c r="I80" i="10"/>
  <c r="H80" i="10"/>
  <c r="G80" i="10"/>
  <c r="F80" i="10"/>
  <c r="E80" i="10"/>
  <c r="D80" i="10"/>
  <c r="C80" i="10"/>
  <c r="T79" i="10"/>
  <c r="S79" i="10"/>
  <c r="R79" i="10"/>
  <c r="Q79" i="10"/>
  <c r="P79" i="10"/>
  <c r="O79" i="10"/>
  <c r="N79" i="10"/>
  <c r="M79" i="10"/>
  <c r="L79" i="10"/>
  <c r="K79" i="10"/>
  <c r="J79" i="10"/>
  <c r="I79" i="10"/>
  <c r="H79" i="10"/>
  <c r="G79" i="10"/>
  <c r="F79" i="10"/>
  <c r="E79" i="10"/>
  <c r="D79" i="10"/>
  <c r="C79" i="10"/>
  <c r="T78" i="10"/>
  <c r="S78" i="10"/>
  <c r="R78" i="10"/>
  <c r="Q78" i="10"/>
  <c r="P78" i="10"/>
  <c r="O78" i="10"/>
  <c r="N78" i="10"/>
  <c r="M78" i="10"/>
  <c r="L78" i="10"/>
  <c r="K78" i="10"/>
  <c r="J78" i="10"/>
  <c r="I78" i="10"/>
  <c r="H78" i="10"/>
  <c r="G78" i="10"/>
  <c r="F78" i="10"/>
  <c r="E78" i="10"/>
  <c r="D78" i="10"/>
  <c r="C78" i="10"/>
  <c r="C19" i="10" s="1" a="1"/>
  <c r="C19" i="10" s="1"/>
  <c r="T77" i="10"/>
  <c r="S77" i="10"/>
  <c r="R77" i="10"/>
  <c r="Q77" i="10"/>
  <c r="P77" i="10"/>
  <c r="O77" i="10"/>
  <c r="N77" i="10"/>
  <c r="M77" i="10"/>
  <c r="L77" i="10"/>
  <c r="K77" i="10"/>
  <c r="J77" i="10"/>
  <c r="I77" i="10"/>
  <c r="H77" i="10"/>
  <c r="G77" i="10"/>
  <c r="F77" i="10"/>
  <c r="E77" i="10"/>
  <c r="D77" i="10"/>
  <c r="C77" i="10"/>
  <c r="T76" i="10"/>
  <c r="S76" i="10"/>
  <c r="R76" i="10"/>
  <c r="Q76" i="10"/>
  <c r="P76" i="10"/>
  <c r="O76" i="10"/>
  <c r="N76" i="10"/>
  <c r="M76" i="10"/>
  <c r="L76" i="10"/>
  <c r="K76" i="10"/>
  <c r="J76" i="10"/>
  <c r="I76" i="10"/>
  <c r="H76" i="10"/>
  <c r="G76" i="10"/>
  <c r="F76" i="10"/>
  <c r="E76" i="10"/>
  <c r="D76" i="10"/>
  <c r="C76" i="10"/>
  <c r="C17" i="10" s="1" a="1"/>
  <c r="C17" i="10" s="1"/>
  <c r="T75" i="10"/>
  <c r="S75" i="10"/>
  <c r="R75" i="10"/>
  <c r="Q75" i="10"/>
  <c r="P75" i="10"/>
  <c r="O75" i="10"/>
  <c r="N75" i="10"/>
  <c r="M75" i="10"/>
  <c r="L75" i="10"/>
  <c r="K75" i="10"/>
  <c r="J75" i="10"/>
  <c r="I75" i="10"/>
  <c r="H75" i="10"/>
  <c r="G75" i="10"/>
  <c r="F75" i="10"/>
  <c r="E75" i="10"/>
  <c r="D75" i="10"/>
  <c r="C75" i="10"/>
  <c r="T74" i="10"/>
  <c r="S74" i="10"/>
  <c r="R74" i="10"/>
  <c r="Q74" i="10"/>
  <c r="P74" i="10"/>
  <c r="O74" i="10"/>
  <c r="N74" i="10"/>
  <c r="M74" i="10"/>
  <c r="L74" i="10"/>
  <c r="K74" i="10"/>
  <c r="J74" i="10"/>
  <c r="I74" i="10"/>
  <c r="H74" i="10"/>
  <c r="G74" i="10"/>
  <c r="F74" i="10"/>
  <c r="E74" i="10"/>
  <c r="D74" i="10"/>
  <c r="C74" i="10"/>
  <c r="C15" i="10" s="1" a="1"/>
  <c r="C15" i="10" s="1"/>
  <c r="T73" i="10"/>
  <c r="S73" i="10"/>
  <c r="R73" i="10"/>
  <c r="Q73" i="10"/>
  <c r="P73" i="10"/>
  <c r="O73" i="10"/>
  <c r="N73" i="10"/>
  <c r="M73" i="10"/>
  <c r="L73" i="10"/>
  <c r="K73" i="10"/>
  <c r="J73" i="10"/>
  <c r="I73" i="10"/>
  <c r="H73" i="10"/>
  <c r="G73" i="10"/>
  <c r="F73" i="10"/>
  <c r="E73" i="10"/>
  <c r="D73" i="10"/>
  <c r="C73" i="10"/>
  <c r="D59" i="10"/>
  <c r="C59" i="10"/>
  <c r="G48" i="10" a="1"/>
  <c r="G48" i="10" s="1"/>
  <c r="G47" i="10" a="1"/>
  <c r="G47" i="10" s="1"/>
  <c r="G46" i="10"/>
  <c r="G46" i="10" a="1"/>
  <c r="G45" i="10"/>
  <c r="G45" i="10" a="1"/>
  <c r="D45" i="10" a="1"/>
  <c r="D45" i="10" s="1"/>
  <c r="G44" i="10" a="1"/>
  <c r="G44" i="10" s="1"/>
  <c r="G43" i="10" a="1"/>
  <c r="G43" i="10" s="1"/>
  <c r="G42" i="10"/>
  <c r="G42" i="10" a="1"/>
  <c r="G41" i="10"/>
  <c r="G41" i="10" a="1"/>
  <c r="G40" i="10" a="1"/>
  <c r="G40" i="10" s="1"/>
  <c r="G39" i="10" a="1"/>
  <c r="G39" i="10" s="1"/>
  <c r="G38" i="10"/>
  <c r="G38" i="10" a="1"/>
  <c r="G37" i="10"/>
  <c r="G37" i="10" a="1"/>
  <c r="G36" i="10" a="1"/>
  <c r="G36" i="10" s="1"/>
  <c r="G35" i="10" a="1"/>
  <c r="G35" i="10" s="1"/>
  <c r="G34" i="10"/>
  <c r="G34" i="10" a="1"/>
  <c r="D34" i="10" a="1"/>
  <c r="D34" i="10" s="1"/>
  <c r="G33" i="10"/>
  <c r="G33" i="10" a="1"/>
  <c r="G32" i="10" a="1"/>
  <c r="G32" i="10" s="1"/>
  <c r="G31" i="10" a="1"/>
  <c r="G31" i="10" s="1"/>
  <c r="D31" i="10" a="1"/>
  <c r="D31" i="10" s="1"/>
  <c r="G30" i="10"/>
  <c r="G30" i="10" a="1"/>
  <c r="D30" i="10" a="1"/>
  <c r="D30" i="10" s="1"/>
  <c r="G29" i="10"/>
  <c r="G29" i="10" a="1"/>
  <c r="G28" i="10" a="1"/>
  <c r="G28" i="10" s="1"/>
  <c r="G27" i="10" a="1"/>
  <c r="G27" i="10" s="1"/>
  <c r="G26" i="10"/>
  <c r="G26" i="10" a="1"/>
  <c r="D26" i="10" a="1"/>
  <c r="D26" i="10" s="1"/>
  <c r="G25" i="10"/>
  <c r="G25" i="10" a="1"/>
  <c r="D25" i="10" a="1"/>
  <c r="D25" i="10" s="1"/>
  <c r="G24" i="10" a="1"/>
  <c r="G24" i="10" s="1"/>
  <c r="G23" i="10" a="1"/>
  <c r="G23" i="10" s="1"/>
  <c r="G22" i="10"/>
  <c r="G22" i="10" a="1"/>
  <c r="D22" i="10" a="1"/>
  <c r="D22" i="10" s="1"/>
  <c r="G21" i="10"/>
  <c r="G21" i="10" a="1"/>
  <c r="D21" i="10" a="1"/>
  <c r="D21" i="10" s="1"/>
  <c r="G20" i="10" a="1"/>
  <c r="G20" i="10" s="1"/>
  <c r="D20" i="10" a="1"/>
  <c r="D20" i="10" s="1"/>
  <c r="C20" i="10" a="1"/>
  <c r="C20" i="10" s="1"/>
  <c r="G19" i="10" a="1"/>
  <c r="G19" i="10" s="1"/>
  <c r="G18" i="10" a="1"/>
  <c r="G18" i="10" s="1"/>
  <c r="C18" i="10" a="1"/>
  <c r="C18" i="10" s="1"/>
  <c r="G17" i="10"/>
  <c r="G17" i="10" a="1"/>
  <c r="D17" i="10" a="1"/>
  <c r="D17" i="10" s="1"/>
  <c r="G16" i="10" a="1"/>
  <c r="G16" i="10" s="1"/>
  <c r="C16" i="10" a="1"/>
  <c r="C16" i="10" s="1"/>
  <c r="G15" i="10" a="1"/>
  <c r="G15" i="10" s="1"/>
  <c r="D15" i="10" a="1"/>
  <c r="D15" i="10" s="1"/>
  <c r="G14" i="10"/>
  <c r="G14" i="10" a="1"/>
  <c r="D14" i="10" a="1"/>
  <c r="D14" i="10" s="1"/>
  <c r="C14" i="10" a="1"/>
  <c r="C14" i="10" s="1"/>
  <c r="A8" i="10"/>
  <c r="B7" i="10"/>
  <c r="B6" i="10"/>
  <c r="B5" i="10"/>
  <c r="B26" i="9"/>
  <c r="A51" i="11" s="1"/>
  <c r="A51" i="10" l="1"/>
  <c r="G44" i="11" a="1"/>
  <c r="G44" i="11" s="1"/>
  <c r="G45" i="11" a="1"/>
  <c r="G45" i="11" s="1"/>
  <c r="G46" i="11" a="1"/>
  <c r="G46" i="11" s="1"/>
  <c r="G47" i="11" a="1"/>
  <c r="G47" i="11" s="1"/>
  <c r="G48" i="11" a="1"/>
  <c r="G48" i="11" s="1"/>
  <c r="D63" i="11"/>
  <c r="C45" i="11" a="1"/>
  <c r="C45" i="11" s="1"/>
  <c r="C46" i="11" a="1"/>
  <c r="C46" i="11" s="1"/>
  <c r="C47" i="11" a="1"/>
  <c r="C47" i="11" s="1"/>
  <c r="H48" i="10" a="1"/>
  <c r="H48" i="10" s="1"/>
  <c r="H47" i="10" a="1"/>
  <c r="H47" i="10" s="1"/>
  <c r="H46" i="10" a="1"/>
  <c r="H46" i="10" s="1"/>
  <c r="H45" i="10" a="1"/>
  <c r="H45" i="10" s="1"/>
  <c r="H44" i="10" a="1"/>
  <c r="H44" i="10" s="1"/>
  <c r="H43" i="10" a="1"/>
  <c r="H43" i="10" s="1"/>
  <c r="H42" i="10" a="1"/>
  <c r="H42" i="10" s="1"/>
  <c r="H41" i="10" a="1"/>
  <c r="H41" i="10" s="1"/>
  <c r="H40" i="10" a="1"/>
  <c r="H40" i="10" s="1"/>
  <c r="H39" i="10" a="1"/>
  <c r="H39" i="10" s="1"/>
  <c r="H38" i="10" a="1"/>
  <c r="H38" i="10" s="1"/>
  <c r="H37" i="10" a="1"/>
  <c r="H37" i="10" s="1"/>
  <c r="H36" i="10" a="1"/>
  <c r="H36" i="10" s="1"/>
  <c r="H35" i="10" a="1"/>
  <c r="H35" i="10" s="1"/>
  <c r="H34" i="10" a="1"/>
  <c r="H34" i="10" s="1"/>
  <c r="H33" i="10" a="1"/>
  <c r="H33" i="10" s="1"/>
  <c r="H32" i="10" a="1"/>
  <c r="H32" i="10" s="1"/>
  <c r="H31" i="10" a="1"/>
  <c r="H31" i="10" s="1"/>
  <c r="H30" i="10" a="1"/>
  <c r="H30" i="10" s="1"/>
  <c r="H29" i="10" a="1"/>
  <c r="H29" i="10" s="1"/>
  <c r="H28" i="10" a="1"/>
  <c r="H28" i="10" s="1"/>
  <c r="H27" i="10" a="1"/>
  <c r="H27" i="10" s="1"/>
  <c r="H26" i="10" a="1"/>
  <c r="H26" i="10" s="1"/>
  <c r="H25" i="10" a="1"/>
  <c r="H25" i="10" s="1"/>
  <c r="H24" i="10" a="1"/>
  <c r="H24" i="10" s="1"/>
  <c r="H23" i="10" a="1"/>
  <c r="H23" i="10" s="1"/>
  <c r="H22" i="10" a="1"/>
  <c r="H22" i="10" s="1"/>
  <c r="H21" i="10" a="1"/>
  <c r="H21" i="10" s="1"/>
  <c r="D48" i="10" a="1"/>
  <c r="D48" i="10" s="1"/>
  <c r="D44" i="10" a="1"/>
  <c r="D44" i="10" s="1"/>
  <c r="D40" i="10" a="1"/>
  <c r="D40" i="10" s="1"/>
  <c r="D36" i="10" a="1"/>
  <c r="D36" i="10" s="1"/>
  <c r="D32" i="10" a="1"/>
  <c r="D32" i="10" s="1"/>
  <c r="D28" i="10" a="1"/>
  <c r="D28" i="10" s="1"/>
  <c r="D24" i="10" a="1"/>
  <c r="D24" i="10" s="1"/>
  <c r="H20" i="10" a="1"/>
  <c r="H20" i="10" s="1"/>
  <c r="H19" i="10" a="1"/>
  <c r="H19" i="10" s="1"/>
  <c r="H18" i="10" a="1"/>
  <c r="H18" i="10" s="1"/>
  <c r="H17" i="10" a="1"/>
  <c r="H17" i="10" s="1"/>
  <c r="H16" i="10" a="1"/>
  <c r="H16" i="10" s="1"/>
  <c r="H15" i="10" a="1"/>
  <c r="H15" i="10" s="1"/>
  <c r="H14" i="10" a="1"/>
  <c r="H14" i="10" s="1"/>
  <c r="D39" i="10" a="1"/>
  <c r="D39" i="10" s="1"/>
  <c r="D35" i="10" a="1"/>
  <c r="D35" i="10" s="1"/>
  <c r="D47" i="10" a="1"/>
  <c r="D47" i="10" s="1"/>
  <c r="D43" i="10" a="1"/>
  <c r="D43" i="10" s="1"/>
  <c r="D42" i="10" a="1"/>
  <c r="D42" i="10" s="1"/>
  <c r="E59" i="10"/>
  <c r="D18" i="10" a="1"/>
  <c r="D18" i="10" s="1"/>
  <c r="D38" i="10" a="1"/>
  <c r="D38" i="10" s="1"/>
  <c r="D46" i="10" a="1"/>
  <c r="D46" i="10" s="1"/>
  <c r="D16" i="10" a="1"/>
  <c r="D16" i="10" s="1"/>
  <c r="D19" i="10" a="1"/>
  <c r="D19" i="10" s="1"/>
  <c r="C48" i="10" a="1"/>
  <c r="C48" i="10" s="1"/>
  <c r="C47" i="10" a="1"/>
  <c r="C47" i="10" s="1"/>
  <c r="C46" i="10" a="1"/>
  <c r="C46" i="10" s="1"/>
  <c r="C45" i="10" a="1"/>
  <c r="C45" i="10" s="1"/>
  <c r="C44" i="10" a="1"/>
  <c r="C44" i="10" s="1"/>
  <c r="C43" i="10" a="1"/>
  <c r="C43" i="10" s="1"/>
  <c r="C42" i="10" a="1"/>
  <c r="C42" i="10" s="1"/>
  <c r="C41" i="10" a="1"/>
  <c r="C41" i="10" s="1"/>
  <c r="C40" i="10" a="1"/>
  <c r="C40" i="10" s="1"/>
  <c r="C39" i="10" a="1"/>
  <c r="C39" i="10" s="1"/>
  <c r="C38" i="10" a="1"/>
  <c r="C38" i="10" s="1"/>
  <c r="C37" i="10" a="1"/>
  <c r="C37" i="10" s="1"/>
  <c r="C36" i="10" a="1"/>
  <c r="C36" i="10" s="1"/>
  <c r="C35" i="10" a="1"/>
  <c r="C35" i="10" s="1"/>
  <c r="C34" i="10" a="1"/>
  <c r="C34" i="10" s="1"/>
  <c r="C33" i="10" a="1"/>
  <c r="C33" i="10" s="1"/>
  <c r="C32" i="10" a="1"/>
  <c r="C32" i="10" s="1"/>
  <c r="C31" i="10" a="1"/>
  <c r="C31" i="10" s="1"/>
  <c r="C30" i="10" a="1"/>
  <c r="C30" i="10" s="1"/>
  <c r="C29" i="10" a="1"/>
  <c r="C29" i="10" s="1"/>
  <c r="C28" i="10" a="1"/>
  <c r="C28" i="10" s="1"/>
  <c r="C27" i="10" a="1"/>
  <c r="C27" i="10" s="1"/>
  <c r="C26" i="10" a="1"/>
  <c r="C26" i="10" s="1"/>
  <c r="C25" i="10" a="1"/>
  <c r="C25" i="10" s="1"/>
  <c r="C24" i="10" a="1"/>
  <c r="C24" i="10" s="1"/>
  <c r="C23" i="10" a="1"/>
  <c r="C23" i="10" s="1"/>
  <c r="C22" i="10" a="1"/>
  <c r="C22" i="10" s="1"/>
  <c r="C21" i="10" a="1"/>
  <c r="C21" i="10" s="1"/>
  <c r="H48" i="11" l="1" a="1"/>
  <c r="H48" i="11" s="1"/>
  <c r="H47" i="11" a="1"/>
  <c r="H47" i="11" s="1"/>
  <c r="H46" i="11" a="1"/>
  <c r="H46" i="11" s="1"/>
  <c r="H45" i="11" a="1"/>
  <c r="H45" i="11" s="1"/>
  <c r="H44" i="11" a="1"/>
  <c r="H44" i="11" s="1"/>
  <c r="H43" i="11" a="1"/>
  <c r="H43" i="11" s="1"/>
  <c r="H42" i="11" a="1"/>
  <c r="H42" i="11" s="1"/>
  <c r="H41" i="11" a="1"/>
  <c r="H41" i="11" s="1"/>
  <c r="H40" i="11" a="1"/>
  <c r="H40" i="11" s="1"/>
  <c r="H39" i="11" a="1"/>
  <c r="H39" i="11" s="1"/>
  <c r="H38" i="11" a="1"/>
  <c r="H38" i="11" s="1"/>
  <c r="D48" i="11" a="1"/>
  <c r="D48" i="11" s="1"/>
  <c r="D47" i="11" a="1"/>
  <c r="D47" i="11" s="1"/>
  <c r="D46" i="11" a="1"/>
  <c r="D46" i="11" s="1"/>
  <c r="D45" i="11" a="1"/>
  <c r="D45" i="11" s="1"/>
  <c r="D44" i="11" a="1"/>
  <c r="D44" i="11" s="1"/>
  <c r="D40" i="11" a="1"/>
  <c r="D40" i="11" s="1"/>
  <c r="D36" i="11" a="1"/>
  <c r="D36" i="11" s="1"/>
  <c r="H35" i="11" a="1"/>
  <c r="H35" i="11" s="1"/>
  <c r="D32" i="11" a="1"/>
  <c r="D32" i="11" s="1"/>
  <c r="H31" i="11" a="1"/>
  <c r="H31" i="11" s="1"/>
  <c r="D28" i="11" a="1"/>
  <c r="D28" i="11" s="1"/>
  <c r="H27" i="11" a="1"/>
  <c r="H27" i="11" s="1"/>
  <c r="D24" i="11" a="1"/>
  <c r="D24" i="11" s="1"/>
  <c r="H23" i="11" a="1"/>
  <c r="H23" i="11" s="1"/>
  <c r="E63" i="11"/>
  <c r="D41" i="11" a="1"/>
  <c r="D41" i="11" s="1"/>
  <c r="D35" i="11" a="1"/>
  <c r="D35" i="11" s="1"/>
  <c r="H34" i="11" a="1"/>
  <c r="H34" i="11" s="1"/>
  <c r="D31" i="11" a="1"/>
  <c r="D31" i="11" s="1"/>
  <c r="H30" i="11" a="1"/>
  <c r="H30" i="11" s="1"/>
  <c r="D27" i="11" a="1"/>
  <c r="D27" i="11" s="1"/>
  <c r="H26" i="11" a="1"/>
  <c r="H26" i="11" s="1"/>
  <c r="D23" i="11" a="1"/>
  <c r="D23" i="11" s="1"/>
  <c r="H22" i="11" a="1"/>
  <c r="H22" i="11" s="1"/>
  <c r="D20" i="11" a="1"/>
  <c r="D20" i="11" s="1"/>
  <c r="D19" i="11" a="1"/>
  <c r="D19" i="11" s="1"/>
  <c r="D18" i="11" a="1"/>
  <c r="D18" i="11" s="1"/>
  <c r="D17" i="11" a="1"/>
  <c r="D17" i="11" s="1"/>
  <c r="D16" i="11" a="1"/>
  <c r="D16" i="11" s="1"/>
  <c r="D15" i="11" a="1"/>
  <c r="D15" i="11" s="1"/>
  <c r="D14" i="11" a="1"/>
  <c r="D14" i="11" s="1"/>
  <c r="D42" i="11" a="1"/>
  <c r="D42" i="11" s="1"/>
  <c r="D38" i="11" a="1"/>
  <c r="D38" i="11" s="1"/>
  <c r="H37" i="11" a="1"/>
  <c r="H37" i="11" s="1"/>
  <c r="D34" i="11" a="1"/>
  <c r="D34" i="11" s="1"/>
  <c r="H33" i="11" a="1"/>
  <c r="H33" i="11" s="1"/>
  <c r="D30" i="11" a="1"/>
  <c r="D30" i="11" s="1"/>
  <c r="H29" i="11" a="1"/>
  <c r="H29" i="11" s="1"/>
  <c r="D26" i="11" a="1"/>
  <c r="D26" i="11" s="1"/>
  <c r="H25" i="11" a="1"/>
  <c r="H25" i="11" s="1"/>
  <c r="D22" i="11" a="1"/>
  <c r="D22" i="11" s="1"/>
  <c r="H21" i="11" a="1"/>
  <c r="H21" i="11" s="1"/>
  <c r="D43" i="11" a="1"/>
  <c r="D43" i="11" s="1"/>
  <c r="D39" i="11" a="1"/>
  <c r="D39" i="11" s="1"/>
  <c r="D37" i="11" a="1"/>
  <c r="D37" i="11" s="1"/>
  <c r="H36" i="11" a="1"/>
  <c r="H36" i="11" s="1"/>
  <c r="D33" i="11" a="1"/>
  <c r="D33" i="11" s="1"/>
  <c r="H32" i="11" a="1"/>
  <c r="H32" i="11" s="1"/>
  <c r="D29" i="11" a="1"/>
  <c r="D29" i="11" s="1"/>
  <c r="H28" i="11" a="1"/>
  <c r="H28" i="11" s="1"/>
  <c r="D25" i="11" a="1"/>
  <c r="D25" i="11" s="1"/>
  <c r="H24" i="11" a="1"/>
  <c r="H24" i="11" s="1"/>
  <c r="D21" i="11" a="1"/>
  <c r="D21" i="11" s="1"/>
  <c r="H20" i="11" a="1"/>
  <c r="H20" i="11" s="1"/>
  <c r="H19" i="11" a="1"/>
  <c r="H19" i="11" s="1"/>
  <c r="H18" i="11" a="1"/>
  <c r="H18" i="11" s="1"/>
  <c r="H17" i="11" a="1"/>
  <c r="H17" i="11" s="1"/>
  <c r="H16" i="11" a="1"/>
  <c r="H16" i="11" s="1"/>
  <c r="H15" i="11" a="1"/>
  <c r="H15" i="11" s="1"/>
  <c r="H14" i="11" a="1"/>
  <c r="H14" i="11" s="1"/>
  <c r="E48" i="10" a="1"/>
  <c r="E48" i="10" s="1"/>
  <c r="E47" i="10" a="1"/>
  <c r="E47" i="10" s="1"/>
  <c r="E46" i="10" a="1"/>
  <c r="E46" i="10" s="1"/>
  <c r="E45" i="10" a="1"/>
  <c r="E45" i="10" s="1"/>
  <c r="E44" i="10" a="1"/>
  <c r="E44" i="10" s="1"/>
  <c r="E43" i="10" a="1"/>
  <c r="E43" i="10" s="1"/>
  <c r="E42" i="10" a="1"/>
  <c r="E42" i="10" s="1"/>
  <c r="E41" i="10" a="1"/>
  <c r="E41" i="10" s="1"/>
  <c r="E40" i="10" a="1"/>
  <c r="E40" i="10" s="1"/>
  <c r="E39" i="10" a="1"/>
  <c r="E39" i="10" s="1"/>
  <c r="E38" i="10" a="1"/>
  <c r="E38" i="10" s="1"/>
  <c r="E37" i="10" a="1"/>
  <c r="E37" i="10" s="1"/>
  <c r="E36" i="10" a="1"/>
  <c r="E36" i="10" s="1"/>
  <c r="E35" i="10" a="1"/>
  <c r="E35" i="10" s="1"/>
  <c r="E34" i="10" a="1"/>
  <c r="E34" i="10" s="1"/>
  <c r="E33" i="10" a="1"/>
  <c r="E33" i="10" s="1"/>
  <c r="E32" i="10" a="1"/>
  <c r="E32" i="10" s="1"/>
  <c r="E31" i="10" a="1"/>
  <c r="E31" i="10" s="1"/>
  <c r="E30" i="10" a="1"/>
  <c r="E30" i="10" s="1"/>
  <c r="E29" i="10" a="1"/>
  <c r="E29" i="10" s="1"/>
  <c r="E28" i="10" a="1"/>
  <c r="E28" i="10" s="1"/>
  <c r="E27" i="10" a="1"/>
  <c r="E27" i="10" s="1"/>
  <c r="E26" i="10" a="1"/>
  <c r="E26" i="10" s="1"/>
  <c r="E25" i="10" a="1"/>
  <c r="E25" i="10" s="1"/>
  <c r="E24" i="10" a="1"/>
  <c r="E24" i="10" s="1"/>
  <c r="E23" i="10" a="1"/>
  <c r="E23" i="10" s="1"/>
  <c r="E22" i="10" a="1"/>
  <c r="E22" i="10" s="1"/>
  <c r="E21" i="10" a="1"/>
  <c r="E21" i="10" s="1"/>
  <c r="I46" i="10" a="1"/>
  <c r="I46" i="10" s="1"/>
  <c r="I42" i="10" a="1"/>
  <c r="I42" i="10" s="1"/>
  <c r="I38" i="10" a="1"/>
  <c r="I38" i="10" s="1"/>
  <c r="I34" i="10" a="1"/>
  <c r="I34" i="10" s="1"/>
  <c r="I30" i="10" a="1"/>
  <c r="I30" i="10" s="1"/>
  <c r="I26" i="10" a="1"/>
  <c r="I26" i="10" s="1"/>
  <c r="I22" i="10" a="1"/>
  <c r="I22" i="10" s="1"/>
  <c r="E20" i="10" a="1"/>
  <c r="E20" i="10" s="1"/>
  <c r="E19" i="10" a="1"/>
  <c r="E19" i="10" s="1"/>
  <c r="E18" i="10" a="1"/>
  <c r="E18" i="10" s="1"/>
  <c r="E17" i="10" a="1"/>
  <c r="E17" i="10" s="1"/>
  <c r="E16" i="10" a="1"/>
  <c r="E16" i="10" s="1"/>
  <c r="E15" i="10" a="1"/>
  <c r="E15" i="10" s="1"/>
  <c r="E14" i="10" a="1"/>
  <c r="E14" i="10" s="1"/>
  <c r="I37" i="10" a="1"/>
  <c r="I37" i="10" s="1"/>
  <c r="I45" i="10" a="1"/>
  <c r="I45" i="10" s="1"/>
  <c r="I41" i="10" a="1"/>
  <c r="I41" i="10" s="1"/>
  <c r="I48" i="10" a="1"/>
  <c r="I48" i="10" s="1"/>
  <c r="I44" i="10" a="1"/>
  <c r="I44" i="10" s="1"/>
  <c r="I40" i="10" a="1"/>
  <c r="I40" i="10" s="1"/>
  <c r="I36" i="10" a="1"/>
  <c r="I36" i="10" s="1"/>
  <c r="I33" i="10" a="1"/>
  <c r="I33" i="10" s="1"/>
  <c r="I32" i="10" a="1"/>
  <c r="I32" i="10" s="1"/>
  <c r="I29" i="10" a="1"/>
  <c r="I29" i="10" s="1"/>
  <c r="I28" i="10" a="1"/>
  <c r="I28" i="10" s="1"/>
  <c r="I25" i="10" a="1"/>
  <c r="I25" i="10" s="1"/>
  <c r="I24" i="10" a="1"/>
  <c r="I24" i="10" s="1"/>
  <c r="I21" i="10" a="1"/>
  <c r="I21" i="10" s="1"/>
  <c r="I20" i="10" a="1"/>
  <c r="I20" i="10" s="1"/>
  <c r="I15" i="10" a="1"/>
  <c r="I15" i="10" s="1"/>
  <c r="I17" i="10" a="1"/>
  <c r="I17" i="10" s="1"/>
  <c r="I14" i="10" a="1"/>
  <c r="I14" i="10" s="1"/>
  <c r="I47" i="10" a="1"/>
  <c r="I47" i="10" s="1"/>
  <c r="I39" i="10" a="1"/>
  <c r="I39" i="10" s="1"/>
  <c r="I35" i="10" a="1"/>
  <c r="I35" i="10" s="1"/>
  <c r="I16" i="10" a="1"/>
  <c r="I16" i="10" s="1"/>
  <c r="I31" i="10" a="1"/>
  <c r="I31" i="10" s="1"/>
  <c r="I27" i="10" a="1"/>
  <c r="I27" i="10" s="1"/>
  <c r="I23" i="10" a="1"/>
  <c r="I23" i="10" s="1"/>
  <c r="I18" i="10" a="1"/>
  <c r="I18" i="10" s="1"/>
  <c r="I43" i="10" a="1"/>
  <c r="I43" i="10" s="1"/>
  <c r="I19" i="10" a="1"/>
  <c r="I19" i="10" s="1"/>
  <c r="E48" i="11" l="1" a="1"/>
  <c r="E48" i="11" s="1"/>
  <c r="E47" i="11" a="1"/>
  <c r="E47" i="11" s="1"/>
  <c r="E46" i="11" a="1"/>
  <c r="E46" i="11" s="1"/>
  <c r="E45" i="11" a="1"/>
  <c r="E45" i="11" s="1"/>
  <c r="E44" i="11" a="1"/>
  <c r="E44" i="11" s="1"/>
  <c r="E43" i="11" a="1"/>
  <c r="E43" i="11" s="1"/>
  <c r="E42" i="11" a="1"/>
  <c r="E42" i="11" s="1"/>
  <c r="E41" i="11" a="1"/>
  <c r="E41" i="11" s="1"/>
  <c r="E40" i="11" a="1"/>
  <c r="E40" i="11" s="1"/>
  <c r="E39" i="11" a="1"/>
  <c r="E39" i="11" s="1"/>
  <c r="E38" i="11" a="1"/>
  <c r="E38" i="11" s="1"/>
  <c r="I48" i="11" a="1"/>
  <c r="I48" i="11" s="1"/>
  <c r="I47" i="11" a="1"/>
  <c r="I47" i="11" s="1"/>
  <c r="I46" i="11" a="1"/>
  <c r="I46" i="11" s="1"/>
  <c r="I45" i="11" a="1"/>
  <c r="I45" i="11" s="1"/>
  <c r="I44" i="11" a="1"/>
  <c r="I44" i="11" s="1"/>
  <c r="I43" i="11" a="1"/>
  <c r="I43" i="11" s="1"/>
  <c r="I40" i="11" a="1"/>
  <c r="I40" i="11" s="1"/>
  <c r="I34" i="11" a="1"/>
  <c r="I34" i="11" s="1"/>
  <c r="E34" i="11" a="1"/>
  <c r="E34" i="11" s="1"/>
  <c r="I30" i="11" a="1"/>
  <c r="I30" i="11" s="1"/>
  <c r="E30" i="11" a="1"/>
  <c r="E30" i="11" s="1"/>
  <c r="I26" i="11" a="1"/>
  <c r="I26" i="11" s="1"/>
  <c r="E26" i="11" a="1"/>
  <c r="E26" i="11" s="1"/>
  <c r="I22" i="11" a="1"/>
  <c r="I22" i="11" s="1"/>
  <c r="E22" i="11" a="1"/>
  <c r="E22" i="11" s="1"/>
  <c r="I41" i="11" a="1"/>
  <c r="I41" i="11" s="1"/>
  <c r="I37" i="11" a="1"/>
  <c r="I37" i="11" s="1"/>
  <c r="E37" i="11" a="1"/>
  <c r="E37" i="11" s="1"/>
  <c r="I33" i="11" a="1"/>
  <c r="I33" i="11" s="1"/>
  <c r="E33" i="11" a="1"/>
  <c r="E33" i="11" s="1"/>
  <c r="I29" i="11" a="1"/>
  <c r="I29" i="11" s="1"/>
  <c r="E29" i="11" a="1"/>
  <c r="E29" i="11" s="1"/>
  <c r="I25" i="11" a="1"/>
  <c r="I25" i="11" s="1"/>
  <c r="E25" i="11" a="1"/>
  <c r="E25" i="11" s="1"/>
  <c r="I21" i="11" a="1"/>
  <c r="I21" i="11" s="1"/>
  <c r="E21" i="11" a="1"/>
  <c r="E21" i="11" s="1"/>
  <c r="I19" i="11" a="1"/>
  <c r="I19" i="11" s="1"/>
  <c r="I18" i="11" a="1"/>
  <c r="I18" i="11" s="1"/>
  <c r="I17" i="11" a="1"/>
  <c r="I17" i="11" s="1"/>
  <c r="I16" i="11" a="1"/>
  <c r="I16" i="11" s="1"/>
  <c r="I15" i="11" a="1"/>
  <c r="I15" i="11" s="1"/>
  <c r="I14" i="11" a="1"/>
  <c r="I14" i="11" s="1"/>
  <c r="I42" i="11" a="1"/>
  <c r="I42" i="11" s="1"/>
  <c r="I38" i="11" a="1"/>
  <c r="I38" i="11" s="1"/>
  <c r="I36" i="11" a="1"/>
  <c r="I36" i="11" s="1"/>
  <c r="E36" i="11" a="1"/>
  <c r="E36" i="11" s="1"/>
  <c r="I32" i="11" a="1"/>
  <c r="I32" i="11" s="1"/>
  <c r="E32" i="11" a="1"/>
  <c r="E32" i="11" s="1"/>
  <c r="I28" i="11" a="1"/>
  <c r="I28" i="11" s="1"/>
  <c r="E28" i="11" a="1"/>
  <c r="E28" i="11" s="1"/>
  <c r="I24" i="11" a="1"/>
  <c r="I24" i="11" s="1"/>
  <c r="E24" i="11" a="1"/>
  <c r="E24" i="11" s="1"/>
  <c r="I20" i="11" a="1"/>
  <c r="I20" i="11" s="1"/>
  <c r="I39" i="11" a="1"/>
  <c r="I39" i="11" s="1"/>
  <c r="I35" i="11" a="1"/>
  <c r="I35" i="11" s="1"/>
  <c r="E35" i="11" a="1"/>
  <c r="E35" i="11" s="1"/>
  <c r="I31" i="11" a="1"/>
  <c r="I31" i="11" s="1"/>
  <c r="E31" i="11" a="1"/>
  <c r="E31" i="11" s="1"/>
  <c r="I27" i="11" a="1"/>
  <c r="I27" i="11" s="1"/>
  <c r="E27" i="11" a="1"/>
  <c r="E27" i="11" s="1"/>
  <c r="I23" i="11" a="1"/>
  <c r="I23" i="11" s="1"/>
  <c r="E23" i="11" a="1"/>
  <c r="E23" i="11" s="1"/>
  <c r="E20" i="11" a="1"/>
  <c r="E20" i="11" s="1"/>
  <c r="E19" i="11" a="1"/>
  <c r="E19" i="11" s="1"/>
  <c r="E18" i="11" a="1"/>
  <c r="E18" i="11" s="1"/>
  <c r="E17" i="11" a="1"/>
  <c r="E17" i="11" s="1"/>
  <c r="E16" i="11" a="1"/>
  <c r="E16" i="11" s="1"/>
  <c r="E15" i="11" a="1"/>
  <c r="E15" i="11" s="1"/>
  <c r="E14" i="11" a="1"/>
  <c r="E14"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19ADBE07-6115-4192-AB5E-80E570CE9680}">
      <text>
        <r>
          <rPr>
            <sz val="8"/>
            <color indexed="81"/>
            <rFont val="Arial"/>
            <family val="2"/>
          </rPr>
          <t>Persons employed for more than a year in their current job who looked for work in the previous 12 months</t>
        </r>
      </text>
    </comment>
    <comment ref="B36" authorId="1" shapeId="0" xr:uid="{203B67C9-844B-438C-877A-DF34C198BA4E}">
      <text>
        <r>
          <rPr>
            <sz val="8"/>
            <color indexed="81"/>
            <rFont val="Arial"/>
            <family val="2"/>
          </rPr>
          <t>Persons not in the labour force with marginal attachment to the labour force, including people with job attachment (had a job to go or return to).</t>
        </r>
      </text>
    </comment>
    <comment ref="B37" authorId="0" shapeId="0" xr:uid="{D939CDFF-1664-4584-8F93-500125D90029}">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1F09C5A8-CE37-40FA-A5D2-A5112FC876FD}">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B15B382A-78E9-4060-BC68-2914EE8812BD}">
      <text>
        <r>
          <rPr>
            <sz val="8"/>
            <color indexed="81"/>
            <rFont val="Arial"/>
            <family val="2"/>
          </rPr>
          <t>Persons not in the labour force who were discouraged job seekers</t>
        </r>
      </text>
    </comment>
    <comment ref="B40" authorId="1" shapeId="0" xr:uid="{0D718421-0F5F-47CF-832E-2631D5918A80}">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6C968D09-E314-45FA-9362-C7425CAA6D1C}">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3B011F82-88BC-433F-ACCF-D706521E2FB9}">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4" authorId="0" shapeId="0" xr:uid="{157E8A13-FD0A-470D-B1A2-96ECF559826C}">
      <text>
        <r>
          <rPr>
            <sz val="8"/>
            <color indexed="81"/>
            <rFont val="Arial"/>
            <family val="2"/>
          </rPr>
          <t>Persons employed for more than a year in their current job who looked for work in the previous 12 months</t>
        </r>
      </text>
    </comment>
    <comment ref="B95" authorId="1" shapeId="0" xr:uid="{505529BB-D36A-4BE3-AD3F-D803858983F2}">
      <text>
        <r>
          <rPr>
            <sz val="8"/>
            <color indexed="81"/>
            <rFont val="Arial"/>
            <family val="2"/>
          </rPr>
          <t>Persons not in the labour force with marginal attachment to the labour force, including people with job attachment (had a job to go or return to).</t>
        </r>
      </text>
    </comment>
    <comment ref="B96" authorId="0" shapeId="0" xr:uid="{26CF9FE7-E834-4EB1-941E-85DEC294015F}">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7" authorId="1" shapeId="0" xr:uid="{90A45BDD-A4C5-4236-8D5F-1E0EA07D0C17}">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8" authorId="0" shapeId="0" xr:uid="{FA578822-3982-4666-AB87-513D1D460870}">
      <text>
        <r>
          <rPr>
            <sz val="8"/>
            <color indexed="81"/>
            <rFont val="Arial"/>
            <family val="2"/>
          </rPr>
          <t>Persons not in the labour force who were discouraged job seekers</t>
        </r>
      </text>
    </comment>
    <comment ref="B99" authorId="1" shapeId="0" xr:uid="{7B0618DE-4579-4C63-A77F-A79309DAD58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0" authorId="0" shapeId="0" xr:uid="{C6A8EFAC-C9FB-413D-8F82-F7933E88A70A}">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7" authorId="1" shapeId="0" xr:uid="{DA6FBBED-FF18-4A7E-B784-1B967A02BB71}">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2" authorId="0" shapeId="0" xr:uid="{D406391B-F774-4F8F-8E43-88C4F1D334A9}">
      <text>
        <r>
          <rPr>
            <sz val="8"/>
            <color indexed="81"/>
            <rFont val="Arial"/>
            <family val="2"/>
          </rPr>
          <t>Persons employed for more than a year in their current job who looked for work in the previous 12 months</t>
        </r>
      </text>
    </comment>
    <comment ref="B143" authorId="1" shapeId="0" xr:uid="{F99972FE-F42C-4DBE-954F-5B7A93C167DE}">
      <text>
        <r>
          <rPr>
            <sz val="8"/>
            <color indexed="81"/>
            <rFont val="Arial"/>
            <family val="2"/>
          </rPr>
          <t>Persons not in the labour force with marginal attachment to the labour force, including people with job attachment (had a job to go or return to).</t>
        </r>
      </text>
    </comment>
    <comment ref="B144" authorId="0" shapeId="0" xr:uid="{CE95E1C1-570D-47A2-BEFC-1E2CC34CE406}">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5" authorId="1" shapeId="0" xr:uid="{288B9D26-668C-4DC6-AED6-1067F9AF8DF3}">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6" authorId="0" shapeId="0" xr:uid="{0D84282A-596D-4D74-B5A9-C33B6F9A22CD}">
      <text>
        <r>
          <rPr>
            <sz val="8"/>
            <color indexed="81"/>
            <rFont val="Arial"/>
            <family val="2"/>
          </rPr>
          <t>Persons not in the labour force who were discouraged job seekers</t>
        </r>
      </text>
    </comment>
    <comment ref="B147" authorId="1" shapeId="0" xr:uid="{B3520E51-05EA-40B9-927F-A8D3178277AF}">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48" authorId="0" shapeId="0" xr:uid="{8F549F1F-0CAE-4EE4-A4CF-1B2DBD39F53A}">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5" authorId="1" shapeId="0" xr:uid="{635356A4-CF2C-4034-BD0F-D66D64638CEF}">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1D50EFE2-EC41-4BCE-99B5-48AE9800EECD}">
      <text>
        <r>
          <rPr>
            <sz val="8"/>
            <color indexed="81"/>
            <rFont val="Arial"/>
            <family val="2"/>
          </rPr>
          <t>Persons employed for more than a year in their current job who looked for work in the previous 12 months</t>
        </r>
      </text>
    </comment>
    <comment ref="B36" authorId="1" shapeId="0" xr:uid="{5AA5083D-8DCD-4655-828E-E23E755D5101}">
      <text>
        <r>
          <rPr>
            <sz val="8"/>
            <color indexed="81"/>
            <rFont val="Arial"/>
            <family val="2"/>
          </rPr>
          <t>Persons not in the labour force with marginal attachment to the labour force, including people with job attachment (had a job to go or return to).</t>
        </r>
      </text>
    </comment>
    <comment ref="B37" authorId="0" shapeId="0" xr:uid="{A8D5C773-B579-49EC-A77D-8E8EF0080538}">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2E1BD1AB-EA92-42EA-90DB-8596C382F7CF}">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E8F36611-E5EE-4BA8-A94F-36BFCB95B3B4}">
      <text>
        <r>
          <rPr>
            <sz val="8"/>
            <color indexed="81"/>
            <rFont val="Arial"/>
            <family val="2"/>
          </rPr>
          <t>Persons not in the labour force who were discouraged job seekers</t>
        </r>
      </text>
    </comment>
    <comment ref="B40" authorId="1" shapeId="0" xr:uid="{6B8859AC-573E-40ED-AAF1-62781131D9B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C5AFB535-40EA-40F4-8B9C-B6785AAB33ED}">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E880787E-4CFF-42B1-AC5F-793973F2B557}">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5" authorId="0" shapeId="0" xr:uid="{A090F666-2F94-4D2B-A123-389D32EF4E46}">
      <text>
        <r>
          <rPr>
            <sz val="8"/>
            <color indexed="81"/>
            <rFont val="Arial"/>
            <family val="2"/>
          </rPr>
          <t>Persons employed for more than a year in their current job who looked for work in the previous 12 months</t>
        </r>
      </text>
    </comment>
    <comment ref="B96" authorId="1" shapeId="0" xr:uid="{9BDFF51B-EA89-4ECC-ADE4-F10C26A01082}">
      <text>
        <r>
          <rPr>
            <sz val="8"/>
            <color indexed="81"/>
            <rFont val="Arial"/>
            <family val="2"/>
          </rPr>
          <t>Persons not in the labour force with marginal attachment to the labour force, including people with job attachment (had a job to go or return to).</t>
        </r>
      </text>
    </comment>
    <comment ref="B97" authorId="0" shapeId="0" xr:uid="{DA4A0EF0-E924-4BAD-871A-5A66418C566A}">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8" authorId="1" shapeId="0" xr:uid="{FB15D2AE-73DD-4406-8846-05C000D544C8}">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9" authorId="0" shapeId="0" xr:uid="{772EA16C-B75D-47C2-81F3-2FDA278BA9A4}">
      <text>
        <r>
          <rPr>
            <sz val="8"/>
            <color indexed="81"/>
            <rFont val="Arial"/>
            <family val="2"/>
          </rPr>
          <t>Persons not in the labour force who were discouraged job seekers</t>
        </r>
      </text>
    </comment>
    <comment ref="B100" authorId="1" shapeId="0" xr:uid="{122EB43C-8B42-499E-A46D-DC3533E49710}">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1" authorId="0" shapeId="0" xr:uid="{C4D7EA6C-A3A4-484B-A4E0-22A7EB14D2A6}">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8" authorId="1" shapeId="0" xr:uid="{26CEF167-3AD3-411A-A560-46ACE15FECC7}">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4" authorId="0" shapeId="0" xr:uid="{3669B017-187E-448E-918E-7A2835610131}">
      <text>
        <r>
          <rPr>
            <sz val="8"/>
            <color indexed="81"/>
            <rFont val="Arial"/>
            <family val="2"/>
          </rPr>
          <t>Persons employed for more than a year in their current job who looked for work in the previous 12 months</t>
        </r>
      </text>
    </comment>
    <comment ref="B145" authorId="1" shapeId="0" xr:uid="{9E210F04-2BA3-4E82-98DD-A7DEDEB8A8A3}">
      <text>
        <r>
          <rPr>
            <sz val="8"/>
            <color indexed="81"/>
            <rFont val="Arial"/>
            <family val="2"/>
          </rPr>
          <t>Persons not in the labour force with marginal attachment to the labour force, including people with job attachment (had a job to go or return to).</t>
        </r>
      </text>
    </comment>
    <comment ref="B146" authorId="0" shapeId="0" xr:uid="{4F266AE7-7AC6-47A0-B5F6-FCFD06BA322D}">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7" authorId="1" shapeId="0" xr:uid="{A0B69BAD-B8EE-41A1-93E4-619032940B60}">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8" authorId="0" shapeId="0" xr:uid="{9CA4CD74-1AA2-4E25-88E6-1444D9905785}">
      <text>
        <r>
          <rPr>
            <sz val="8"/>
            <color indexed="81"/>
            <rFont val="Arial"/>
            <family val="2"/>
          </rPr>
          <t>Persons not in the labour force who were discouraged job seekers</t>
        </r>
      </text>
    </comment>
    <comment ref="B149" authorId="1" shapeId="0" xr:uid="{961607CE-56CB-48C8-AFD7-F63CC60C68C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50" authorId="0" shapeId="0" xr:uid="{2A5E7529-664C-44B6-8358-CBF2109C16D8}">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7" authorId="1" shapeId="0" xr:uid="{E24FF0FF-743A-45BF-9D6A-180A39C567FE}">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L10" authorId="0" shapeId="0" xr:uid="{00000000-0006-0000-0000-000001000000}">
      <text>
        <r>
          <rPr>
            <sz val="8"/>
            <color indexed="81"/>
            <rFont val="Tahoma"/>
            <family val="2"/>
          </rPr>
          <t>Refers to series collected at quarterly and lesser frequencies only.
Indicates which month in the collection period the data refers 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100-000001000000}">
      <text>
        <r>
          <rPr>
            <sz val="8"/>
            <color indexed="81"/>
            <rFont val="Tahoma"/>
            <family val="2"/>
          </rPr>
          <t>Refers to series collected at quarterly and lesser frequencies only.
Indicates which month in the collection period the data refers to.</t>
        </r>
      </text>
    </comment>
    <comment ref="GA21" authorId="0" shapeId="0" xr:uid="{00000000-0006-0000-0100-000002000000}">
      <text>
        <r>
          <rPr>
            <sz val="8"/>
            <color indexed="81"/>
            <rFont val="Tahoma"/>
            <family val="2"/>
          </rPr>
          <t>estimate has a relative standard error between 25% and 50% and should be used with caution</t>
        </r>
      </text>
    </comment>
    <comment ref="GG21" authorId="0" shapeId="0" xr:uid="{00000000-0006-0000-0100-000003000000}">
      <text>
        <r>
          <rPr>
            <sz val="8"/>
            <color indexed="81"/>
            <rFont val="Tahoma"/>
            <family val="2"/>
          </rPr>
          <t>estimate has a relative standard error between 25% and 50%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200-000001000000}">
      <text>
        <r>
          <rPr>
            <sz val="8"/>
            <color indexed="81"/>
            <rFont val="Tahoma"/>
            <family val="2"/>
          </rPr>
          <t>Refers to series collected at quarterly and lesser frequencies only.
Indicates which month in the collection period the data refers to.</t>
        </r>
      </text>
    </comment>
    <comment ref="AM11" authorId="0" shapeId="0" xr:uid="{00000000-0006-0000-0200-000002000000}">
      <text>
        <r>
          <rPr>
            <sz val="8"/>
            <color indexed="81"/>
            <rFont val="Tahoma"/>
            <family val="2"/>
          </rPr>
          <t>estimate has a relative standard error between 25% and 50% and should be used with caution</t>
        </r>
      </text>
    </comment>
    <comment ref="AR11" authorId="0" shapeId="0" xr:uid="{00000000-0006-0000-0200-000003000000}">
      <text>
        <r>
          <rPr>
            <sz val="8"/>
            <color indexed="81"/>
            <rFont val="Tahoma"/>
            <family val="2"/>
          </rPr>
          <t>estimate has a relative standard error between 25% and 50% and should be used with caution</t>
        </r>
      </text>
    </comment>
    <comment ref="EM11" authorId="0" shapeId="0" xr:uid="{00000000-0006-0000-0200-000004000000}">
      <text>
        <r>
          <rPr>
            <sz val="8"/>
            <color indexed="81"/>
            <rFont val="Tahoma"/>
            <family val="2"/>
          </rPr>
          <t>estimate has a relative standard error between 25% and 50% and should be used with caution</t>
        </r>
      </text>
    </comment>
    <comment ref="AL12" authorId="0" shapeId="0" xr:uid="{00000000-0006-0000-0200-000005000000}">
      <text>
        <r>
          <rPr>
            <sz val="8"/>
            <color indexed="81"/>
            <rFont val="Tahoma"/>
            <family val="2"/>
          </rPr>
          <t>estimate has a relative standard error between 25% and 50% and should be used with caution</t>
        </r>
      </text>
    </comment>
    <comment ref="AM12" authorId="0" shapeId="0" xr:uid="{00000000-0006-0000-0200-000006000000}">
      <text>
        <r>
          <rPr>
            <sz val="8"/>
            <color indexed="81"/>
            <rFont val="Tahoma"/>
            <family val="2"/>
          </rPr>
          <t>estimate has a relative standard error between 25% and 50% and should be used with caution</t>
        </r>
      </text>
    </comment>
    <comment ref="AR12" authorId="0" shapeId="0" xr:uid="{00000000-0006-0000-0200-000007000000}">
      <text>
        <r>
          <rPr>
            <sz val="8"/>
            <color indexed="81"/>
            <rFont val="Tahoma"/>
            <family val="2"/>
          </rPr>
          <t>estimate has a relative standard error greater than 50% and is considered too unreliable for general use</t>
        </r>
      </text>
    </comment>
    <comment ref="EM12" authorId="0" shapeId="0" xr:uid="{00000000-0006-0000-0200-000008000000}">
      <text>
        <r>
          <rPr>
            <sz val="8"/>
            <color indexed="81"/>
            <rFont val="Tahoma"/>
            <family val="2"/>
          </rPr>
          <t>estimate has a relative standard error between 25% and 50% and should be used with caution</t>
        </r>
      </text>
    </comment>
    <comment ref="ES12" authorId="0" shapeId="0" xr:uid="{00000000-0006-0000-0200-000009000000}">
      <text>
        <r>
          <rPr>
            <sz val="8"/>
            <color indexed="81"/>
            <rFont val="Tahoma"/>
            <family val="2"/>
          </rPr>
          <t>estimate has a relative standard error between 25% and 50% and should be used with caution</t>
        </r>
      </text>
    </comment>
    <comment ref="AL13" authorId="0" shapeId="0" xr:uid="{00000000-0006-0000-0200-00000A000000}">
      <text>
        <r>
          <rPr>
            <sz val="8"/>
            <color indexed="81"/>
            <rFont val="Tahoma"/>
            <family val="2"/>
          </rPr>
          <t>estimate has a relative standard error between 25% and 50% and should be used with caution</t>
        </r>
      </text>
    </comment>
    <comment ref="AM13" authorId="0" shapeId="0" xr:uid="{00000000-0006-0000-0200-00000B000000}">
      <text>
        <r>
          <rPr>
            <sz val="8"/>
            <color indexed="81"/>
            <rFont val="Tahoma"/>
            <family val="2"/>
          </rPr>
          <t>estimate has a relative standard error between 25% and 50% and should be used with caution</t>
        </r>
      </text>
    </comment>
    <comment ref="AO13" authorId="0" shapeId="0" xr:uid="{00000000-0006-0000-0200-00000C000000}">
      <text>
        <r>
          <rPr>
            <sz val="8"/>
            <color indexed="81"/>
            <rFont val="Tahoma"/>
            <family val="2"/>
          </rPr>
          <t>estimate has a relative standard error between 25% and 50% and should be used with caution</t>
        </r>
      </text>
    </comment>
    <comment ref="AR13" authorId="0" shapeId="0" xr:uid="{00000000-0006-0000-0200-00000D000000}">
      <text>
        <r>
          <rPr>
            <sz val="8"/>
            <color indexed="81"/>
            <rFont val="Tahoma"/>
            <family val="2"/>
          </rPr>
          <t>estimate has a relative standard error greater than 50% and is considered too unreliable for general use</t>
        </r>
      </text>
    </comment>
    <comment ref="EM13" authorId="0" shapeId="0" xr:uid="{00000000-0006-0000-0200-00000E000000}">
      <text>
        <r>
          <rPr>
            <sz val="8"/>
            <color indexed="81"/>
            <rFont val="Tahoma"/>
            <family val="2"/>
          </rPr>
          <t>estimate has a relative standard error between 25% and 50% and should be used with caution</t>
        </r>
      </text>
    </comment>
    <comment ref="ES13" authorId="0" shapeId="0" xr:uid="{00000000-0006-0000-0200-00000F000000}">
      <text>
        <r>
          <rPr>
            <sz val="8"/>
            <color indexed="81"/>
            <rFont val="Tahoma"/>
            <family val="2"/>
          </rPr>
          <t>estimate has a relative standard error between 25% and 50% and should be used with caution</t>
        </r>
      </text>
    </comment>
    <comment ref="IN13" authorId="0" shapeId="0" xr:uid="{00000000-0006-0000-0200-000010000000}">
      <text>
        <r>
          <rPr>
            <sz val="8"/>
            <color indexed="81"/>
            <rFont val="Tahoma"/>
            <family val="2"/>
          </rPr>
          <t>estimate has a relative standard error between 25% and 50% and should be used with caution</t>
        </r>
      </text>
    </comment>
    <comment ref="AL14" authorId="0" shapeId="0" xr:uid="{00000000-0006-0000-0200-000011000000}">
      <text>
        <r>
          <rPr>
            <sz val="8"/>
            <color indexed="81"/>
            <rFont val="Tahoma"/>
            <family val="2"/>
          </rPr>
          <t>estimate has a relative standard error between 25% and 50% and should be used with caution</t>
        </r>
      </text>
    </comment>
    <comment ref="AM14" authorId="0" shapeId="0" xr:uid="{00000000-0006-0000-0200-000012000000}">
      <text>
        <r>
          <rPr>
            <sz val="8"/>
            <color indexed="81"/>
            <rFont val="Tahoma"/>
            <family val="2"/>
          </rPr>
          <t>estimate has a relative standard error between 25% and 50% and should be used with caution</t>
        </r>
      </text>
    </comment>
    <comment ref="AR14" authorId="0" shapeId="0" xr:uid="{00000000-0006-0000-0200-000013000000}">
      <text>
        <r>
          <rPr>
            <sz val="8"/>
            <color indexed="81"/>
            <rFont val="Tahoma"/>
            <family val="2"/>
          </rPr>
          <t>estimate has a relative standard error greater than 50% and is considered too unreliable for general use</t>
        </r>
      </text>
    </comment>
    <comment ref="EM14" authorId="0" shapeId="0" xr:uid="{00000000-0006-0000-0200-000014000000}">
      <text>
        <r>
          <rPr>
            <sz val="8"/>
            <color indexed="81"/>
            <rFont val="Tahoma"/>
            <family val="2"/>
          </rPr>
          <t>estimate has a relative standard error between 25% and 50% and should be used with caution</t>
        </r>
      </text>
    </comment>
    <comment ref="AL15" authorId="0" shapeId="0" xr:uid="{00000000-0006-0000-0200-000015000000}">
      <text>
        <r>
          <rPr>
            <sz val="8"/>
            <color indexed="81"/>
            <rFont val="Tahoma"/>
            <family val="2"/>
          </rPr>
          <t>estimate has a relative standard error between 25% and 50% and should be used with caution</t>
        </r>
      </text>
    </comment>
    <comment ref="AM15" authorId="0" shapeId="0" xr:uid="{00000000-0006-0000-0200-000016000000}">
      <text>
        <r>
          <rPr>
            <sz val="8"/>
            <color indexed="81"/>
            <rFont val="Tahoma"/>
            <family val="2"/>
          </rPr>
          <t>estimate has a relative standard error between 25% and 50% and should be used with caution</t>
        </r>
      </text>
    </comment>
    <comment ref="AR15" authorId="0" shapeId="0" xr:uid="{00000000-0006-0000-0200-000017000000}">
      <text>
        <r>
          <rPr>
            <sz val="8"/>
            <color indexed="81"/>
            <rFont val="Tahoma"/>
            <family val="2"/>
          </rPr>
          <t>estimate has a relative standard error greater than 50% and is considered too unreliable for general use</t>
        </r>
      </text>
    </comment>
    <comment ref="EM15" authorId="0" shapeId="0" xr:uid="{00000000-0006-0000-0200-000018000000}">
      <text>
        <r>
          <rPr>
            <sz val="8"/>
            <color indexed="81"/>
            <rFont val="Tahoma"/>
            <family val="2"/>
          </rPr>
          <t>estimate has a relative standard error between 25% and 50% and should be used with caution</t>
        </r>
      </text>
    </comment>
    <comment ref="ES15" authorId="0" shapeId="0" xr:uid="{00000000-0006-0000-0200-000019000000}">
      <text>
        <r>
          <rPr>
            <sz val="8"/>
            <color indexed="81"/>
            <rFont val="Tahoma"/>
            <family val="2"/>
          </rPr>
          <t>estimate has a relative standard error between 25% and 50% and should be used with caution</t>
        </r>
      </text>
    </comment>
    <comment ref="IN15" authorId="0" shapeId="0" xr:uid="{00000000-0006-0000-0200-00001A000000}">
      <text>
        <r>
          <rPr>
            <sz val="8"/>
            <color indexed="81"/>
            <rFont val="Tahoma"/>
            <family val="2"/>
          </rPr>
          <t>estimate has a relative standard error between 25% and 50% and should be used with caution</t>
        </r>
      </text>
    </comment>
    <comment ref="AL16" authorId="0" shapeId="0" xr:uid="{00000000-0006-0000-0200-00001B000000}">
      <text>
        <r>
          <rPr>
            <sz val="8"/>
            <color indexed="81"/>
            <rFont val="Tahoma"/>
            <family val="2"/>
          </rPr>
          <t>estimate has a relative standard error between 25% and 50% and should be used with caution</t>
        </r>
      </text>
    </comment>
    <comment ref="AM16" authorId="0" shapeId="0" xr:uid="{00000000-0006-0000-0200-00001C000000}">
      <text>
        <r>
          <rPr>
            <sz val="8"/>
            <color indexed="81"/>
            <rFont val="Tahoma"/>
            <family val="2"/>
          </rPr>
          <t>estimate has a relative standard error between 25% and 50% and should be used with caution</t>
        </r>
      </text>
    </comment>
    <comment ref="AR16" authorId="0" shapeId="0" xr:uid="{00000000-0006-0000-0200-00001D000000}">
      <text>
        <r>
          <rPr>
            <sz val="8"/>
            <color indexed="81"/>
            <rFont val="Tahoma"/>
            <family val="2"/>
          </rPr>
          <t>estimate has a relative standard error greater than 50% and is considered too unreliable for general use</t>
        </r>
      </text>
    </comment>
    <comment ref="EM16" authorId="0" shapeId="0" xr:uid="{00000000-0006-0000-0200-00001E000000}">
      <text>
        <r>
          <rPr>
            <sz val="8"/>
            <color indexed="81"/>
            <rFont val="Tahoma"/>
            <family val="2"/>
          </rPr>
          <t>estimate has a relative standard error between 25% and 50% and should be used with caution</t>
        </r>
      </text>
    </comment>
    <comment ref="AM17" authorId="0" shapeId="0" xr:uid="{00000000-0006-0000-0200-00001F000000}">
      <text>
        <r>
          <rPr>
            <sz val="8"/>
            <color indexed="81"/>
            <rFont val="Tahoma"/>
            <family val="2"/>
          </rPr>
          <t>estimate has a relative standard error between 25% and 50% and should be used with caution</t>
        </r>
      </text>
    </comment>
    <comment ref="AQ17" authorId="0" shapeId="0" xr:uid="{00000000-0006-0000-0200-000020000000}">
      <text>
        <r>
          <rPr>
            <sz val="8"/>
            <color indexed="81"/>
            <rFont val="Tahoma"/>
            <family val="2"/>
          </rPr>
          <t>estimate has a relative standard error between 25% and 50% and should be used with caution</t>
        </r>
      </text>
    </comment>
    <comment ref="AR17" authorId="0" shapeId="0" xr:uid="{00000000-0006-0000-0200-000021000000}">
      <text>
        <r>
          <rPr>
            <sz val="8"/>
            <color indexed="81"/>
            <rFont val="Tahoma"/>
            <family val="2"/>
          </rPr>
          <t>estimate has a relative standard error greater than 50% and is considered too unreliable for general use</t>
        </r>
      </text>
    </comment>
    <comment ref="EM17" authorId="0" shapeId="0" xr:uid="{00000000-0006-0000-0200-000022000000}">
      <text>
        <r>
          <rPr>
            <sz val="8"/>
            <color indexed="81"/>
            <rFont val="Tahoma"/>
            <family val="2"/>
          </rPr>
          <t>estimate has a relative standard error between 25% and 50% and should be used with caution</t>
        </r>
      </text>
    </comment>
    <comment ref="AL18" authorId="0" shapeId="0" xr:uid="{00000000-0006-0000-0200-000023000000}">
      <text>
        <r>
          <rPr>
            <sz val="8"/>
            <color indexed="81"/>
            <rFont val="Tahoma"/>
            <family val="2"/>
          </rPr>
          <t>estimate has a relative standard error between 25% and 50% and should be used with caution</t>
        </r>
      </text>
    </comment>
    <comment ref="AM18" authorId="0" shapeId="0" xr:uid="{00000000-0006-0000-0200-000024000000}">
      <text>
        <r>
          <rPr>
            <sz val="8"/>
            <color indexed="81"/>
            <rFont val="Tahoma"/>
            <family val="2"/>
          </rPr>
          <t>estimate has a relative standard error between 25% and 50% and should be used with caution</t>
        </r>
      </text>
    </comment>
    <comment ref="AQ18" authorId="0" shapeId="0" xr:uid="{00000000-0006-0000-0200-000025000000}">
      <text>
        <r>
          <rPr>
            <sz val="8"/>
            <color indexed="81"/>
            <rFont val="Tahoma"/>
            <family val="2"/>
          </rPr>
          <t>estimate has a relative standard error between 25% and 50% and should be used with caution</t>
        </r>
      </text>
    </comment>
    <comment ref="AR18" authorId="0" shapeId="0" xr:uid="{00000000-0006-0000-0200-000026000000}">
      <text>
        <r>
          <rPr>
            <sz val="8"/>
            <color indexed="81"/>
            <rFont val="Tahoma"/>
            <family val="2"/>
          </rPr>
          <t>estimate has a relative standard error greater than 50% and is considered too unreliable for general use</t>
        </r>
      </text>
    </comment>
    <comment ref="AS18" authorId="0" shapeId="0" xr:uid="{00000000-0006-0000-0200-000027000000}">
      <text>
        <r>
          <rPr>
            <sz val="8"/>
            <color indexed="81"/>
            <rFont val="Tahoma"/>
            <family val="2"/>
          </rPr>
          <t>estimate has a relative standard error between 25% and 50% and should be used with caution</t>
        </r>
      </text>
    </comment>
    <comment ref="EM18" authorId="0" shapeId="0" xr:uid="{00000000-0006-0000-0200-000028000000}">
      <text>
        <r>
          <rPr>
            <sz val="8"/>
            <color indexed="81"/>
            <rFont val="Tahoma"/>
            <family val="2"/>
          </rPr>
          <t>estimate has a relative standard error between 25% and 50% and should be used with caution</t>
        </r>
      </text>
    </comment>
    <comment ref="ES18" authorId="0" shapeId="0" xr:uid="{00000000-0006-0000-0200-000029000000}">
      <text>
        <r>
          <rPr>
            <sz val="8"/>
            <color indexed="81"/>
            <rFont val="Tahoma"/>
            <family val="2"/>
          </rPr>
          <t>estimate has a relative standard error between 25% and 50% and should be used with caution</t>
        </r>
      </text>
    </comment>
    <comment ref="AK19" authorId="0" shapeId="0" xr:uid="{00000000-0006-0000-0200-00002A000000}">
      <text>
        <r>
          <rPr>
            <sz val="8"/>
            <color indexed="81"/>
            <rFont val="Tahoma"/>
            <family val="2"/>
          </rPr>
          <t>estimate has a relative standard error between 25% and 50% and should be used with caution</t>
        </r>
      </text>
    </comment>
    <comment ref="AL19" authorId="0" shapeId="0" xr:uid="{00000000-0006-0000-0200-00002B000000}">
      <text>
        <r>
          <rPr>
            <sz val="8"/>
            <color indexed="81"/>
            <rFont val="Tahoma"/>
            <family val="2"/>
          </rPr>
          <t>estimate has a relative standard error between 25% and 50% and should be used with caution</t>
        </r>
      </text>
    </comment>
    <comment ref="AM19" authorId="0" shapeId="0" xr:uid="{00000000-0006-0000-0200-00002C000000}">
      <text>
        <r>
          <rPr>
            <sz val="8"/>
            <color indexed="81"/>
            <rFont val="Tahoma"/>
            <family val="2"/>
          </rPr>
          <t>estimate has a relative standard error between 25% and 50% and should be used with caution</t>
        </r>
      </text>
    </comment>
    <comment ref="AQ19" authorId="0" shapeId="0" xr:uid="{00000000-0006-0000-0200-00002D000000}">
      <text>
        <r>
          <rPr>
            <sz val="8"/>
            <color indexed="81"/>
            <rFont val="Tahoma"/>
            <family val="2"/>
          </rPr>
          <t>estimate has a relative standard error between 25% and 50% and should be used with caution</t>
        </r>
      </text>
    </comment>
    <comment ref="AR19" authorId="0" shapeId="0" xr:uid="{00000000-0006-0000-0200-00002E000000}">
      <text>
        <r>
          <rPr>
            <sz val="8"/>
            <color indexed="81"/>
            <rFont val="Tahoma"/>
            <family val="2"/>
          </rPr>
          <t>estimate has a relative standard error greater than 50% and is considered too unreliable for general use</t>
        </r>
      </text>
    </comment>
    <comment ref="AS19" authorId="0" shapeId="0" xr:uid="{00000000-0006-0000-0200-00002F000000}">
      <text>
        <r>
          <rPr>
            <sz val="8"/>
            <color indexed="81"/>
            <rFont val="Tahoma"/>
            <family val="2"/>
          </rPr>
          <t>estimate has a relative standard error between 25% and 50% and should be used with caution</t>
        </r>
      </text>
    </comment>
    <comment ref="EM19" authorId="0" shapeId="0" xr:uid="{00000000-0006-0000-0200-000030000000}">
      <text>
        <r>
          <rPr>
            <sz val="8"/>
            <color indexed="81"/>
            <rFont val="Tahoma"/>
            <family val="2"/>
          </rPr>
          <t>estimate has a relative standard error between 25% and 50% and should be used with caution</t>
        </r>
      </text>
    </comment>
    <comment ref="IN19" authorId="0" shapeId="0" xr:uid="{00000000-0006-0000-0200-000031000000}">
      <text>
        <r>
          <rPr>
            <sz val="8"/>
            <color indexed="81"/>
            <rFont val="Tahoma"/>
            <family val="2"/>
          </rPr>
          <t>estimate has a relative standard error between 25% and 50% and should be used with caution</t>
        </r>
      </text>
    </comment>
    <comment ref="AL20" authorId="0" shapeId="0" xr:uid="{00000000-0006-0000-0200-000032000000}">
      <text>
        <r>
          <rPr>
            <sz val="8"/>
            <color indexed="81"/>
            <rFont val="Tahoma"/>
            <family val="2"/>
          </rPr>
          <t>estimate has a relative standard error between 25% and 50% and should be used with caution</t>
        </r>
      </text>
    </comment>
    <comment ref="AM20" authorId="0" shapeId="0" xr:uid="{00000000-0006-0000-0200-000033000000}">
      <text>
        <r>
          <rPr>
            <sz val="8"/>
            <color indexed="81"/>
            <rFont val="Tahoma"/>
            <family val="2"/>
          </rPr>
          <t>estimate has a relative standard error between 25% and 50% and should be used with caution</t>
        </r>
      </text>
    </comment>
    <comment ref="AQ20" authorId="0" shapeId="0" xr:uid="{00000000-0006-0000-0200-000034000000}">
      <text>
        <r>
          <rPr>
            <sz val="8"/>
            <color indexed="81"/>
            <rFont val="Tahoma"/>
            <family val="2"/>
          </rPr>
          <t>estimate has a relative standard error between 25% and 50% and should be used with caution</t>
        </r>
      </text>
    </comment>
    <comment ref="AR20" authorId="0" shapeId="0" xr:uid="{00000000-0006-0000-0200-000035000000}">
      <text>
        <r>
          <rPr>
            <sz val="8"/>
            <color indexed="81"/>
            <rFont val="Tahoma"/>
            <family val="2"/>
          </rPr>
          <t>estimate has a relative standard error greater than 50% and is considered too unreliable for general use</t>
        </r>
      </text>
    </comment>
    <comment ref="AS20" authorId="0" shapeId="0" xr:uid="{00000000-0006-0000-0200-000036000000}">
      <text>
        <r>
          <rPr>
            <sz val="8"/>
            <color indexed="81"/>
            <rFont val="Tahoma"/>
            <family val="2"/>
          </rPr>
          <t>estimate has a relative standard error between 25% and 50% and should be used with caution</t>
        </r>
      </text>
    </comment>
    <comment ref="EL20" authorId="0" shapeId="0" xr:uid="{00000000-0006-0000-0200-000037000000}">
      <text>
        <r>
          <rPr>
            <sz val="8"/>
            <color indexed="81"/>
            <rFont val="Tahoma"/>
            <family val="2"/>
          </rPr>
          <t>estimate has a relative standard error between 25% and 50% and should be used with caution</t>
        </r>
      </text>
    </comment>
    <comment ref="EM20" authorId="0" shapeId="0" xr:uid="{00000000-0006-0000-0200-000038000000}">
      <text>
        <r>
          <rPr>
            <sz val="8"/>
            <color indexed="81"/>
            <rFont val="Tahoma"/>
            <family val="2"/>
          </rPr>
          <t>estimate has a relative standard error between 25% and 50% and should be used with caution</t>
        </r>
      </text>
    </comment>
    <comment ref="AK21" authorId="0" shapeId="0" xr:uid="{00000000-0006-0000-0200-000039000000}">
      <text>
        <r>
          <rPr>
            <sz val="8"/>
            <color indexed="81"/>
            <rFont val="Tahoma"/>
            <family val="2"/>
          </rPr>
          <t>estimate has a relative standard error between 25% and 50% and should be used with caution</t>
        </r>
      </text>
    </comment>
    <comment ref="AL21" authorId="0" shapeId="0" xr:uid="{00000000-0006-0000-0200-00003A000000}">
      <text>
        <r>
          <rPr>
            <sz val="8"/>
            <color indexed="81"/>
            <rFont val="Tahoma"/>
            <family val="2"/>
          </rPr>
          <t>estimate has a relative standard error between 25% and 50% and should be used with caution</t>
        </r>
      </text>
    </comment>
    <comment ref="AM21" authorId="0" shapeId="0" xr:uid="{00000000-0006-0000-0200-00003B000000}">
      <text>
        <r>
          <rPr>
            <sz val="8"/>
            <color indexed="81"/>
            <rFont val="Tahoma"/>
            <family val="2"/>
          </rPr>
          <t>estimate has a relative standard error between 25% and 50% and should be used with caution</t>
        </r>
      </text>
    </comment>
    <comment ref="EL21" authorId="0" shapeId="0" xr:uid="{00000000-0006-0000-0200-00003C000000}">
      <text>
        <r>
          <rPr>
            <sz val="8"/>
            <color indexed="81"/>
            <rFont val="Tahoma"/>
            <family val="2"/>
          </rPr>
          <t>estimate has a relative standard error between 25% and 50% and should be used with caution</t>
        </r>
      </text>
    </comment>
    <comment ref="EN21" authorId="0" shapeId="0" xr:uid="{00000000-0006-0000-0200-00003D000000}">
      <text>
        <r>
          <rPr>
            <sz val="8"/>
            <color indexed="81"/>
            <rFont val="Tahoma"/>
            <family val="2"/>
          </rPr>
          <t>estimate has a relative standard error between 25% and 50% and should be used with caution</t>
        </r>
      </text>
    </comment>
    <comment ref="ES21" authorId="0" shapeId="0" xr:uid="{00000000-0006-0000-0200-00003E000000}">
      <text>
        <r>
          <rPr>
            <sz val="8"/>
            <color indexed="81"/>
            <rFont val="Tahoma"/>
            <family val="2"/>
          </rPr>
          <t>estimate has a relative standard error between 25% and 50% and should be used with caution</t>
        </r>
      </text>
    </comment>
    <comment ref="IN21" authorId="0" shapeId="0" xr:uid="{00000000-0006-0000-0200-00003F000000}">
      <text>
        <r>
          <rPr>
            <sz val="8"/>
            <color indexed="81"/>
            <rFont val="Tahoma"/>
            <family val="2"/>
          </rPr>
          <t>estimate has a relative standard error between 25% and 50%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300-000001000000}">
      <text>
        <r>
          <rPr>
            <sz val="8"/>
            <color indexed="81"/>
            <rFont val="Tahoma"/>
            <family val="2"/>
          </rPr>
          <t>Refers to series collected at quarterly and lesser frequencies only.
Indicates which month in the collection period the data refers to.</t>
        </r>
      </text>
    </comment>
    <comment ref="D11" authorId="0" shapeId="0" xr:uid="{00000000-0006-0000-0300-000002000000}">
      <text>
        <r>
          <rPr>
            <sz val="8"/>
            <color indexed="81"/>
            <rFont val="Tahoma"/>
            <family val="2"/>
          </rPr>
          <t>estimate has a relative standard error between 25% and 50% and should be used with caution</t>
        </r>
      </text>
    </comment>
    <comment ref="AI11" authorId="0" shapeId="0" xr:uid="{00000000-0006-0000-0300-000003000000}">
      <text>
        <r>
          <rPr>
            <sz val="8"/>
            <color indexed="81"/>
            <rFont val="Tahoma"/>
            <family val="2"/>
          </rPr>
          <t>estimate has a relative standard error between 25% and 50% and should be used with caution</t>
        </r>
      </text>
    </comment>
    <comment ref="AL11" authorId="0" shapeId="0" xr:uid="{00000000-0006-0000-0300-000004000000}">
      <text>
        <r>
          <rPr>
            <sz val="8"/>
            <color indexed="81"/>
            <rFont val="Tahoma"/>
            <family val="2"/>
          </rPr>
          <t>estimate has a relative standard error between 25% and 50% and should be used with caution</t>
        </r>
      </text>
    </comment>
    <comment ref="AM11" authorId="0" shapeId="0" xr:uid="{00000000-0006-0000-0300-000005000000}">
      <text>
        <r>
          <rPr>
            <sz val="8"/>
            <color indexed="81"/>
            <rFont val="Tahoma"/>
            <family val="2"/>
          </rPr>
          <t>estimate has a relative standard error between 25% and 50% and should be used with caution</t>
        </r>
      </text>
    </comment>
    <comment ref="AN11" authorId="0" shapeId="0" xr:uid="{00000000-0006-0000-0300-000006000000}">
      <text>
        <r>
          <rPr>
            <sz val="8"/>
            <color indexed="81"/>
            <rFont val="Tahoma"/>
            <family val="2"/>
          </rPr>
          <t>estimate has a relative standard error between 25% and 50% and should be used with caution</t>
        </r>
      </text>
    </comment>
    <comment ref="AO11" authorId="0" shapeId="0" xr:uid="{00000000-0006-0000-0300-000007000000}">
      <text>
        <r>
          <rPr>
            <sz val="8"/>
            <color indexed="81"/>
            <rFont val="Tahoma"/>
            <family val="2"/>
          </rPr>
          <t>estimate has a relative standard error greater than 50% and is considered too unreliable for general use</t>
        </r>
      </text>
    </comment>
    <comment ref="AR11" authorId="0" shapeId="0" xr:uid="{00000000-0006-0000-0300-000008000000}">
      <text>
        <r>
          <rPr>
            <sz val="8"/>
            <color indexed="81"/>
            <rFont val="Tahoma"/>
            <family val="2"/>
          </rPr>
          <t>estimate has a relative standard error between 25% and 50% and should be used with caution</t>
        </r>
      </text>
    </comment>
    <comment ref="AU11" authorId="0" shapeId="0" xr:uid="{00000000-0006-0000-0300-000009000000}">
      <text>
        <r>
          <rPr>
            <sz val="8"/>
            <color indexed="81"/>
            <rFont val="Tahoma"/>
            <family val="2"/>
          </rPr>
          <t>estimate has a relative standard error between 25% and 50% and should be used with caution</t>
        </r>
      </text>
    </comment>
    <comment ref="BD11" authorId="0" shapeId="0" xr:uid="{00000000-0006-0000-0300-00000A000000}">
      <text>
        <r>
          <rPr>
            <sz val="8"/>
            <color indexed="81"/>
            <rFont val="Tahoma"/>
            <family val="2"/>
          </rPr>
          <t>estimate has a relative standard error between 25% and 50% and should be used with caution</t>
        </r>
      </text>
    </comment>
    <comment ref="BJ11" authorId="0" shapeId="0" xr:uid="{00000000-0006-0000-0300-00000B000000}">
      <text>
        <r>
          <rPr>
            <sz val="8"/>
            <color indexed="81"/>
            <rFont val="Tahoma"/>
            <family val="2"/>
          </rPr>
          <t>estimate has a relative standard error between 25% and 50% and should be used with caution</t>
        </r>
      </text>
    </comment>
    <comment ref="BZ11" authorId="0" shapeId="0" xr:uid="{00000000-0006-0000-0300-00000C000000}">
      <text>
        <r>
          <rPr>
            <sz val="8"/>
            <color indexed="81"/>
            <rFont val="Tahoma"/>
            <family val="2"/>
          </rPr>
          <t>estimate has a relative standard error between 25% and 50% and should be used with caution</t>
        </r>
      </text>
    </comment>
    <comment ref="CA11" authorId="0" shapeId="0" xr:uid="{00000000-0006-0000-0300-00000D000000}">
      <text>
        <r>
          <rPr>
            <sz val="8"/>
            <color indexed="81"/>
            <rFont val="Tahoma"/>
            <family val="2"/>
          </rPr>
          <t>estimate has a relative standard error between 25% and 50% and should be used with caution</t>
        </r>
      </text>
    </comment>
    <comment ref="CB11" authorId="0" shapeId="0" xr:uid="{00000000-0006-0000-0300-00000E000000}">
      <text>
        <r>
          <rPr>
            <sz val="8"/>
            <color indexed="81"/>
            <rFont val="Tahoma"/>
            <family val="2"/>
          </rPr>
          <t>estimate has a relative standard error between 25% and 50% and should be used with caution</t>
        </r>
      </text>
    </comment>
    <comment ref="CD11" authorId="0" shapeId="0" xr:uid="{00000000-0006-0000-0300-00000F000000}">
      <text>
        <r>
          <rPr>
            <sz val="8"/>
            <color indexed="81"/>
            <rFont val="Tahoma"/>
            <family val="2"/>
          </rPr>
          <t>estimate has a relative standard error between 25% and 50% and should be used with caution</t>
        </r>
      </text>
    </comment>
    <comment ref="CE11" authorId="0" shapeId="0" xr:uid="{00000000-0006-0000-0300-000010000000}">
      <text>
        <r>
          <rPr>
            <sz val="8"/>
            <color indexed="81"/>
            <rFont val="Tahoma"/>
            <family val="2"/>
          </rPr>
          <t>estimate has a relative standard error between 25% and 50% and should be used with caution</t>
        </r>
      </text>
    </comment>
    <comment ref="CM11" authorId="0" shapeId="0" xr:uid="{00000000-0006-0000-0300-000011000000}">
      <text>
        <r>
          <rPr>
            <sz val="8"/>
            <color indexed="81"/>
            <rFont val="Tahoma"/>
            <family val="2"/>
          </rPr>
          <t>estimate has a relative standard error between 25% and 50% and should be used with caution</t>
        </r>
      </text>
    </comment>
    <comment ref="CN11" authorId="0" shapeId="0" xr:uid="{00000000-0006-0000-0300-000012000000}">
      <text>
        <r>
          <rPr>
            <sz val="8"/>
            <color indexed="81"/>
            <rFont val="Tahoma"/>
            <family val="2"/>
          </rPr>
          <t>estimate has a relative standard error between 25% and 50% and should be used with caution</t>
        </r>
      </text>
    </comment>
    <comment ref="CS11" authorId="0" shapeId="0" xr:uid="{00000000-0006-0000-0300-000013000000}">
      <text>
        <r>
          <rPr>
            <sz val="8"/>
            <color indexed="81"/>
            <rFont val="Tahoma"/>
            <family val="2"/>
          </rPr>
          <t>estimate has a relative standard error between 25% and 50% and should be used with caution</t>
        </r>
      </text>
    </comment>
    <comment ref="CT11" authorId="0" shapeId="0" xr:uid="{00000000-0006-0000-0300-000014000000}">
      <text>
        <r>
          <rPr>
            <sz val="8"/>
            <color indexed="81"/>
            <rFont val="Tahoma"/>
            <family val="2"/>
          </rPr>
          <t>estimate has a relative standard error between 25% and 50% and should be used with caution</t>
        </r>
      </text>
    </comment>
    <comment ref="DA11" authorId="0" shapeId="0" xr:uid="{00000000-0006-0000-0300-000015000000}">
      <text>
        <r>
          <rPr>
            <sz val="8"/>
            <color indexed="81"/>
            <rFont val="Tahoma"/>
            <family val="2"/>
          </rPr>
          <t>estimate has a relative standard error between 25% and 50% and should be used with caution</t>
        </r>
      </text>
    </comment>
    <comment ref="DB11" authorId="0" shapeId="0" xr:uid="{00000000-0006-0000-0300-000016000000}">
      <text>
        <r>
          <rPr>
            <sz val="8"/>
            <color indexed="81"/>
            <rFont val="Tahoma"/>
            <family val="2"/>
          </rPr>
          <t>estimate has a relative standard error between 25% and 50% and should be used with caution</t>
        </r>
      </text>
    </comment>
    <comment ref="DC11" authorId="0" shapeId="0" xr:uid="{00000000-0006-0000-0300-000017000000}">
      <text>
        <r>
          <rPr>
            <sz val="8"/>
            <color indexed="81"/>
            <rFont val="Tahoma"/>
            <family val="2"/>
          </rPr>
          <t>estimate has a relative standard error greater than 50% and is considered too unreliable for general use</t>
        </r>
      </text>
    </comment>
    <comment ref="DD11" authorId="0" shapeId="0" xr:uid="{00000000-0006-0000-0300-000018000000}">
      <text>
        <r>
          <rPr>
            <sz val="8"/>
            <color indexed="81"/>
            <rFont val="Tahoma"/>
            <family val="2"/>
          </rPr>
          <t>estimate has a relative standard error between 25% and 50% and should be used with caution</t>
        </r>
      </text>
    </comment>
    <comment ref="DE11" authorId="0" shapeId="0" xr:uid="{00000000-0006-0000-0300-000019000000}">
      <text>
        <r>
          <rPr>
            <sz val="8"/>
            <color indexed="81"/>
            <rFont val="Tahoma"/>
            <family val="2"/>
          </rPr>
          <t>estimate has a relative standard error greater than 50% and is considered too unreliable for general use</t>
        </r>
      </text>
    </comment>
    <comment ref="DF11" authorId="0" shapeId="0" xr:uid="{00000000-0006-0000-0300-00001A000000}">
      <text>
        <r>
          <rPr>
            <sz val="8"/>
            <color indexed="81"/>
            <rFont val="Tahoma"/>
            <family val="2"/>
          </rPr>
          <t>estimate has a relative standard error greater than 50% and is considered too unreliable for general use</t>
        </r>
      </text>
    </comment>
    <comment ref="DN11" authorId="0" shapeId="0" xr:uid="{00000000-0006-0000-0300-00001B000000}">
      <text>
        <r>
          <rPr>
            <sz val="8"/>
            <color indexed="81"/>
            <rFont val="Tahoma"/>
            <family val="2"/>
          </rPr>
          <t>estimate has a relative standard error between 25% and 50% and should be used with caution</t>
        </r>
      </text>
    </comment>
    <comment ref="HF11" authorId="0" shapeId="0" xr:uid="{00000000-0006-0000-0300-00001C000000}">
      <text>
        <r>
          <rPr>
            <sz val="8"/>
            <color indexed="81"/>
            <rFont val="Tahoma"/>
            <family val="2"/>
          </rPr>
          <t>estimate has a relative standard error between 25% and 50% and should be used with caution</t>
        </r>
      </text>
    </comment>
    <comment ref="D12" authorId="0" shapeId="0" xr:uid="{00000000-0006-0000-0300-00001D000000}">
      <text>
        <r>
          <rPr>
            <sz val="8"/>
            <color indexed="81"/>
            <rFont val="Tahoma"/>
            <family val="2"/>
          </rPr>
          <t>estimate has a relative standard error between 25% and 50% and should be used with caution</t>
        </r>
      </text>
    </comment>
    <comment ref="AI12" authorId="0" shapeId="0" xr:uid="{00000000-0006-0000-0300-00001E000000}">
      <text>
        <r>
          <rPr>
            <sz val="8"/>
            <color indexed="81"/>
            <rFont val="Tahoma"/>
            <family val="2"/>
          </rPr>
          <t>estimate has a relative standard error between 25% and 50% and should be used with caution</t>
        </r>
      </text>
    </comment>
    <comment ref="AL12" authorId="0" shapeId="0" xr:uid="{00000000-0006-0000-0300-00001F000000}">
      <text>
        <r>
          <rPr>
            <sz val="8"/>
            <color indexed="81"/>
            <rFont val="Tahoma"/>
            <family val="2"/>
          </rPr>
          <t>estimate has a relative standard error between 25% and 50% and should be used with caution</t>
        </r>
      </text>
    </comment>
    <comment ref="AM12" authorId="0" shapeId="0" xr:uid="{00000000-0006-0000-0300-000020000000}">
      <text>
        <r>
          <rPr>
            <sz val="8"/>
            <color indexed="81"/>
            <rFont val="Tahoma"/>
            <family val="2"/>
          </rPr>
          <t>estimate has a relative standard error between 25% and 50% and should be used with caution</t>
        </r>
      </text>
    </comment>
    <comment ref="AN12" authorId="0" shapeId="0" xr:uid="{00000000-0006-0000-0300-000021000000}">
      <text>
        <r>
          <rPr>
            <sz val="8"/>
            <color indexed="81"/>
            <rFont val="Tahoma"/>
            <family val="2"/>
          </rPr>
          <t>estimate has a relative standard error between 25% and 50% and should be used with caution</t>
        </r>
      </text>
    </comment>
    <comment ref="AO12" authorId="0" shapeId="0" xr:uid="{00000000-0006-0000-0300-000022000000}">
      <text>
        <r>
          <rPr>
            <sz val="8"/>
            <color indexed="81"/>
            <rFont val="Tahoma"/>
            <family val="2"/>
          </rPr>
          <t>estimate has a relative standard error greater than 50% and is considered too unreliable for general use</t>
        </r>
      </text>
    </comment>
    <comment ref="AR12" authorId="0" shapeId="0" xr:uid="{00000000-0006-0000-0300-000023000000}">
      <text>
        <r>
          <rPr>
            <sz val="8"/>
            <color indexed="81"/>
            <rFont val="Tahoma"/>
            <family val="2"/>
          </rPr>
          <t>estimate has a relative standard error between 25% and 50% and should be used with caution</t>
        </r>
      </text>
    </comment>
    <comment ref="AU12" authorId="0" shapeId="0" xr:uid="{00000000-0006-0000-0300-000024000000}">
      <text>
        <r>
          <rPr>
            <sz val="8"/>
            <color indexed="81"/>
            <rFont val="Tahoma"/>
            <family val="2"/>
          </rPr>
          <t>estimate has a relative standard error between 25% and 50% and should be used with caution</t>
        </r>
      </text>
    </comment>
    <comment ref="BD12" authorId="0" shapeId="0" xr:uid="{00000000-0006-0000-0300-000025000000}">
      <text>
        <r>
          <rPr>
            <sz val="8"/>
            <color indexed="81"/>
            <rFont val="Tahoma"/>
            <family val="2"/>
          </rPr>
          <t>estimate has a relative standard error between 25% and 50% and should be used with caution</t>
        </r>
      </text>
    </comment>
    <comment ref="BI12" authorId="0" shapeId="0" xr:uid="{00000000-0006-0000-0300-000026000000}">
      <text>
        <r>
          <rPr>
            <sz val="8"/>
            <color indexed="81"/>
            <rFont val="Tahoma"/>
            <family val="2"/>
          </rPr>
          <t>estimate has a relative standard error between 25% and 50% and should be used with caution</t>
        </r>
      </text>
    </comment>
    <comment ref="BJ12" authorId="0" shapeId="0" xr:uid="{00000000-0006-0000-0300-000027000000}">
      <text>
        <r>
          <rPr>
            <sz val="8"/>
            <color indexed="81"/>
            <rFont val="Tahoma"/>
            <family val="2"/>
          </rPr>
          <t>estimate has a relative standard error between 25% and 50% and should be used with caution</t>
        </r>
      </text>
    </comment>
    <comment ref="CA12" authorId="0" shapeId="0" xr:uid="{00000000-0006-0000-0300-000028000000}">
      <text>
        <r>
          <rPr>
            <sz val="8"/>
            <color indexed="81"/>
            <rFont val="Tahoma"/>
            <family val="2"/>
          </rPr>
          <t>estimate has a relative standard error between 25% and 50% and should be used with caution</t>
        </r>
      </text>
    </comment>
    <comment ref="CB12" authorId="0" shapeId="0" xr:uid="{00000000-0006-0000-0300-000029000000}">
      <text>
        <r>
          <rPr>
            <sz val="8"/>
            <color indexed="81"/>
            <rFont val="Tahoma"/>
            <family val="2"/>
          </rPr>
          <t>estimate has a relative standard error between 25% and 50% and should be used with caution</t>
        </r>
      </text>
    </comment>
    <comment ref="CC12" authorId="0" shapeId="0" xr:uid="{00000000-0006-0000-0300-00002A000000}">
      <text>
        <r>
          <rPr>
            <sz val="8"/>
            <color indexed="81"/>
            <rFont val="Tahoma"/>
            <family val="2"/>
          </rPr>
          <t>estimate has a relative standard error between 25% and 50% and should be used with caution</t>
        </r>
      </text>
    </comment>
    <comment ref="CD12" authorId="0" shapeId="0" xr:uid="{00000000-0006-0000-0300-00002B000000}">
      <text>
        <r>
          <rPr>
            <sz val="8"/>
            <color indexed="81"/>
            <rFont val="Tahoma"/>
            <family val="2"/>
          </rPr>
          <t>estimate has a relative standard error between 25% and 50% and should be used with caution</t>
        </r>
      </text>
    </comment>
    <comment ref="CE12" authorId="0" shapeId="0" xr:uid="{00000000-0006-0000-0300-00002C000000}">
      <text>
        <r>
          <rPr>
            <sz val="8"/>
            <color indexed="81"/>
            <rFont val="Tahoma"/>
            <family val="2"/>
          </rPr>
          <t>estimate has a relative standard error between 25% and 50% and should be used with caution</t>
        </r>
      </text>
    </comment>
    <comment ref="CM12" authorId="0" shapeId="0" xr:uid="{00000000-0006-0000-0300-00002D000000}">
      <text>
        <r>
          <rPr>
            <sz val="8"/>
            <color indexed="81"/>
            <rFont val="Tahoma"/>
            <family val="2"/>
          </rPr>
          <t>estimate has a relative standard error between 25% and 50% and should be used with caution</t>
        </r>
      </text>
    </comment>
    <comment ref="CN12" authorId="0" shapeId="0" xr:uid="{00000000-0006-0000-0300-00002E000000}">
      <text>
        <r>
          <rPr>
            <sz val="8"/>
            <color indexed="81"/>
            <rFont val="Tahoma"/>
            <family val="2"/>
          </rPr>
          <t>estimate has a relative standard error between 25% and 50% and should be used with caution</t>
        </r>
      </text>
    </comment>
    <comment ref="CS12" authorId="0" shapeId="0" xr:uid="{00000000-0006-0000-0300-00002F000000}">
      <text>
        <r>
          <rPr>
            <sz val="8"/>
            <color indexed="81"/>
            <rFont val="Tahoma"/>
            <family val="2"/>
          </rPr>
          <t>estimate has a relative standard error between 25% and 50% and should be used with caution</t>
        </r>
      </text>
    </comment>
    <comment ref="CT12" authorId="0" shapeId="0" xr:uid="{00000000-0006-0000-0300-000030000000}">
      <text>
        <r>
          <rPr>
            <sz val="8"/>
            <color indexed="81"/>
            <rFont val="Tahoma"/>
            <family val="2"/>
          </rPr>
          <t>estimate has a relative standard error between 25% and 50% and should be used with caution</t>
        </r>
      </text>
    </comment>
    <comment ref="DD12" authorId="0" shapeId="0" xr:uid="{00000000-0006-0000-0300-000031000000}">
      <text>
        <r>
          <rPr>
            <sz val="8"/>
            <color indexed="81"/>
            <rFont val="Tahoma"/>
            <family val="2"/>
          </rPr>
          <t>estimate has a relative standard error greater than 50% and is considered too unreliable for general use</t>
        </r>
      </text>
    </comment>
    <comment ref="DE12" authorId="0" shapeId="0" xr:uid="{00000000-0006-0000-0300-000032000000}">
      <text>
        <r>
          <rPr>
            <sz val="8"/>
            <color indexed="81"/>
            <rFont val="Tahoma"/>
            <family val="2"/>
          </rPr>
          <t>estimate has a relative standard error greater than 50% and is considered too unreliable for general use</t>
        </r>
      </text>
    </comment>
    <comment ref="DF12" authorId="0" shapeId="0" xr:uid="{00000000-0006-0000-0300-000033000000}">
      <text>
        <r>
          <rPr>
            <sz val="8"/>
            <color indexed="81"/>
            <rFont val="Tahoma"/>
            <family val="2"/>
          </rPr>
          <t>estimate has a relative standard error greater than 50% and is considered too unreliable for general use</t>
        </r>
      </text>
    </comment>
    <comment ref="DN12" authorId="0" shapeId="0" xr:uid="{00000000-0006-0000-0300-000034000000}">
      <text>
        <r>
          <rPr>
            <sz val="8"/>
            <color indexed="81"/>
            <rFont val="Tahoma"/>
            <family val="2"/>
          </rPr>
          <t>estimate has a relative standard error between 25% and 50% and should be used with caution</t>
        </r>
      </text>
    </comment>
    <comment ref="DO12" authorId="0" shapeId="0" xr:uid="{00000000-0006-0000-0300-000035000000}">
      <text>
        <r>
          <rPr>
            <sz val="8"/>
            <color indexed="81"/>
            <rFont val="Tahoma"/>
            <family val="2"/>
          </rPr>
          <t>estimate has a relative standard error between 25% and 50% and should be used with caution</t>
        </r>
      </text>
    </comment>
    <comment ref="HF12" authorId="0" shapeId="0" xr:uid="{00000000-0006-0000-0300-000036000000}">
      <text>
        <r>
          <rPr>
            <sz val="8"/>
            <color indexed="81"/>
            <rFont val="Tahoma"/>
            <family val="2"/>
          </rPr>
          <t>estimate has a relative standard error between 25% and 50% and should be used with caution</t>
        </r>
      </text>
    </comment>
    <comment ref="D13" authorId="0" shapeId="0" xr:uid="{00000000-0006-0000-0300-000037000000}">
      <text>
        <r>
          <rPr>
            <sz val="8"/>
            <color indexed="81"/>
            <rFont val="Tahoma"/>
            <family val="2"/>
          </rPr>
          <t>estimate has a relative standard error between 25% and 50% and should be used with caution</t>
        </r>
      </text>
    </comment>
    <comment ref="AM13" authorId="0" shapeId="0" xr:uid="{00000000-0006-0000-0300-000038000000}">
      <text>
        <r>
          <rPr>
            <sz val="8"/>
            <color indexed="81"/>
            <rFont val="Tahoma"/>
            <family val="2"/>
          </rPr>
          <t>estimate has a relative standard error between 25% and 50% and should be used with caution</t>
        </r>
      </text>
    </comment>
    <comment ref="AN13" authorId="0" shapeId="0" xr:uid="{00000000-0006-0000-0300-000039000000}">
      <text>
        <r>
          <rPr>
            <sz val="8"/>
            <color indexed="81"/>
            <rFont val="Tahoma"/>
            <family val="2"/>
          </rPr>
          <t>estimate has a relative standard error between 25% and 50% and should be used with caution</t>
        </r>
      </text>
    </comment>
    <comment ref="AO13" authorId="0" shapeId="0" xr:uid="{00000000-0006-0000-0300-00003A000000}">
      <text>
        <r>
          <rPr>
            <sz val="8"/>
            <color indexed="81"/>
            <rFont val="Tahoma"/>
            <family val="2"/>
          </rPr>
          <t>estimate has a relative standard error between 25% and 50% and should be used with caution</t>
        </r>
      </text>
    </comment>
    <comment ref="BH13" authorId="0" shapeId="0" xr:uid="{00000000-0006-0000-0300-00003B000000}">
      <text>
        <r>
          <rPr>
            <sz val="8"/>
            <color indexed="81"/>
            <rFont val="Tahoma"/>
            <family val="2"/>
          </rPr>
          <t>estimate has a relative standard error between 25% and 50% and should be used with caution</t>
        </r>
      </text>
    </comment>
    <comment ref="BI13" authorId="0" shapeId="0" xr:uid="{00000000-0006-0000-0300-00003C000000}">
      <text>
        <r>
          <rPr>
            <sz val="8"/>
            <color indexed="81"/>
            <rFont val="Tahoma"/>
            <family val="2"/>
          </rPr>
          <t>estimate has a relative standard error between 25% and 50% and should be used with caution</t>
        </r>
      </text>
    </comment>
    <comment ref="BJ13" authorId="0" shapeId="0" xr:uid="{00000000-0006-0000-0300-00003D000000}">
      <text>
        <r>
          <rPr>
            <sz val="8"/>
            <color indexed="81"/>
            <rFont val="Tahoma"/>
            <family val="2"/>
          </rPr>
          <t>estimate has a relative standard error between 25% and 50% and should be used with caution</t>
        </r>
      </text>
    </comment>
    <comment ref="BZ13" authorId="0" shapeId="0" xr:uid="{00000000-0006-0000-0300-00003E000000}">
      <text>
        <r>
          <rPr>
            <sz val="8"/>
            <color indexed="81"/>
            <rFont val="Tahoma"/>
            <family val="2"/>
          </rPr>
          <t>estimate has a relative standard error between 25% and 50% and should be used with caution</t>
        </r>
      </text>
    </comment>
    <comment ref="CA13" authorId="0" shapeId="0" xr:uid="{00000000-0006-0000-0300-00003F000000}">
      <text>
        <r>
          <rPr>
            <sz val="8"/>
            <color indexed="81"/>
            <rFont val="Tahoma"/>
            <family val="2"/>
          </rPr>
          <t>estimate has a relative standard error between 25% and 50% and should be used with caution</t>
        </r>
      </text>
    </comment>
    <comment ref="CB13" authorId="0" shapeId="0" xr:uid="{00000000-0006-0000-0300-000040000000}">
      <text>
        <r>
          <rPr>
            <sz val="8"/>
            <color indexed="81"/>
            <rFont val="Tahoma"/>
            <family val="2"/>
          </rPr>
          <t>estimate has a relative standard error between 25% and 50% and should be used with caution</t>
        </r>
      </text>
    </comment>
    <comment ref="CD13" authorId="0" shapeId="0" xr:uid="{00000000-0006-0000-0300-000041000000}">
      <text>
        <r>
          <rPr>
            <sz val="8"/>
            <color indexed="81"/>
            <rFont val="Tahoma"/>
            <family val="2"/>
          </rPr>
          <t>estimate has a relative standard error between 25% and 50% and should be used with caution</t>
        </r>
      </text>
    </comment>
    <comment ref="CE13" authorId="0" shapeId="0" xr:uid="{00000000-0006-0000-0300-000042000000}">
      <text>
        <r>
          <rPr>
            <sz val="8"/>
            <color indexed="81"/>
            <rFont val="Tahoma"/>
            <family val="2"/>
          </rPr>
          <t>estimate has a relative standard error between 25% and 50% and should be used with caution</t>
        </r>
      </text>
    </comment>
    <comment ref="CN13" authorId="0" shapeId="0" xr:uid="{00000000-0006-0000-0300-000043000000}">
      <text>
        <r>
          <rPr>
            <sz val="8"/>
            <color indexed="81"/>
            <rFont val="Tahoma"/>
            <family val="2"/>
          </rPr>
          <t>estimate has a relative standard error between 25% and 50% and should be used with caution</t>
        </r>
      </text>
    </comment>
    <comment ref="CS13" authorId="0" shapeId="0" xr:uid="{00000000-0006-0000-0300-000044000000}">
      <text>
        <r>
          <rPr>
            <sz val="8"/>
            <color indexed="81"/>
            <rFont val="Tahoma"/>
            <family val="2"/>
          </rPr>
          <t>estimate has a relative standard error between 25% and 50% and should be used with caution</t>
        </r>
      </text>
    </comment>
    <comment ref="CT13" authorId="0" shapeId="0" xr:uid="{00000000-0006-0000-0300-000045000000}">
      <text>
        <r>
          <rPr>
            <sz val="8"/>
            <color indexed="81"/>
            <rFont val="Tahoma"/>
            <family val="2"/>
          </rPr>
          <t>estimate has a relative standard error between 25% and 50% and should be used with caution</t>
        </r>
      </text>
    </comment>
    <comment ref="DA13" authorId="0" shapeId="0" xr:uid="{00000000-0006-0000-0300-000046000000}">
      <text>
        <r>
          <rPr>
            <sz val="8"/>
            <color indexed="81"/>
            <rFont val="Tahoma"/>
            <family val="2"/>
          </rPr>
          <t>estimate has a relative standard error between 25% and 50% and should be used with caution</t>
        </r>
      </text>
    </comment>
    <comment ref="DB13" authorId="0" shapeId="0" xr:uid="{00000000-0006-0000-0300-000047000000}">
      <text>
        <r>
          <rPr>
            <sz val="8"/>
            <color indexed="81"/>
            <rFont val="Tahoma"/>
            <family val="2"/>
          </rPr>
          <t>estimate has a relative standard error between 25% and 50% and should be used with caution</t>
        </r>
      </text>
    </comment>
    <comment ref="DC13" authorId="0" shapeId="0" xr:uid="{00000000-0006-0000-0300-000048000000}">
      <text>
        <r>
          <rPr>
            <sz val="8"/>
            <color indexed="81"/>
            <rFont val="Tahoma"/>
            <family val="2"/>
          </rPr>
          <t>estimate has a relative standard error between 25% and 50% and should be used with caution</t>
        </r>
      </text>
    </comment>
    <comment ref="DD13" authorId="0" shapeId="0" xr:uid="{00000000-0006-0000-0300-000049000000}">
      <text>
        <r>
          <rPr>
            <sz val="8"/>
            <color indexed="81"/>
            <rFont val="Tahoma"/>
            <family val="2"/>
          </rPr>
          <t>estimate has a relative standard error greater than 50% and is considered too unreliable for general use</t>
        </r>
      </text>
    </comment>
    <comment ref="DE13" authorId="0" shapeId="0" xr:uid="{00000000-0006-0000-0300-00004A000000}">
      <text>
        <r>
          <rPr>
            <sz val="8"/>
            <color indexed="81"/>
            <rFont val="Tahoma"/>
            <family val="2"/>
          </rPr>
          <t>estimate has a relative standard error greater than 50% and is considered too unreliable for general use</t>
        </r>
      </text>
    </comment>
    <comment ref="DF13" authorId="0" shapeId="0" xr:uid="{00000000-0006-0000-0300-00004B000000}">
      <text>
        <r>
          <rPr>
            <sz val="8"/>
            <color indexed="81"/>
            <rFont val="Tahoma"/>
            <family val="2"/>
          </rPr>
          <t>estimate has a relative standard error greater than 50% and is considered too unreliable for general use</t>
        </r>
      </text>
    </comment>
    <comment ref="DN13" authorId="0" shapeId="0" xr:uid="{00000000-0006-0000-0300-00004C000000}">
      <text>
        <r>
          <rPr>
            <sz val="8"/>
            <color indexed="81"/>
            <rFont val="Tahoma"/>
            <family val="2"/>
          </rPr>
          <t>estimate has a relative standard error between 25% and 50% and should be used with caution</t>
        </r>
      </text>
    </comment>
    <comment ref="DO13" authorId="0" shapeId="0" xr:uid="{00000000-0006-0000-0300-00004D000000}">
      <text>
        <r>
          <rPr>
            <sz val="8"/>
            <color indexed="81"/>
            <rFont val="Tahoma"/>
            <family val="2"/>
          </rPr>
          <t>estimate has a relative standard error between 25% and 50% and should be used with caution</t>
        </r>
      </text>
    </comment>
    <comment ref="HF13" authorId="0" shapeId="0" xr:uid="{00000000-0006-0000-0300-00004E000000}">
      <text>
        <r>
          <rPr>
            <sz val="8"/>
            <color indexed="81"/>
            <rFont val="Tahoma"/>
            <family val="2"/>
          </rPr>
          <t>estimate has a relative standard error between 25% and 50% and should be used with caution</t>
        </r>
      </text>
    </comment>
    <comment ref="D14" authorId="0" shapeId="0" xr:uid="{00000000-0006-0000-0300-00004F000000}">
      <text>
        <r>
          <rPr>
            <sz val="8"/>
            <color indexed="81"/>
            <rFont val="Tahoma"/>
            <family val="2"/>
          </rPr>
          <t>estimate has a relative standard error between 25% and 50% and should be used with caution</t>
        </r>
      </text>
    </comment>
    <comment ref="AI14" authorId="0" shapeId="0" xr:uid="{00000000-0006-0000-0300-000050000000}">
      <text>
        <r>
          <rPr>
            <sz val="8"/>
            <color indexed="81"/>
            <rFont val="Tahoma"/>
            <family val="2"/>
          </rPr>
          <t>estimate has a relative standard error between 25% and 50% and should be used with caution</t>
        </r>
      </text>
    </comment>
    <comment ref="AL14" authorId="0" shapeId="0" xr:uid="{00000000-0006-0000-0300-000051000000}">
      <text>
        <r>
          <rPr>
            <sz val="8"/>
            <color indexed="81"/>
            <rFont val="Tahoma"/>
            <family val="2"/>
          </rPr>
          <t>estimate has a relative standard error between 25% and 50% and should be used with caution</t>
        </r>
      </text>
    </comment>
    <comment ref="AN14" authorId="0" shapeId="0" xr:uid="{00000000-0006-0000-0300-000052000000}">
      <text>
        <r>
          <rPr>
            <sz val="8"/>
            <color indexed="81"/>
            <rFont val="Tahoma"/>
            <family val="2"/>
          </rPr>
          <t>estimate has a relative standard error between 25% and 50% and should be used with caution</t>
        </r>
      </text>
    </comment>
    <comment ref="AO14" authorId="0" shapeId="0" xr:uid="{00000000-0006-0000-0300-000053000000}">
      <text>
        <r>
          <rPr>
            <sz val="8"/>
            <color indexed="81"/>
            <rFont val="Tahoma"/>
            <family val="2"/>
          </rPr>
          <t>estimate has a relative standard error between 25% and 50% and should be used with caution</t>
        </r>
      </text>
    </comment>
    <comment ref="AX14" authorId="0" shapeId="0" xr:uid="{00000000-0006-0000-0300-000054000000}">
      <text>
        <r>
          <rPr>
            <sz val="8"/>
            <color indexed="81"/>
            <rFont val="Tahoma"/>
            <family val="2"/>
          </rPr>
          <t>estimate has a relative standard error between 25% and 50% and should be used with caution</t>
        </r>
      </text>
    </comment>
    <comment ref="BC14" authorId="0" shapeId="0" xr:uid="{00000000-0006-0000-0300-000055000000}">
      <text>
        <r>
          <rPr>
            <sz val="8"/>
            <color indexed="81"/>
            <rFont val="Tahoma"/>
            <family val="2"/>
          </rPr>
          <t>estimate has a relative standard error between 25% and 50% and should be used with caution</t>
        </r>
      </text>
    </comment>
    <comment ref="BD14" authorId="0" shapeId="0" xr:uid="{00000000-0006-0000-0300-000056000000}">
      <text>
        <r>
          <rPr>
            <sz val="8"/>
            <color indexed="81"/>
            <rFont val="Tahoma"/>
            <family val="2"/>
          </rPr>
          <t>estimate has a relative standard error between 25% and 50% and should be used with caution</t>
        </r>
      </text>
    </comment>
    <comment ref="BH14" authorId="0" shapeId="0" xr:uid="{00000000-0006-0000-0300-000057000000}">
      <text>
        <r>
          <rPr>
            <sz val="8"/>
            <color indexed="81"/>
            <rFont val="Tahoma"/>
            <family val="2"/>
          </rPr>
          <t>estimate has a relative standard error between 25% and 50% and should be used with caution</t>
        </r>
      </text>
    </comment>
    <comment ref="BI14" authorId="0" shapeId="0" xr:uid="{00000000-0006-0000-0300-000058000000}">
      <text>
        <r>
          <rPr>
            <sz val="8"/>
            <color indexed="81"/>
            <rFont val="Tahoma"/>
            <family val="2"/>
          </rPr>
          <t>estimate has a relative standard error between 25% and 50% and should be used with caution</t>
        </r>
      </text>
    </comment>
    <comment ref="BJ14" authorId="0" shapeId="0" xr:uid="{00000000-0006-0000-0300-000059000000}">
      <text>
        <r>
          <rPr>
            <sz val="8"/>
            <color indexed="81"/>
            <rFont val="Tahoma"/>
            <family val="2"/>
          </rPr>
          <t>estimate has a relative standard error greater than 50% and is considered too unreliable for general use</t>
        </r>
      </text>
    </comment>
    <comment ref="BZ14" authorId="0" shapeId="0" xr:uid="{00000000-0006-0000-0300-00005A000000}">
      <text>
        <r>
          <rPr>
            <sz val="8"/>
            <color indexed="81"/>
            <rFont val="Tahoma"/>
            <family val="2"/>
          </rPr>
          <t>estimate has a relative standard error between 25% and 50% and should be used with caution</t>
        </r>
      </text>
    </comment>
    <comment ref="CA14" authorId="0" shapeId="0" xr:uid="{00000000-0006-0000-0300-00005B000000}">
      <text>
        <r>
          <rPr>
            <sz val="8"/>
            <color indexed="81"/>
            <rFont val="Tahoma"/>
            <family val="2"/>
          </rPr>
          <t>estimate has a relative standard error between 25% and 50% and should be used with caution</t>
        </r>
      </text>
    </comment>
    <comment ref="CB14" authorId="0" shapeId="0" xr:uid="{00000000-0006-0000-0300-00005C000000}">
      <text>
        <r>
          <rPr>
            <sz val="8"/>
            <color indexed="81"/>
            <rFont val="Tahoma"/>
            <family val="2"/>
          </rPr>
          <t>estimate has a relative standard error between 25% and 50% and should be used with caution</t>
        </r>
      </text>
    </comment>
    <comment ref="CE14" authorId="0" shapeId="0" xr:uid="{00000000-0006-0000-0300-00005D000000}">
      <text>
        <r>
          <rPr>
            <sz val="8"/>
            <color indexed="81"/>
            <rFont val="Tahoma"/>
            <family val="2"/>
          </rPr>
          <t>estimate has a relative standard error between 25% and 50% and should be used with caution</t>
        </r>
      </text>
    </comment>
    <comment ref="CS14" authorId="0" shapeId="0" xr:uid="{00000000-0006-0000-0300-00005E000000}">
      <text>
        <r>
          <rPr>
            <sz val="8"/>
            <color indexed="81"/>
            <rFont val="Tahoma"/>
            <family val="2"/>
          </rPr>
          <t>estimate has a relative standard error between 25% and 50% and should be used with caution</t>
        </r>
      </text>
    </comment>
    <comment ref="CT14" authorId="0" shapeId="0" xr:uid="{00000000-0006-0000-0300-00005F000000}">
      <text>
        <r>
          <rPr>
            <sz val="8"/>
            <color indexed="81"/>
            <rFont val="Tahoma"/>
            <family val="2"/>
          </rPr>
          <t>estimate has a relative standard error between 25% and 50% and should be used with caution</t>
        </r>
      </text>
    </comment>
    <comment ref="DB14" authorId="0" shapeId="0" xr:uid="{00000000-0006-0000-0300-000060000000}">
      <text>
        <r>
          <rPr>
            <sz val="8"/>
            <color indexed="81"/>
            <rFont val="Tahoma"/>
            <family val="2"/>
          </rPr>
          <t>estimate has a relative standard error between 25% and 50% and should be used with caution</t>
        </r>
      </text>
    </comment>
    <comment ref="DD14" authorId="0" shapeId="0" xr:uid="{00000000-0006-0000-0300-000061000000}">
      <text>
        <r>
          <rPr>
            <sz val="8"/>
            <color indexed="81"/>
            <rFont val="Tahoma"/>
            <family val="2"/>
          </rPr>
          <t>estimate has a relative standard error greater than 50% and is considered too unreliable for general use</t>
        </r>
      </text>
    </comment>
    <comment ref="DE14" authorId="0" shapeId="0" xr:uid="{00000000-0006-0000-0300-000062000000}">
      <text>
        <r>
          <rPr>
            <sz val="8"/>
            <color indexed="81"/>
            <rFont val="Tahoma"/>
            <family val="2"/>
          </rPr>
          <t>estimate has a relative standard error greater than 50% and is considered too unreliable for general use</t>
        </r>
      </text>
    </comment>
    <comment ref="DF14" authorId="0" shapeId="0" xr:uid="{00000000-0006-0000-0300-000063000000}">
      <text>
        <r>
          <rPr>
            <sz val="8"/>
            <color indexed="81"/>
            <rFont val="Tahoma"/>
            <family val="2"/>
          </rPr>
          <t>estimate has a relative standard error greater than 50% and is considered too unreliable for general use</t>
        </r>
      </text>
    </comment>
    <comment ref="DN14" authorId="0" shapeId="0" xr:uid="{00000000-0006-0000-0300-000064000000}">
      <text>
        <r>
          <rPr>
            <sz val="8"/>
            <color indexed="81"/>
            <rFont val="Tahoma"/>
            <family val="2"/>
          </rPr>
          <t>estimate has a relative standard error between 25% and 50% and should be used with caution</t>
        </r>
      </text>
    </comment>
    <comment ref="DO14" authorId="0" shapeId="0" xr:uid="{00000000-0006-0000-0300-000065000000}">
      <text>
        <r>
          <rPr>
            <sz val="8"/>
            <color indexed="81"/>
            <rFont val="Tahoma"/>
            <family val="2"/>
          </rPr>
          <t>estimate has a relative standard error between 25% and 50% and should be used with caution</t>
        </r>
      </text>
    </comment>
    <comment ref="HF14" authorId="0" shapeId="0" xr:uid="{00000000-0006-0000-0300-000066000000}">
      <text>
        <r>
          <rPr>
            <sz val="8"/>
            <color indexed="81"/>
            <rFont val="Tahoma"/>
            <family val="2"/>
          </rPr>
          <t>estimate has a relative standard error between 25% and 50% and should be used with caution</t>
        </r>
      </text>
    </comment>
    <comment ref="D15" authorId="0" shapeId="0" xr:uid="{00000000-0006-0000-0300-000067000000}">
      <text>
        <r>
          <rPr>
            <sz val="8"/>
            <color indexed="81"/>
            <rFont val="Tahoma"/>
            <family val="2"/>
          </rPr>
          <t>estimate has a relative standard error between 25% and 50% and should be used with caution</t>
        </r>
      </text>
    </comment>
    <comment ref="AL15" authorId="0" shapeId="0" xr:uid="{00000000-0006-0000-0300-000068000000}">
      <text>
        <r>
          <rPr>
            <sz val="8"/>
            <color indexed="81"/>
            <rFont val="Tahoma"/>
            <family val="2"/>
          </rPr>
          <t>estimate has a relative standard error between 25% and 50% and should be used with caution</t>
        </r>
      </text>
    </comment>
    <comment ref="AO15" authorId="0" shapeId="0" xr:uid="{00000000-0006-0000-0300-000069000000}">
      <text>
        <r>
          <rPr>
            <sz val="8"/>
            <color indexed="81"/>
            <rFont val="Tahoma"/>
            <family val="2"/>
          </rPr>
          <t>estimate has a relative standard error between 25% and 50% and should be used with caution</t>
        </r>
      </text>
    </comment>
    <comment ref="AR15" authorId="0" shapeId="0" xr:uid="{00000000-0006-0000-0300-00006A000000}">
      <text>
        <r>
          <rPr>
            <sz val="8"/>
            <color indexed="81"/>
            <rFont val="Tahoma"/>
            <family val="2"/>
          </rPr>
          <t>estimate has a relative standard error between 25% and 50% and should be used with caution</t>
        </r>
      </text>
    </comment>
    <comment ref="AU15" authorId="0" shapeId="0" xr:uid="{00000000-0006-0000-0300-00006B000000}">
      <text>
        <r>
          <rPr>
            <sz val="8"/>
            <color indexed="81"/>
            <rFont val="Tahoma"/>
            <family val="2"/>
          </rPr>
          <t>estimate has a relative standard error between 25% and 50% and should be used with caution</t>
        </r>
      </text>
    </comment>
    <comment ref="AX15" authorId="0" shapeId="0" xr:uid="{00000000-0006-0000-0300-00006C000000}">
      <text>
        <r>
          <rPr>
            <sz val="8"/>
            <color indexed="81"/>
            <rFont val="Tahoma"/>
            <family val="2"/>
          </rPr>
          <t>estimate has a relative standard error between 25% and 50% and should be used with caution</t>
        </r>
      </text>
    </comment>
    <comment ref="BD15" authorId="0" shapeId="0" xr:uid="{00000000-0006-0000-0300-00006D000000}">
      <text>
        <r>
          <rPr>
            <sz val="8"/>
            <color indexed="81"/>
            <rFont val="Tahoma"/>
            <family val="2"/>
          </rPr>
          <t>estimate has a relative standard error between 25% and 50% and should be used with caution</t>
        </r>
      </text>
    </comment>
    <comment ref="BJ15" authorId="0" shapeId="0" xr:uid="{00000000-0006-0000-0300-00006E000000}">
      <text>
        <r>
          <rPr>
            <sz val="8"/>
            <color indexed="81"/>
            <rFont val="Tahoma"/>
            <family val="2"/>
          </rPr>
          <t>estimate has a relative standard error between 25% and 50% and should be used with caution</t>
        </r>
      </text>
    </comment>
    <comment ref="BZ15" authorId="0" shapeId="0" xr:uid="{00000000-0006-0000-0300-00006F000000}">
      <text>
        <r>
          <rPr>
            <sz val="8"/>
            <color indexed="81"/>
            <rFont val="Tahoma"/>
            <family val="2"/>
          </rPr>
          <t>estimate has a relative standard error between 25% and 50% and should be used with caution</t>
        </r>
      </text>
    </comment>
    <comment ref="CA15" authorId="0" shapeId="0" xr:uid="{00000000-0006-0000-0300-000070000000}">
      <text>
        <r>
          <rPr>
            <sz val="8"/>
            <color indexed="81"/>
            <rFont val="Tahoma"/>
            <family val="2"/>
          </rPr>
          <t>estimate has a relative standard error between 25% and 50% and should be used with caution</t>
        </r>
      </text>
    </comment>
    <comment ref="CB15" authorId="0" shapeId="0" xr:uid="{00000000-0006-0000-0300-000071000000}">
      <text>
        <r>
          <rPr>
            <sz val="8"/>
            <color indexed="81"/>
            <rFont val="Tahoma"/>
            <family val="2"/>
          </rPr>
          <t>estimate has a relative standard error greater than 50% and is considered too unreliable for general use</t>
        </r>
      </text>
    </comment>
    <comment ref="CD15" authorId="0" shapeId="0" xr:uid="{00000000-0006-0000-0300-000072000000}">
      <text>
        <r>
          <rPr>
            <sz val="8"/>
            <color indexed="81"/>
            <rFont val="Tahoma"/>
            <family val="2"/>
          </rPr>
          <t>estimate has a relative standard error between 25% and 50% and should be used with caution</t>
        </r>
      </text>
    </comment>
    <comment ref="CE15" authorId="0" shapeId="0" xr:uid="{00000000-0006-0000-0300-000073000000}">
      <text>
        <r>
          <rPr>
            <sz val="8"/>
            <color indexed="81"/>
            <rFont val="Tahoma"/>
            <family val="2"/>
          </rPr>
          <t>estimate has a relative standard error between 25% and 50% and should be used with caution</t>
        </r>
      </text>
    </comment>
    <comment ref="CN15" authorId="0" shapeId="0" xr:uid="{00000000-0006-0000-0300-000074000000}">
      <text>
        <r>
          <rPr>
            <sz val="8"/>
            <color indexed="81"/>
            <rFont val="Tahoma"/>
            <family val="2"/>
          </rPr>
          <t>estimate has a relative standard error between 25% and 50% and should be used with caution</t>
        </r>
      </text>
    </comment>
    <comment ref="CS15" authorId="0" shapeId="0" xr:uid="{00000000-0006-0000-0300-000075000000}">
      <text>
        <r>
          <rPr>
            <sz val="8"/>
            <color indexed="81"/>
            <rFont val="Tahoma"/>
            <family val="2"/>
          </rPr>
          <t>estimate has a relative standard error between 25% and 50% and should be used with caution</t>
        </r>
      </text>
    </comment>
    <comment ref="CT15" authorId="0" shapeId="0" xr:uid="{00000000-0006-0000-0300-000076000000}">
      <text>
        <r>
          <rPr>
            <sz val="8"/>
            <color indexed="81"/>
            <rFont val="Tahoma"/>
            <family val="2"/>
          </rPr>
          <t>estimate has a relative standard error between 25% and 50% and should be used with caution</t>
        </r>
      </text>
    </comment>
    <comment ref="CZ15" authorId="0" shapeId="0" xr:uid="{00000000-0006-0000-0300-000077000000}">
      <text>
        <r>
          <rPr>
            <sz val="8"/>
            <color indexed="81"/>
            <rFont val="Tahoma"/>
            <family val="2"/>
          </rPr>
          <t>estimate has a relative standard error between 25% and 50% and should be used with caution</t>
        </r>
      </text>
    </comment>
    <comment ref="DB15" authorId="0" shapeId="0" xr:uid="{00000000-0006-0000-0300-000078000000}">
      <text>
        <r>
          <rPr>
            <sz val="8"/>
            <color indexed="81"/>
            <rFont val="Tahoma"/>
            <family val="2"/>
          </rPr>
          <t>estimate has a relative standard error between 25% and 50% and should be used with caution</t>
        </r>
      </text>
    </comment>
    <comment ref="DD15" authorId="0" shapeId="0" xr:uid="{00000000-0006-0000-0300-000079000000}">
      <text>
        <r>
          <rPr>
            <sz val="8"/>
            <color indexed="81"/>
            <rFont val="Tahoma"/>
            <family val="2"/>
          </rPr>
          <t>estimate has a relative standard error between 25% and 50% and should be used with caution</t>
        </r>
      </text>
    </comment>
    <comment ref="DE15" authorId="0" shapeId="0" xr:uid="{00000000-0006-0000-0300-00007A000000}">
      <text>
        <r>
          <rPr>
            <sz val="8"/>
            <color indexed="81"/>
            <rFont val="Tahoma"/>
            <family val="2"/>
          </rPr>
          <t>estimate has a relative standard error between 25% and 50% and should be used with caution</t>
        </r>
      </text>
    </comment>
    <comment ref="DF15" authorId="0" shapeId="0" xr:uid="{00000000-0006-0000-0300-00007B000000}">
      <text>
        <r>
          <rPr>
            <sz val="8"/>
            <color indexed="81"/>
            <rFont val="Tahoma"/>
            <family val="2"/>
          </rPr>
          <t>estimate has a relative standard error between 25% and 50% and should be used with caution</t>
        </r>
      </text>
    </comment>
    <comment ref="DN15" authorId="0" shapeId="0" xr:uid="{00000000-0006-0000-0300-00007C000000}">
      <text>
        <r>
          <rPr>
            <sz val="8"/>
            <color indexed="81"/>
            <rFont val="Tahoma"/>
            <family val="2"/>
          </rPr>
          <t>estimate has a relative standard error between 25% and 50% and should be used with caution</t>
        </r>
      </text>
    </comment>
    <comment ref="DO15" authorId="0" shapeId="0" xr:uid="{00000000-0006-0000-0300-00007D000000}">
      <text>
        <r>
          <rPr>
            <sz val="8"/>
            <color indexed="81"/>
            <rFont val="Tahoma"/>
            <family val="2"/>
          </rPr>
          <t>estimate has a relative standard error between 25% and 50% and should be used with caution</t>
        </r>
      </text>
    </comment>
    <comment ref="GZ15" authorId="0" shapeId="0" xr:uid="{00000000-0006-0000-0300-00007E000000}">
      <text>
        <r>
          <rPr>
            <sz val="8"/>
            <color indexed="81"/>
            <rFont val="Tahoma"/>
            <family val="2"/>
          </rPr>
          <t>estimate has a relative standard error between 25% and 50% and should be used with caution</t>
        </r>
      </text>
    </comment>
    <comment ref="HF15" authorId="0" shapeId="0" xr:uid="{00000000-0006-0000-0300-00007F000000}">
      <text>
        <r>
          <rPr>
            <sz val="8"/>
            <color indexed="81"/>
            <rFont val="Tahoma"/>
            <family val="2"/>
          </rPr>
          <t>estimate has a relative standard error between 25% and 50% and should be used with caution</t>
        </r>
      </text>
    </comment>
    <comment ref="D16" authorId="0" shapeId="0" xr:uid="{00000000-0006-0000-0300-000080000000}">
      <text>
        <r>
          <rPr>
            <sz val="8"/>
            <color indexed="81"/>
            <rFont val="Tahoma"/>
            <family val="2"/>
          </rPr>
          <t>estimate has a relative standard error between 25% and 50% and should be used with caution</t>
        </r>
      </text>
    </comment>
    <comment ref="AM16" authorId="0" shapeId="0" xr:uid="{00000000-0006-0000-0300-000081000000}">
      <text>
        <r>
          <rPr>
            <sz val="8"/>
            <color indexed="81"/>
            <rFont val="Tahoma"/>
            <family val="2"/>
          </rPr>
          <t>estimate has a relative standard error between 25% and 50% and should be used with caution</t>
        </r>
      </text>
    </comment>
    <comment ref="AN16" authorId="0" shapeId="0" xr:uid="{00000000-0006-0000-0300-000082000000}">
      <text>
        <r>
          <rPr>
            <sz val="8"/>
            <color indexed="81"/>
            <rFont val="Tahoma"/>
            <family val="2"/>
          </rPr>
          <t>estimate has a relative standard error between 25% and 50% and should be used with caution</t>
        </r>
      </text>
    </comment>
    <comment ref="AO16" authorId="0" shapeId="0" xr:uid="{00000000-0006-0000-0300-000083000000}">
      <text>
        <r>
          <rPr>
            <sz val="8"/>
            <color indexed="81"/>
            <rFont val="Tahoma"/>
            <family val="2"/>
          </rPr>
          <t>estimate has a relative standard error greater than 50% and is considered too unreliable for general use</t>
        </r>
      </text>
    </comment>
    <comment ref="AR16" authorId="0" shapeId="0" xr:uid="{00000000-0006-0000-0300-000084000000}">
      <text>
        <r>
          <rPr>
            <sz val="8"/>
            <color indexed="81"/>
            <rFont val="Tahoma"/>
            <family val="2"/>
          </rPr>
          <t>estimate has a relative standard error between 25% and 50% and should be used with caution</t>
        </r>
      </text>
    </comment>
    <comment ref="AU16" authorId="0" shapeId="0" xr:uid="{00000000-0006-0000-0300-000085000000}">
      <text>
        <r>
          <rPr>
            <sz val="8"/>
            <color indexed="81"/>
            <rFont val="Tahoma"/>
            <family val="2"/>
          </rPr>
          <t>estimate has a relative standard error between 25% and 50% and should be used with caution</t>
        </r>
      </text>
    </comment>
    <comment ref="BJ16" authorId="0" shapeId="0" xr:uid="{00000000-0006-0000-0300-000086000000}">
      <text>
        <r>
          <rPr>
            <sz val="8"/>
            <color indexed="81"/>
            <rFont val="Tahoma"/>
            <family val="2"/>
          </rPr>
          <t>estimate has a relative standard error between 25% and 50% and should be used with caution</t>
        </r>
      </text>
    </comment>
    <comment ref="BZ16" authorId="0" shapeId="0" xr:uid="{00000000-0006-0000-0300-000087000000}">
      <text>
        <r>
          <rPr>
            <sz val="8"/>
            <color indexed="81"/>
            <rFont val="Tahoma"/>
            <family val="2"/>
          </rPr>
          <t>estimate has a relative standard error between 25% and 50% and should be used with caution</t>
        </r>
      </text>
    </comment>
    <comment ref="CA16" authorId="0" shapeId="0" xr:uid="{00000000-0006-0000-0300-000088000000}">
      <text>
        <r>
          <rPr>
            <sz val="8"/>
            <color indexed="81"/>
            <rFont val="Tahoma"/>
            <family val="2"/>
          </rPr>
          <t>estimate has a relative standard error between 25% and 50% and should be used with caution</t>
        </r>
      </text>
    </comment>
    <comment ref="CB16" authorId="0" shapeId="0" xr:uid="{00000000-0006-0000-0300-000089000000}">
      <text>
        <r>
          <rPr>
            <sz val="8"/>
            <color indexed="81"/>
            <rFont val="Tahoma"/>
            <family val="2"/>
          </rPr>
          <t>estimate has a relative standard error greater than 50% and is considered too unreliable for general use</t>
        </r>
      </text>
    </comment>
    <comment ref="CD16" authorId="0" shapeId="0" xr:uid="{00000000-0006-0000-0300-00008A000000}">
      <text>
        <r>
          <rPr>
            <sz val="8"/>
            <color indexed="81"/>
            <rFont val="Tahoma"/>
            <family val="2"/>
          </rPr>
          <t>estimate has a relative standard error between 25% and 50% and should be used with caution</t>
        </r>
      </text>
    </comment>
    <comment ref="CE16" authorId="0" shapeId="0" xr:uid="{00000000-0006-0000-0300-00008B000000}">
      <text>
        <r>
          <rPr>
            <sz val="8"/>
            <color indexed="81"/>
            <rFont val="Tahoma"/>
            <family val="2"/>
          </rPr>
          <t>estimate has a relative standard error between 25% and 50% and should be used with caution</t>
        </r>
      </text>
    </comment>
    <comment ref="CS16" authorId="0" shapeId="0" xr:uid="{00000000-0006-0000-0300-00008C000000}">
      <text>
        <r>
          <rPr>
            <sz val="8"/>
            <color indexed="81"/>
            <rFont val="Tahoma"/>
            <family val="2"/>
          </rPr>
          <t>estimate has a relative standard error between 25% and 50% and should be used with caution</t>
        </r>
      </text>
    </comment>
    <comment ref="CT16" authorId="0" shapeId="0" xr:uid="{00000000-0006-0000-0300-00008D000000}">
      <text>
        <r>
          <rPr>
            <sz val="8"/>
            <color indexed="81"/>
            <rFont val="Tahoma"/>
            <family val="2"/>
          </rPr>
          <t>estimate has a relative standard error between 25% and 50% and should be used with caution</t>
        </r>
      </text>
    </comment>
    <comment ref="DB16" authorId="0" shapeId="0" xr:uid="{00000000-0006-0000-0300-00008E000000}">
      <text>
        <r>
          <rPr>
            <sz val="8"/>
            <color indexed="81"/>
            <rFont val="Tahoma"/>
            <family val="2"/>
          </rPr>
          <t>estimate has a relative standard error between 25% and 50% and should be used with caution</t>
        </r>
      </text>
    </comment>
    <comment ref="DC16" authorId="0" shapeId="0" xr:uid="{00000000-0006-0000-0300-00008F000000}">
      <text>
        <r>
          <rPr>
            <sz val="8"/>
            <color indexed="81"/>
            <rFont val="Tahoma"/>
            <family val="2"/>
          </rPr>
          <t>estimate has a relative standard error between 25% and 50% and should be used with caution</t>
        </r>
      </text>
    </comment>
    <comment ref="DD16" authorId="0" shapeId="0" xr:uid="{00000000-0006-0000-0300-000090000000}">
      <text>
        <r>
          <rPr>
            <sz val="8"/>
            <color indexed="81"/>
            <rFont val="Tahoma"/>
            <family val="2"/>
          </rPr>
          <t>estimate has a relative standard error between 25% and 50% and should be used with caution</t>
        </r>
      </text>
    </comment>
    <comment ref="DE16" authorId="0" shapeId="0" xr:uid="{00000000-0006-0000-0300-000091000000}">
      <text>
        <r>
          <rPr>
            <sz val="8"/>
            <color indexed="81"/>
            <rFont val="Tahoma"/>
            <family val="2"/>
          </rPr>
          <t>estimate has a relative standard error greater than 50% and is considered too unreliable for general use</t>
        </r>
      </text>
    </comment>
    <comment ref="DF16" authorId="0" shapeId="0" xr:uid="{00000000-0006-0000-0300-000092000000}">
      <text>
        <r>
          <rPr>
            <sz val="8"/>
            <color indexed="81"/>
            <rFont val="Tahoma"/>
            <family val="2"/>
          </rPr>
          <t>estimate has a relative standard error between 25% and 50% and should be used with caution</t>
        </r>
      </text>
    </comment>
    <comment ref="DN16" authorId="0" shapeId="0" xr:uid="{00000000-0006-0000-0300-000093000000}">
      <text>
        <r>
          <rPr>
            <sz val="8"/>
            <color indexed="81"/>
            <rFont val="Tahoma"/>
            <family val="2"/>
          </rPr>
          <t>estimate has a relative standard error between 25% and 50% and should be used with caution</t>
        </r>
      </text>
    </comment>
    <comment ref="HF16" authorId="0" shapeId="0" xr:uid="{00000000-0006-0000-0300-000094000000}">
      <text>
        <r>
          <rPr>
            <sz val="8"/>
            <color indexed="81"/>
            <rFont val="Tahoma"/>
            <family val="2"/>
          </rPr>
          <t>estimate has a relative standard error between 25% and 50% and should be used with caution</t>
        </r>
      </text>
    </comment>
    <comment ref="D17" authorId="0" shapeId="0" xr:uid="{00000000-0006-0000-0300-000095000000}">
      <text>
        <r>
          <rPr>
            <sz val="8"/>
            <color indexed="81"/>
            <rFont val="Tahoma"/>
            <family val="2"/>
          </rPr>
          <t>estimate has a relative standard error between 25% and 50% and should be used with caution</t>
        </r>
      </text>
    </comment>
    <comment ref="AO17" authorId="0" shapeId="0" xr:uid="{00000000-0006-0000-0300-000096000000}">
      <text>
        <r>
          <rPr>
            <sz val="8"/>
            <color indexed="81"/>
            <rFont val="Tahoma"/>
            <family val="2"/>
          </rPr>
          <t>estimate has a relative standard error between 25% and 50% and should be used with caution</t>
        </r>
      </text>
    </comment>
    <comment ref="AX17" authorId="0" shapeId="0" xr:uid="{00000000-0006-0000-0300-000097000000}">
      <text>
        <r>
          <rPr>
            <sz val="8"/>
            <color indexed="81"/>
            <rFont val="Tahoma"/>
            <family val="2"/>
          </rPr>
          <t>estimate has a relative standard error between 25% and 50% and should be used with caution</t>
        </r>
      </text>
    </comment>
    <comment ref="BD17" authorId="0" shapeId="0" xr:uid="{00000000-0006-0000-0300-000098000000}">
      <text>
        <r>
          <rPr>
            <sz val="8"/>
            <color indexed="81"/>
            <rFont val="Tahoma"/>
            <family val="2"/>
          </rPr>
          <t>estimate has a relative standard error between 25% and 50% and should be used with caution</t>
        </r>
      </text>
    </comment>
    <comment ref="BI17" authorId="0" shapeId="0" xr:uid="{00000000-0006-0000-0300-000099000000}">
      <text>
        <r>
          <rPr>
            <sz val="8"/>
            <color indexed="81"/>
            <rFont val="Tahoma"/>
            <family val="2"/>
          </rPr>
          <t>estimate has a relative standard error between 25% and 50% and should be used with caution</t>
        </r>
      </text>
    </comment>
    <comment ref="BZ17" authorId="0" shapeId="0" xr:uid="{00000000-0006-0000-0300-00009A000000}">
      <text>
        <r>
          <rPr>
            <sz val="8"/>
            <color indexed="81"/>
            <rFont val="Tahoma"/>
            <family val="2"/>
          </rPr>
          <t>estimate has a relative standard error between 25% and 50% and should be used with caution</t>
        </r>
      </text>
    </comment>
    <comment ref="CA17" authorId="0" shapeId="0" xr:uid="{00000000-0006-0000-0300-00009B000000}">
      <text>
        <r>
          <rPr>
            <sz val="8"/>
            <color indexed="81"/>
            <rFont val="Tahoma"/>
            <family val="2"/>
          </rPr>
          <t>estimate has a relative standard error between 25% and 50% and should be used with caution</t>
        </r>
      </text>
    </comment>
    <comment ref="CB17" authorId="0" shapeId="0" xr:uid="{00000000-0006-0000-0300-00009C000000}">
      <text>
        <r>
          <rPr>
            <sz val="8"/>
            <color indexed="81"/>
            <rFont val="Tahoma"/>
            <family val="2"/>
          </rPr>
          <t>estimate has a relative standard error greater than 50% and is considered too unreliable for general use</t>
        </r>
      </text>
    </comment>
    <comment ref="CE17" authorId="0" shapeId="0" xr:uid="{00000000-0006-0000-0300-00009D000000}">
      <text>
        <r>
          <rPr>
            <sz val="8"/>
            <color indexed="81"/>
            <rFont val="Tahoma"/>
            <family val="2"/>
          </rPr>
          <t>estimate has a relative standard error between 25% and 50% and should be used with caution</t>
        </r>
      </text>
    </comment>
    <comment ref="CN17" authorId="0" shapeId="0" xr:uid="{00000000-0006-0000-0300-00009E000000}">
      <text>
        <r>
          <rPr>
            <sz val="8"/>
            <color indexed="81"/>
            <rFont val="Tahoma"/>
            <family val="2"/>
          </rPr>
          <t>estimate has a relative standard error between 25% and 50% and should be used with caution</t>
        </r>
      </text>
    </comment>
    <comment ref="CT17" authorId="0" shapeId="0" xr:uid="{00000000-0006-0000-0300-00009F000000}">
      <text>
        <r>
          <rPr>
            <sz val="8"/>
            <color indexed="81"/>
            <rFont val="Tahoma"/>
            <family val="2"/>
          </rPr>
          <t>estimate has a relative standard error between 25% and 50% and should be used with caution</t>
        </r>
      </text>
    </comment>
    <comment ref="DB17" authorId="0" shapeId="0" xr:uid="{00000000-0006-0000-0300-0000A0000000}">
      <text>
        <r>
          <rPr>
            <sz val="8"/>
            <color indexed="81"/>
            <rFont val="Tahoma"/>
            <family val="2"/>
          </rPr>
          <t>estimate has a relative standard error between 25% and 50% and should be used with caution</t>
        </r>
      </text>
    </comment>
    <comment ref="DC17" authorId="0" shapeId="0" xr:uid="{00000000-0006-0000-0300-0000A1000000}">
      <text>
        <r>
          <rPr>
            <sz val="8"/>
            <color indexed="81"/>
            <rFont val="Tahoma"/>
            <family val="2"/>
          </rPr>
          <t>estimate has a relative standard error between 25% and 50% and should be used with caution</t>
        </r>
      </text>
    </comment>
    <comment ref="DD17" authorId="0" shapeId="0" xr:uid="{00000000-0006-0000-0300-0000A2000000}">
      <text>
        <r>
          <rPr>
            <sz val="8"/>
            <color indexed="81"/>
            <rFont val="Tahoma"/>
            <family val="2"/>
          </rPr>
          <t>estimate has a relative standard error between 25% and 50% and should be used with caution</t>
        </r>
      </text>
    </comment>
    <comment ref="DE17" authorId="0" shapeId="0" xr:uid="{00000000-0006-0000-0300-0000A3000000}">
      <text>
        <r>
          <rPr>
            <sz val="8"/>
            <color indexed="81"/>
            <rFont val="Tahoma"/>
            <family val="2"/>
          </rPr>
          <t>estimate has a relative standard error greater than 50% and is considered too unreliable for general use</t>
        </r>
      </text>
    </comment>
    <comment ref="DF17" authorId="0" shapeId="0" xr:uid="{00000000-0006-0000-0300-0000A4000000}">
      <text>
        <r>
          <rPr>
            <sz val="8"/>
            <color indexed="81"/>
            <rFont val="Tahoma"/>
            <family val="2"/>
          </rPr>
          <t>estimate has a relative standard error greater than 50% and is considered too unreliable for general use</t>
        </r>
      </text>
    </comment>
    <comment ref="DO17" authorId="0" shapeId="0" xr:uid="{00000000-0006-0000-0300-0000A5000000}">
      <text>
        <r>
          <rPr>
            <sz val="8"/>
            <color indexed="81"/>
            <rFont val="Tahoma"/>
            <family val="2"/>
          </rPr>
          <t>estimate has a relative standard error between 25% and 50% and should be used with caution</t>
        </r>
      </text>
    </comment>
    <comment ref="HF17" authorId="0" shapeId="0" xr:uid="{00000000-0006-0000-0300-0000A6000000}">
      <text>
        <r>
          <rPr>
            <sz val="8"/>
            <color indexed="81"/>
            <rFont val="Tahoma"/>
            <family val="2"/>
          </rPr>
          <t>estimate has a relative standard error between 25% and 50% and should be used with caution</t>
        </r>
      </text>
    </comment>
    <comment ref="AI18" authorId="0" shapeId="0" xr:uid="{00000000-0006-0000-0300-0000A7000000}">
      <text>
        <r>
          <rPr>
            <sz val="8"/>
            <color indexed="81"/>
            <rFont val="Tahoma"/>
            <family val="2"/>
          </rPr>
          <t>estimate has a relative standard error between 25% and 50% and should be used with caution</t>
        </r>
      </text>
    </comment>
    <comment ref="AL18" authorId="0" shapeId="0" xr:uid="{00000000-0006-0000-0300-0000A8000000}">
      <text>
        <r>
          <rPr>
            <sz val="8"/>
            <color indexed="81"/>
            <rFont val="Tahoma"/>
            <family val="2"/>
          </rPr>
          <t>estimate has a relative standard error between 25% and 50% and should be used with caution</t>
        </r>
      </text>
    </comment>
    <comment ref="AM18" authorId="0" shapeId="0" xr:uid="{00000000-0006-0000-0300-0000A9000000}">
      <text>
        <r>
          <rPr>
            <sz val="8"/>
            <color indexed="81"/>
            <rFont val="Tahoma"/>
            <family val="2"/>
          </rPr>
          <t>estimate has a relative standard error between 25% and 50% and should be used with caution</t>
        </r>
      </text>
    </comment>
    <comment ref="AN18" authorId="0" shapeId="0" xr:uid="{00000000-0006-0000-0300-0000AA000000}">
      <text>
        <r>
          <rPr>
            <sz val="8"/>
            <color indexed="81"/>
            <rFont val="Tahoma"/>
            <family val="2"/>
          </rPr>
          <t>estimate has a relative standard error between 25% and 50% and should be used with caution</t>
        </r>
      </text>
    </comment>
    <comment ref="AO18" authorId="0" shapeId="0" xr:uid="{00000000-0006-0000-0300-0000AB000000}">
      <text>
        <r>
          <rPr>
            <sz val="8"/>
            <color indexed="81"/>
            <rFont val="Tahoma"/>
            <family val="2"/>
          </rPr>
          <t>estimate has a relative standard error greater than 50% and is considered too unreliable for general use</t>
        </r>
      </text>
    </comment>
    <comment ref="AR18" authorId="0" shapeId="0" xr:uid="{00000000-0006-0000-0300-0000AC000000}">
      <text>
        <r>
          <rPr>
            <sz val="8"/>
            <color indexed="81"/>
            <rFont val="Tahoma"/>
            <family val="2"/>
          </rPr>
          <t>estimate has a relative standard error between 25% and 50% and should be used with caution</t>
        </r>
      </text>
    </comment>
    <comment ref="AU18" authorId="0" shapeId="0" xr:uid="{00000000-0006-0000-0300-0000AD000000}">
      <text>
        <r>
          <rPr>
            <sz val="8"/>
            <color indexed="81"/>
            <rFont val="Tahoma"/>
            <family val="2"/>
          </rPr>
          <t>estimate has a relative standard error between 25% and 50% and should be used with caution</t>
        </r>
      </text>
    </comment>
    <comment ref="BH18" authorId="0" shapeId="0" xr:uid="{00000000-0006-0000-0300-0000AE000000}">
      <text>
        <r>
          <rPr>
            <sz val="8"/>
            <color indexed="81"/>
            <rFont val="Tahoma"/>
            <family val="2"/>
          </rPr>
          <t>estimate has a relative standard error between 25% and 50% and should be used with caution</t>
        </r>
      </text>
    </comment>
    <comment ref="BI18" authorId="0" shapeId="0" xr:uid="{00000000-0006-0000-0300-0000AF000000}">
      <text>
        <r>
          <rPr>
            <sz val="8"/>
            <color indexed="81"/>
            <rFont val="Tahoma"/>
            <family val="2"/>
          </rPr>
          <t>estimate has a relative standard error between 25% and 50% and should be used with caution</t>
        </r>
      </text>
    </comment>
    <comment ref="BJ18" authorId="0" shapeId="0" xr:uid="{00000000-0006-0000-0300-0000B0000000}">
      <text>
        <r>
          <rPr>
            <sz val="8"/>
            <color indexed="81"/>
            <rFont val="Tahoma"/>
            <family val="2"/>
          </rPr>
          <t>estimate has a relative standard error between 25% and 50% and should be used with caution</t>
        </r>
      </text>
    </comment>
    <comment ref="BZ18" authorId="0" shapeId="0" xr:uid="{00000000-0006-0000-0300-0000B1000000}">
      <text>
        <r>
          <rPr>
            <sz val="8"/>
            <color indexed="81"/>
            <rFont val="Tahoma"/>
            <family val="2"/>
          </rPr>
          <t>estimate has a relative standard error between 25% and 50% and should be used with caution</t>
        </r>
      </text>
    </comment>
    <comment ref="CA18" authorId="0" shapeId="0" xr:uid="{00000000-0006-0000-0300-0000B2000000}">
      <text>
        <r>
          <rPr>
            <sz val="8"/>
            <color indexed="81"/>
            <rFont val="Tahoma"/>
            <family val="2"/>
          </rPr>
          <t>estimate has a relative standard error between 25% and 50% and should be used with caution</t>
        </r>
      </text>
    </comment>
    <comment ref="CB18" authorId="0" shapeId="0" xr:uid="{00000000-0006-0000-0300-0000B3000000}">
      <text>
        <r>
          <rPr>
            <sz val="8"/>
            <color indexed="81"/>
            <rFont val="Tahoma"/>
            <family val="2"/>
          </rPr>
          <t>estimate has a relative standard error between 25% and 50% and should be used with caution</t>
        </r>
      </text>
    </comment>
    <comment ref="CE18" authorId="0" shapeId="0" xr:uid="{00000000-0006-0000-0300-0000B4000000}">
      <text>
        <r>
          <rPr>
            <sz val="8"/>
            <color indexed="81"/>
            <rFont val="Tahoma"/>
            <family val="2"/>
          </rPr>
          <t>estimate has a relative standard error between 25% and 50% and should be used with caution</t>
        </r>
      </text>
    </comment>
    <comment ref="CN18" authorId="0" shapeId="0" xr:uid="{00000000-0006-0000-0300-0000B5000000}">
      <text>
        <r>
          <rPr>
            <sz val="8"/>
            <color indexed="81"/>
            <rFont val="Tahoma"/>
            <family val="2"/>
          </rPr>
          <t>estimate has a relative standard error between 25% and 50% and should be used with caution</t>
        </r>
      </text>
    </comment>
    <comment ref="CS18" authorId="0" shapeId="0" xr:uid="{00000000-0006-0000-0300-0000B6000000}">
      <text>
        <r>
          <rPr>
            <sz val="8"/>
            <color indexed="81"/>
            <rFont val="Tahoma"/>
            <family val="2"/>
          </rPr>
          <t>estimate has a relative standard error between 25% and 50% and should be used with caution</t>
        </r>
      </text>
    </comment>
    <comment ref="CT18" authorId="0" shapeId="0" xr:uid="{00000000-0006-0000-0300-0000B7000000}">
      <text>
        <r>
          <rPr>
            <sz val="8"/>
            <color indexed="81"/>
            <rFont val="Tahoma"/>
            <family val="2"/>
          </rPr>
          <t>estimate has a relative standard error between 25% and 50% and should be used with caution</t>
        </r>
      </text>
    </comment>
    <comment ref="DB18" authorId="0" shapeId="0" xr:uid="{00000000-0006-0000-0300-0000B8000000}">
      <text>
        <r>
          <rPr>
            <sz val="8"/>
            <color indexed="81"/>
            <rFont val="Tahoma"/>
            <family val="2"/>
          </rPr>
          <t>estimate has a relative standard error between 25% and 50% and should be used with caution</t>
        </r>
      </text>
    </comment>
    <comment ref="DC18" authorId="0" shapeId="0" xr:uid="{00000000-0006-0000-0300-0000B9000000}">
      <text>
        <r>
          <rPr>
            <sz val="8"/>
            <color indexed="81"/>
            <rFont val="Tahoma"/>
            <family val="2"/>
          </rPr>
          <t>estimate has a relative standard error between 25% and 50% and should be used with caution</t>
        </r>
      </text>
    </comment>
    <comment ref="DD18" authorId="0" shapeId="0" xr:uid="{00000000-0006-0000-0300-0000BA000000}">
      <text>
        <r>
          <rPr>
            <sz val="8"/>
            <color indexed="81"/>
            <rFont val="Tahoma"/>
            <family val="2"/>
          </rPr>
          <t>estimate has a relative standard error between 25% and 50% and should be used with caution</t>
        </r>
      </text>
    </comment>
    <comment ref="DE18" authorId="0" shapeId="0" xr:uid="{00000000-0006-0000-0300-0000BB000000}">
      <text>
        <r>
          <rPr>
            <sz val="8"/>
            <color indexed="81"/>
            <rFont val="Tahoma"/>
            <family val="2"/>
          </rPr>
          <t>estimate has a relative standard error greater than 50% and is considered too unreliable for general use</t>
        </r>
      </text>
    </comment>
    <comment ref="DF18" authorId="0" shapeId="0" xr:uid="{00000000-0006-0000-0300-0000BC000000}">
      <text>
        <r>
          <rPr>
            <sz val="8"/>
            <color indexed="81"/>
            <rFont val="Tahoma"/>
            <family val="2"/>
          </rPr>
          <t>estimate has a relative standard error between 25% and 50% and should be used with caution</t>
        </r>
      </text>
    </comment>
    <comment ref="HF18" authorId="0" shapeId="0" xr:uid="{00000000-0006-0000-0300-0000BD000000}">
      <text>
        <r>
          <rPr>
            <sz val="8"/>
            <color indexed="81"/>
            <rFont val="Tahoma"/>
            <family val="2"/>
          </rPr>
          <t>estimate has a relative standard error between 25% and 50% and should be used with caution</t>
        </r>
      </text>
    </comment>
    <comment ref="D19" authorId="0" shapeId="0" xr:uid="{00000000-0006-0000-0300-0000BE000000}">
      <text>
        <r>
          <rPr>
            <sz val="8"/>
            <color indexed="81"/>
            <rFont val="Tahoma"/>
            <family val="2"/>
          </rPr>
          <t>estimate has a relative standard error between 25% and 50% and should be used with caution</t>
        </r>
      </text>
    </comment>
    <comment ref="AM19" authorId="0" shapeId="0" xr:uid="{00000000-0006-0000-0300-0000BF000000}">
      <text>
        <r>
          <rPr>
            <sz val="8"/>
            <color indexed="81"/>
            <rFont val="Tahoma"/>
            <family val="2"/>
          </rPr>
          <t>estimate has a relative standard error between 25% and 50% and should be used with caution</t>
        </r>
      </text>
    </comment>
    <comment ref="AN19" authorId="0" shapeId="0" xr:uid="{00000000-0006-0000-0300-0000C0000000}">
      <text>
        <r>
          <rPr>
            <sz val="8"/>
            <color indexed="81"/>
            <rFont val="Tahoma"/>
            <family val="2"/>
          </rPr>
          <t>estimate has a relative standard error between 25% and 50% and should be used with caution</t>
        </r>
      </text>
    </comment>
    <comment ref="AO19" authorId="0" shapeId="0" xr:uid="{00000000-0006-0000-0300-0000C1000000}">
      <text>
        <r>
          <rPr>
            <sz val="8"/>
            <color indexed="81"/>
            <rFont val="Tahoma"/>
            <family val="2"/>
          </rPr>
          <t>estimate has a relative standard error greater than 50% and is considered too unreliable for general use</t>
        </r>
      </text>
    </comment>
    <comment ref="CA19" authorId="0" shapeId="0" xr:uid="{00000000-0006-0000-0300-0000C2000000}">
      <text>
        <r>
          <rPr>
            <sz val="8"/>
            <color indexed="81"/>
            <rFont val="Tahoma"/>
            <family val="2"/>
          </rPr>
          <t>estimate has a relative standard error between 25% and 50% and should be used with caution</t>
        </r>
      </text>
    </comment>
    <comment ref="CB19" authorId="0" shapeId="0" xr:uid="{00000000-0006-0000-0300-0000C3000000}">
      <text>
        <r>
          <rPr>
            <sz val="8"/>
            <color indexed="81"/>
            <rFont val="Tahoma"/>
            <family val="2"/>
          </rPr>
          <t>estimate has a relative standard error between 25% and 50% and should be used with caution</t>
        </r>
      </text>
    </comment>
    <comment ref="CE19" authorId="0" shapeId="0" xr:uid="{00000000-0006-0000-0300-0000C4000000}">
      <text>
        <r>
          <rPr>
            <sz val="8"/>
            <color indexed="81"/>
            <rFont val="Tahoma"/>
            <family val="2"/>
          </rPr>
          <t>estimate has a relative standard error between 25% and 50% and should be used with caution</t>
        </r>
      </text>
    </comment>
    <comment ref="CS19" authorId="0" shapeId="0" xr:uid="{00000000-0006-0000-0300-0000C5000000}">
      <text>
        <r>
          <rPr>
            <sz val="8"/>
            <color indexed="81"/>
            <rFont val="Tahoma"/>
            <family val="2"/>
          </rPr>
          <t>estimate has a relative standard error between 25% and 50% and should be used with caution</t>
        </r>
      </text>
    </comment>
    <comment ref="CT19" authorId="0" shapeId="0" xr:uid="{00000000-0006-0000-0300-0000C6000000}">
      <text>
        <r>
          <rPr>
            <sz val="8"/>
            <color indexed="81"/>
            <rFont val="Tahoma"/>
            <family val="2"/>
          </rPr>
          <t>estimate has a relative standard error between 25% and 50% and should be used with caution</t>
        </r>
      </text>
    </comment>
    <comment ref="DD19" authorId="0" shapeId="0" xr:uid="{00000000-0006-0000-0300-0000C7000000}">
      <text>
        <r>
          <rPr>
            <sz val="8"/>
            <color indexed="81"/>
            <rFont val="Tahoma"/>
            <family val="2"/>
          </rPr>
          <t>estimate has a relative standard error between 25% and 50% and should be used with caution</t>
        </r>
      </text>
    </comment>
    <comment ref="DE19" authorId="0" shapeId="0" xr:uid="{00000000-0006-0000-0300-0000C8000000}">
      <text>
        <r>
          <rPr>
            <sz val="8"/>
            <color indexed="81"/>
            <rFont val="Tahoma"/>
            <family val="2"/>
          </rPr>
          <t>estimate has a relative standard error between 25% and 50% and should be used with caution</t>
        </r>
      </text>
    </comment>
    <comment ref="DF19" authorId="0" shapeId="0" xr:uid="{00000000-0006-0000-0300-0000C9000000}">
      <text>
        <r>
          <rPr>
            <sz val="8"/>
            <color indexed="81"/>
            <rFont val="Tahoma"/>
            <family val="2"/>
          </rPr>
          <t>estimate has a relative standard error between 25% and 50% and should be used with caution</t>
        </r>
      </text>
    </comment>
    <comment ref="DO19" authorId="0" shapeId="0" xr:uid="{00000000-0006-0000-0300-0000CA000000}">
      <text>
        <r>
          <rPr>
            <sz val="8"/>
            <color indexed="81"/>
            <rFont val="Tahoma"/>
            <family val="2"/>
          </rPr>
          <t>estimate has a relative standard error between 25% and 50% and should be used with caution</t>
        </r>
      </text>
    </comment>
    <comment ref="HF19" authorId="0" shapeId="0" xr:uid="{00000000-0006-0000-0300-0000CB000000}">
      <text>
        <r>
          <rPr>
            <sz val="8"/>
            <color indexed="81"/>
            <rFont val="Tahoma"/>
            <family val="2"/>
          </rPr>
          <t>estimate has a relative standard error between 25% and 50% and should be used with caution</t>
        </r>
      </text>
    </comment>
    <comment ref="D20" authorId="0" shapeId="0" xr:uid="{00000000-0006-0000-0300-0000CC000000}">
      <text>
        <r>
          <rPr>
            <sz val="8"/>
            <color indexed="81"/>
            <rFont val="Tahoma"/>
            <family val="2"/>
          </rPr>
          <t>estimate has a relative standard error between 25% and 50% and should be used with caution</t>
        </r>
      </text>
    </comment>
    <comment ref="AO20" authorId="0" shapeId="0" xr:uid="{00000000-0006-0000-0300-0000CD000000}">
      <text>
        <r>
          <rPr>
            <sz val="8"/>
            <color indexed="81"/>
            <rFont val="Tahoma"/>
            <family val="2"/>
          </rPr>
          <t>estimate has a relative standard error between 25% and 50% and should be used with caution</t>
        </r>
      </text>
    </comment>
    <comment ref="BJ20" authorId="0" shapeId="0" xr:uid="{00000000-0006-0000-0300-0000CE000000}">
      <text>
        <r>
          <rPr>
            <sz val="8"/>
            <color indexed="81"/>
            <rFont val="Tahoma"/>
            <family val="2"/>
          </rPr>
          <t>estimate has a relative standard error between 25% and 50% and should be used with caution</t>
        </r>
      </text>
    </comment>
    <comment ref="CA20" authorId="0" shapeId="0" xr:uid="{00000000-0006-0000-0300-0000CF000000}">
      <text>
        <r>
          <rPr>
            <sz val="8"/>
            <color indexed="81"/>
            <rFont val="Tahoma"/>
            <family val="2"/>
          </rPr>
          <t>estimate has a relative standard error between 25% and 50% and should be used with caution</t>
        </r>
      </text>
    </comment>
    <comment ref="CB20" authorId="0" shapeId="0" xr:uid="{00000000-0006-0000-0300-0000D0000000}">
      <text>
        <r>
          <rPr>
            <sz val="8"/>
            <color indexed="81"/>
            <rFont val="Tahoma"/>
            <family val="2"/>
          </rPr>
          <t>estimate has a relative standard error between 25% and 50% and should be used with caution</t>
        </r>
      </text>
    </comment>
    <comment ref="CD20" authorId="0" shapeId="0" xr:uid="{00000000-0006-0000-0300-0000D1000000}">
      <text>
        <r>
          <rPr>
            <sz val="8"/>
            <color indexed="81"/>
            <rFont val="Tahoma"/>
            <family val="2"/>
          </rPr>
          <t>estimate has a relative standard error between 25% and 50% and should be used with caution</t>
        </r>
      </text>
    </comment>
    <comment ref="CE20" authorId="0" shapeId="0" xr:uid="{00000000-0006-0000-0300-0000D2000000}">
      <text>
        <r>
          <rPr>
            <sz val="8"/>
            <color indexed="81"/>
            <rFont val="Tahoma"/>
            <family val="2"/>
          </rPr>
          <t>estimate has a relative standard error between 25% and 50% and should be used with caution</t>
        </r>
      </text>
    </comment>
    <comment ref="CN20" authorId="0" shapeId="0" xr:uid="{00000000-0006-0000-0300-0000D3000000}">
      <text>
        <r>
          <rPr>
            <sz val="8"/>
            <color indexed="81"/>
            <rFont val="Tahoma"/>
            <family val="2"/>
          </rPr>
          <t>estimate has a relative standard error between 25% and 50% and should be used with caution</t>
        </r>
      </text>
    </comment>
    <comment ref="CT20" authorId="0" shapeId="0" xr:uid="{00000000-0006-0000-0300-0000D4000000}">
      <text>
        <r>
          <rPr>
            <sz val="8"/>
            <color indexed="81"/>
            <rFont val="Tahoma"/>
            <family val="2"/>
          </rPr>
          <t>estimate has a relative standard error between 25% and 50% and should be used with caution</t>
        </r>
      </text>
    </comment>
    <comment ref="DB20" authorId="0" shapeId="0" xr:uid="{00000000-0006-0000-0300-0000D5000000}">
      <text>
        <r>
          <rPr>
            <sz val="8"/>
            <color indexed="81"/>
            <rFont val="Tahoma"/>
            <family val="2"/>
          </rPr>
          <t>estimate has a relative standard error between 25% and 50% and should be used with caution</t>
        </r>
      </text>
    </comment>
    <comment ref="DC20" authorId="0" shapeId="0" xr:uid="{00000000-0006-0000-0300-0000D6000000}">
      <text>
        <r>
          <rPr>
            <sz val="8"/>
            <color indexed="81"/>
            <rFont val="Tahoma"/>
            <family val="2"/>
          </rPr>
          <t>estimate has a relative standard error between 25% and 50% and should be used with caution</t>
        </r>
      </text>
    </comment>
    <comment ref="DD20" authorId="0" shapeId="0" xr:uid="{00000000-0006-0000-0300-0000D7000000}">
      <text>
        <r>
          <rPr>
            <sz val="8"/>
            <color indexed="81"/>
            <rFont val="Tahoma"/>
            <family val="2"/>
          </rPr>
          <t>estimate has a relative standard error between 25% and 50% and should be used with caution</t>
        </r>
      </text>
    </comment>
    <comment ref="DE20" authorId="0" shapeId="0" xr:uid="{00000000-0006-0000-0300-0000D8000000}">
      <text>
        <r>
          <rPr>
            <sz val="8"/>
            <color indexed="81"/>
            <rFont val="Tahoma"/>
            <family val="2"/>
          </rPr>
          <t>estimate has a relative standard error greater than 50% and is considered too unreliable for general use</t>
        </r>
      </text>
    </comment>
    <comment ref="DF20" authorId="0" shapeId="0" xr:uid="{00000000-0006-0000-0300-0000D9000000}">
      <text>
        <r>
          <rPr>
            <sz val="8"/>
            <color indexed="81"/>
            <rFont val="Tahoma"/>
            <family val="2"/>
          </rPr>
          <t>estimate has a relative standard error between 25% and 50% and should be used with caution</t>
        </r>
      </text>
    </comment>
    <comment ref="DO20" authorId="0" shapeId="0" xr:uid="{00000000-0006-0000-0300-0000DA000000}">
      <text>
        <r>
          <rPr>
            <sz val="8"/>
            <color indexed="81"/>
            <rFont val="Tahoma"/>
            <family val="2"/>
          </rPr>
          <t>estimate has a relative standard error between 25% and 50% and should be used with caution</t>
        </r>
      </text>
    </comment>
    <comment ref="GZ20" authorId="0" shapeId="0" xr:uid="{00000000-0006-0000-0300-0000DB000000}">
      <text>
        <r>
          <rPr>
            <sz val="8"/>
            <color indexed="81"/>
            <rFont val="Tahoma"/>
            <family val="2"/>
          </rPr>
          <t>estimate has a relative standard error between 25% and 50% and should be used with caution</t>
        </r>
      </text>
    </comment>
    <comment ref="HA20" authorId="0" shapeId="0" xr:uid="{00000000-0006-0000-0300-0000DC000000}">
      <text>
        <r>
          <rPr>
            <sz val="8"/>
            <color indexed="81"/>
            <rFont val="Tahoma"/>
            <family val="2"/>
          </rPr>
          <t>estimate has a relative standard error between 25% and 50% and should be used with caution</t>
        </r>
      </text>
    </comment>
    <comment ref="HF20" authorId="0" shapeId="0" xr:uid="{00000000-0006-0000-0300-0000DD000000}">
      <text>
        <r>
          <rPr>
            <sz val="8"/>
            <color indexed="81"/>
            <rFont val="Tahoma"/>
            <family val="2"/>
          </rPr>
          <t>estimate has a relative standard error between 25% and 50% and should be used with caution</t>
        </r>
      </text>
    </comment>
    <comment ref="D21" authorId="0" shapeId="0" xr:uid="{00000000-0006-0000-0300-0000DE000000}">
      <text>
        <r>
          <rPr>
            <sz val="8"/>
            <color indexed="81"/>
            <rFont val="Tahoma"/>
            <family val="2"/>
          </rPr>
          <t>estimate has a relative standard error between 25% and 50% and should be used with caution</t>
        </r>
      </text>
    </comment>
    <comment ref="AM21" authorId="0" shapeId="0" xr:uid="{00000000-0006-0000-0300-0000DF000000}">
      <text>
        <r>
          <rPr>
            <sz val="8"/>
            <color indexed="81"/>
            <rFont val="Tahoma"/>
            <family val="2"/>
          </rPr>
          <t>estimate has a relative standard error between 25% and 50% and should be used with caution</t>
        </r>
      </text>
    </comment>
    <comment ref="AN21" authorId="0" shapeId="0" xr:uid="{00000000-0006-0000-0300-0000E0000000}">
      <text>
        <r>
          <rPr>
            <sz val="8"/>
            <color indexed="81"/>
            <rFont val="Tahoma"/>
            <family val="2"/>
          </rPr>
          <t>estimate has a relative standard error between 25% and 50% and should be used with caution</t>
        </r>
      </text>
    </comment>
    <comment ref="AO21" authorId="0" shapeId="0" xr:uid="{00000000-0006-0000-0300-0000E1000000}">
      <text>
        <r>
          <rPr>
            <sz val="8"/>
            <color indexed="81"/>
            <rFont val="Tahoma"/>
            <family val="2"/>
          </rPr>
          <t>estimate has a relative standard error greater than 50% and is considered too unreliable for general use</t>
        </r>
      </text>
    </comment>
    <comment ref="AX21" authorId="0" shapeId="0" xr:uid="{00000000-0006-0000-0300-0000E2000000}">
      <text>
        <r>
          <rPr>
            <sz val="8"/>
            <color indexed="81"/>
            <rFont val="Tahoma"/>
            <family val="2"/>
          </rPr>
          <t>estimate has a relative standard error between 25% and 50% and should be used with caution</t>
        </r>
      </text>
    </comment>
    <comment ref="BD21" authorId="0" shapeId="0" xr:uid="{00000000-0006-0000-0300-0000E3000000}">
      <text>
        <r>
          <rPr>
            <sz val="8"/>
            <color indexed="81"/>
            <rFont val="Tahoma"/>
            <family val="2"/>
          </rPr>
          <t>estimate has a relative standard error between 25% and 50% and should be used with caution</t>
        </r>
      </text>
    </comment>
    <comment ref="BI21" authorId="0" shapeId="0" xr:uid="{00000000-0006-0000-0300-0000E4000000}">
      <text>
        <r>
          <rPr>
            <sz val="8"/>
            <color indexed="81"/>
            <rFont val="Tahoma"/>
            <family val="2"/>
          </rPr>
          <t>estimate has a relative standard error between 25% and 50% and should be used with caution</t>
        </r>
      </text>
    </comment>
    <comment ref="BZ21" authorId="0" shapeId="0" xr:uid="{00000000-0006-0000-0300-0000E5000000}">
      <text>
        <r>
          <rPr>
            <sz val="8"/>
            <color indexed="81"/>
            <rFont val="Tahoma"/>
            <family val="2"/>
          </rPr>
          <t>estimate has a relative standard error between 25% and 50% and should be used with caution</t>
        </r>
      </text>
    </comment>
    <comment ref="CA21" authorId="0" shapeId="0" xr:uid="{00000000-0006-0000-0300-0000E6000000}">
      <text>
        <r>
          <rPr>
            <sz val="8"/>
            <color indexed="81"/>
            <rFont val="Tahoma"/>
            <family val="2"/>
          </rPr>
          <t>estimate has a relative standard error between 25% and 50% and should be used with caution</t>
        </r>
      </text>
    </comment>
    <comment ref="CB21" authorId="0" shapeId="0" xr:uid="{00000000-0006-0000-0300-0000E7000000}">
      <text>
        <r>
          <rPr>
            <sz val="8"/>
            <color indexed="81"/>
            <rFont val="Tahoma"/>
            <family val="2"/>
          </rPr>
          <t>estimate has a relative standard error between 25% and 50% and should be used with caution</t>
        </r>
      </text>
    </comment>
    <comment ref="CE21" authorId="0" shapeId="0" xr:uid="{00000000-0006-0000-0300-0000E8000000}">
      <text>
        <r>
          <rPr>
            <sz val="8"/>
            <color indexed="81"/>
            <rFont val="Tahoma"/>
            <family val="2"/>
          </rPr>
          <t>estimate has a relative standard error between 25% and 50% and should be used with caution</t>
        </r>
      </text>
    </comment>
    <comment ref="CS21" authorId="0" shapeId="0" xr:uid="{00000000-0006-0000-0300-0000E9000000}">
      <text>
        <r>
          <rPr>
            <sz val="8"/>
            <color indexed="81"/>
            <rFont val="Tahoma"/>
            <family val="2"/>
          </rPr>
          <t>estimate has a relative standard error between 25% and 50% and should be used with caution</t>
        </r>
      </text>
    </comment>
    <comment ref="CY21" authorId="0" shapeId="0" xr:uid="{00000000-0006-0000-0300-0000EA000000}">
      <text>
        <r>
          <rPr>
            <sz val="8"/>
            <color indexed="81"/>
            <rFont val="Tahoma"/>
            <family val="2"/>
          </rPr>
          <t>estimate has a relative standard error between 25% and 50% and should be used with caution</t>
        </r>
      </text>
    </comment>
    <comment ref="CZ21" authorId="0" shapeId="0" xr:uid="{00000000-0006-0000-0300-0000EB000000}">
      <text>
        <r>
          <rPr>
            <sz val="8"/>
            <color indexed="81"/>
            <rFont val="Tahoma"/>
            <family val="2"/>
          </rPr>
          <t>estimate has a relative standard error between 25% and 50% and should be used with caution</t>
        </r>
      </text>
    </comment>
    <comment ref="DB21" authorId="0" shapeId="0" xr:uid="{00000000-0006-0000-0300-0000EC000000}">
      <text>
        <r>
          <rPr>
            <sz val="8"/>
            <color indexed="81"/>
            <rFont val="Tahoma"/>
            <family val="2"/>
          </rPr>
          <t>estimate has a relative standard error between 25% and 50% and should be used with caution</t>
        </r>
      </text>
    </comment>
    <comment ref="DC21" authorId="0" shapeId="0" xr:uid="{00000000-0006-0000-0300-0000ED000000}">
      <text>
        <r>
          <rPr>
            <sz val="8"/>
            <color indexed="81"/>
            <rFont val="Tahoma"/>
            <family val="2"/>
          </rPr>
          <t>estimate has a relative standard error between 25% and 50% and should be used with caution</t>
        </r>
      </text>
    </comment>
    <comment ref="DD21" authorId="0" shapeId="0" xr:uid="{00000000-0006-0000-0300-0000EE000000}">
      <text>
        <r>
          <rPr>
            <sz val="8"/>
            <color indexed="81"/>
            <rFont val="Tahoma"/>
            <family val="2"/>
          </rPr>
          <t>estimate has a relative standard error between 25% and 50% and should be used with caution</t>
        </r>
      </text>
    </comment>
    <comment ref="DE21" authorId="0" shapeId="0" xr:uid="{00000000-0006-0000-0300-0000EF000000}">
      <text>
        <r>
          <rPr>
            <sz val="8"/>
            <color indexed="81"/>
            <rFont val="Tahoma"/>
            <family val="2"/>
          </rPr>
          <t>estimate has a relative standard error between 25% and 50% and should be used with caution</t>
        </r>
      </text>
    </comment>
    <comment ref="DF21" authorId="0" shapeId="0" xr:uid="{00000000-0006-0000-0300-0000F0000000}">
      <text>
        <r>
          <rPr>
            <sz val="8"/>
            <color indexed="81"/>
            <rFont val="Tahoma"/>
            <family val="2"/>
          </rPr>
          <t>estimate has a relative standard error between 25% and 50% and should be used with caution</t>
        </r>
      </text>
    </comment>
    <comment ref="DN21" authorId="0" shapeId="0" xr:uid="{00000000-0006-0000-0300-0000F1000000}">
      <text>
        <r>
          <rPr>
            <sz val="8"/>
            <color indexed="81"/>
            <rFont val="Tahoma"/>
            <family val="2"/>
          </rPr>
          <t>estimate has a relative standard error between 25% and 50% and should be used with caution</t>
        </r>
      </text>
    </comment>
    <comment ref="GZ21" authorId="0" shapeId="0" xr:uid="{00000000-0006-0000-0300-0000F2000000}">
      <text>
        <r>
          <rPr>
            <sz val="8"/>
            <color indexed="81"/>
            <rFont val="Tahoma"/>
            <family val="2"/>
          </rPr>
          <t>estimate has a relative standard error between 25% and 50% and should be used with caution</t>
        </r>
      </text>
    </comment>
    <comment ref="HA21" authorId="0" shapeId="0" xr:uid="{00000000-0006-0000-0300-0000F3000000}">
      <text>
        <r>
          <rPr>
            <sz val="8"/>
            <color indexed="81"/>
            <rFont val="Tahoma"/>
            <family val="2"/>
          </rPr>
          <t>estimate has a relative standard error between 25% and 50% and should be used with caution</t>
        </r>
      </text>
    </comment>
    <comment ref="HF21" authorId="0" shapeId="0" xr:uid="{00000000-0006-0000-0300-0000F4000000}">
      <text>
        <r>
          <rPr>
            <sz val="8"/>
            <color indexed="81"/>
            <rFont val="Tahoma"/>
            <family val="2"/>
          </rPr>
          <t>estimate has a relative standard error between 25% and 50%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400-000001000000}">
      <text>
        <r>
          <rPr>
            <sz val="8"/>
            <color indexed="81"/>
            <rFont val="Tahoma"/>
            <family val="2"/>
          </rPr>
          <t>Refers to series collected at quarterly and lesser frequencies only.
Indicates which month in the collection period the data refers to.</t>
        </r>
      </text>
    </comment>
    <comment ref="BK11" authorId="0" shapeId="0" xr:uid="{00000000-0006-0000-0400-000002000000}">
      <text>
        <r>
          <rPr>
            <sz val="8"/>
            <color indexed="81"/>
            <rFont val="Tahoma"/>
            <family val="2"/>
          </rPr>
          <t>estimate has a relative standard error between 25% and 50% and should be used with caution</t>
        </r>
      </text>
    </comment>
    <comment ref="BQ11" authorId="0" shapeId="0" xr:uid="{00000000-0006-0000-0400-000003000000}">
      <text>
        <r>
          <rPr>
            <sz val="8"/>
            <color indexed="81"/>
            <rFont val="Tahoma"/>
            <family val="2"/>
          </rPr>
          <t>estimate has a relative standard error between 25% and 50% and should be used with caution</t>
        </r>
      </text>
    </comment>
    <comment ref="FF11" authorId="0" shapeId="0" xr:uid="{00000000-0006-0000-0400-000004000000}">
      <text>
        <r>
          <rPr>
            <sz val="8"/>
            <color indexed="81"/>
            <rFont val="Tahoma"/>
            <family val="2"/>
          </rPr>
          <t>estimate has a relative standard error between 25% and 50% and should be used with caution</t>
        </r>
      </text>
    </comment>
    <comment ref="FR11" authorId="0" shapeId="0" xr:uid="{00000000-0006-0000-0400-000005000000}">
      <text>
        <r>
          <rPr>
            <sz val="8"/>
            <color indexed="81"/>
            <rFont val="Tahoma"/>
            <family val="2"/>
          </rPr>
          <t>estimate has a relative standard error between 25% and 50% and should be used with caution</t>
        </r>
      </text>
    </comment>
    <comment ref="BQ12" authorId="0" shapeId="0" xr:uid="{00000000-0006-0000-0400-000006000000}">
      <text>
        <r>
          <rPr>
            <sz val="8"/>
            <color indexed="81"/>
            <rFont val="Tahoma"/>
            <family val="2"/>
          </rPr>
          <t>estimate has a relative standard error between 25% and 50% and should be used with caution</t>
        </r>
      </text>
    </comment>
    <comment ref="FF12" authorId="0" shapeId="0" xr:uid="{00000000-0006-0000-0400-000007000000}">
      <text>
        <r>
          <rPr>
            <sz val="8"/>
            <color indexed="81"/>
            <rFont val="Tahoma"/>
            <family val="2"/>
          </rPr>
          <t>estimate has a relative standard error between 25% and 50% and should be used with caution</t>
        </r>
      </text>
    </comment>
    <comment ref="FR12" authorId="0" shapeId="0" xr:uid="{00000000-0006-0000-0400-000008000000}">
      <text>
        <r>
          <rPr>
            <sz val="8"/>
            <color indexed="81"/>
            <rFont val="Tahoma"/>
            <family val="2"/>
          </rPr>
          <t>estimate has a relative standard error between 25% and 50% and should be used with caution</t>
        </r>
      </text>
    </comment>
    <comment ref="BQ13" authorId="0" shapeId="0" xr:uid="{00000000-0006-0000-0400-000009000000}">
      <text>
        <r>
          <rPr>
            <sz val="8"/>
            <color indexed="81"/>
            <rFont val="Tahoma"/>
            <family val="2"/>
          </rPr>
          <t>estimate has a relative standard error between 25% and 50% and should be used with caution</t>
        </r>
      </text>
    </comment>
    <comment ref="FL13" authorId="0" shapeId="0" xr:uid="{00000000-0006-0000-0400-00000A000000}">
      <text>
        <r>
          <rPr>
            <sz val="8"/>
            <color indexed="81"/>
            <rFont val="Tahoma"/>
            <family val="2"/>
          </rPr>
          <t>estimate has a relative standard error between 25% and 50% and should be used with caution</t>
        </r>
      </text>
    </comment>
    <comment ref="FR13" authorId="0" shapeId="0" xr:uid="{00000000-0006-0000-0400-00000B000000}">
      <text>
        <r>
          <rPr>
            <sz val="8"/>
            <color indexed="81"/>
            <rFont val="Tahoma"/>
            <family val="2"/>
          </rPr>
          <t>estimate has a relative standard error between 25% and 50% and should be used with caution</t>
        </r>
      </text>
    </comment>
    <comment ref="BQ14" authorId="0" shapeId="0" xr:uid="{00000000-0006-0000-0400-00000C000000}">
      <text>
        <r>
          <rPr>
            <sz val="8"/>
            <color indexed="81"/>
            <rFont val="Tahoma"/>
            <family val="2"/>
          </rPr>
          <t>estimate has a relative standard error between 25% and 50% and should be used with caution</t>
        </r>
      </text>
    </comment>
    <comment ref="FR14" authorId="0" shapeId="0" xr:uid="{00000000-0006-0000-0400-00000D000000}">
      <text>
        <r>
          <rPr>
            <sz val="8"/>
            <color indexed="81"/>
            <rFont val="Tahoma"/>
            <family val="2"/>
          </rPr>
          <t>estimate has a relative standard error between 25% and 50% and should be used with caution</t>
        </r>
      </text>
    </comment>
    <comment ref="BQ15" authorId="0" shapeId="0" xr:uid="{00000000-0006-0000-0400-00000E000000}">
      <text>
        <r>
          <rPr>
            <sz val="8"/>
            <color indexed="81"/>
            <rFont val="Tahoma"/>
            <family val="2"/>
          </rPr>
          <t>estimate has a relative standard error between 25% and 50% and should be used with caution</t>
        </r>
      </text>
    </comment>
    <comment ref="FL15" authorId="0" shapeId="0" xr:uid="{00000000-0006-0000-0400-00000F000000}">
      <text>
        <r>
          <rPr>
            <sz val="8"/>
            <color indexed="81"/>
            <rFont val="Tahoma"/>
            <family val="2"/>
          </rPr>
          <t>estimate has a relative standard error between 25% and 50% and should be used with caution</t>
        </r>
      </text>
    </comment>
    <comment ref="FR15" authorId="0" shapeId="0" xr:uid="{00000000-0006-0000-0400-000010000000}">
      <text>
        <r>
          <rPr>
            <sz val="8"/>
            <color indexed="81"/>
            <rFont val="Tahoma"/>
            <family val="2"/>
          </rPr>
          <t>estimate has a relative standard error between 25% and 50% and should be used with caution</t>
        </r>
      </text>
    </comment>
    <comment ref="BQ16" authorId="0" shapeId="0" xr:uid="{00000000-0006-0000-0400-000011000000}">
      <text>
        <r>
          <rPr>
            <sz val="8"/>
            <color indexed="81"/>
            <rFont val="Tahoma"/>
            <family val="2"/>
          </rPr>
          <t>estimate has a relative standard error greater than 50% and is considered too unreliable for general use</t>
        </r>
      </text>
    </comment>
    <comment ref="FL16" authorId="0" shapeId="0" xr:uid="{00000000-0006-0000-0400-000012000000}">
      <text>
        <r>
          <rPr>
            <sz val="8"/>
            <color indexed="81"/>
            <rFont val="Tahoma"/>
            <family val="2"/>
          </rPr>
          <t>estimate has a relative standard error between 25% and 50% and should be used with caution</t>
        </r>
      </text>
    </comment>
    <comment ref="FM16" authorId="0" shapeId="0" xr:uid="{00000000-0006-0000-0400-000013000000}">
      <text>
        <r>
          <rPr>
            <sz val="8"/>
            <color indexed="81"/>
            <rFont val="Tahoma"/>
            <family val="2"/>
          </rPr>
          <t>estimate has a relative standard error between 25% and 50% and should be used with caution</t>
        </r>
      </text>
    </comment>
    <comment ref="FR16" authorId="0" shapeId="0" xr:uid="{00000000-0006-0000-0400-000014000000}">
      <text>
        <r>
          <rPr>
            <sz val="8"/>
            <color indexed="81"/>
            <rFont val="Tahoma"/>
            <family val="2"/>
          </rPr>
          <t>estimate has a relative standard error between 25% and 50% and should be used with caution</t>
        </r>
      </text>
    </comment>
    <comment ref="BQ17" authorId="0" shapeId="0" xr:uid="{00000000-0006-0000-0400-000015000000}">
      <text>
        <r>
          <rPr>
            <sz val="8"/>
            <color indexed="81"/>
            <rFont val="Tahoma"/>
            <family val="2"/>
          </rPr>
          <t>estimate has a relative standard error greater than 50% and is considered too unreliable for general use</t>
        </r>
      </text>
    </comment>
    <comment ref="FF17" authorId="0" shapeId="0" xr:uid="{00000000-0006-0000-0400-000016000000}">
      <text>
        <r>
          <rPr>
            <sz val="8"/>
            <color indexed="81"/>
            <rFont val="Tahoma"/>
            <family val="2"/>
          </rPr>
          <t>estimate has a relative standard error between 25% and 50% and should be used with caution</t>
        </r>
      </text>
    </comment>
    <comment ref="FR17" authorId="0" shapeId="0" xr:uid="{00000000-0006-0000-0400-000017000000}">
      <text>
        <r>
          <rPr>
            <sz val="8"/>
            <color indexed="81"/>
            <rFont val="Tahoma"/>
            <family val="2"/>
          </rPr>
          <t>estimate has a relative standard error between 25% and 50% and should be used with caution</t>
        </r>
      </text>
    </comment>
    <comment ref="BQ18" authorId="0" shapeId="0" xr:uid="{00000000-0006-0000-0400-000018000000}">
      <text>
        <r>
          <rPr>
            <sz val="8"/>
            <color indexed="81"/>
            <rFont val="Tahoma"/>
            <family val="2"/>
          </rPr>
          <t>estimate has a relative standard error between 25% and 50% and should be used with caution</t>
        </r>
      </text>
    </comment>
    <comment ref="FO18" authorId="0" shapeId="0" xr:uid="{00000000-0006-0000-0400-000019000000}">
      <text>
        <r>
          <rPr>
            <sz val="8"/>
            <color indexed="81"/>
            <rFont val="Tahoma"/>
            <family val="2"/>
          </rPr>
          <t>estimate has a relative standard error between 25% and 50% and should be used with caution</t>
        </r>
      </text>
    </comment>
    <comment ref="FR18" authorId="0" shapeId="0" xr:uid="{00000000-0006-0000-0400-00001A000000}">
      <text>
        <r>
          <rPr>
            <sz val="8"/>
            <color indexed="81"/>
            <rFont val="Tahoma"/>
            <family val="2"/>
          </rPr>
          <t>estimate has a relative standard error greater than 50% and is considered too unreliable for general use</t>
        </r>
      </text>
    </comment>
    <comment ref="BK19" authorId="0" shapeId="0" xr:uid="{00000000-0006-0000-0400-00001B000000}">
      <text>
        <r>
          <rPr>
            <sz val="8"/>
            <color indexed="81"/>
            <rFont val="Tahoma"/>
            <family val="2"/>
          </rPr>
          <t>estimate has a relative standard error between 25% and 50% and should be used with caution</t>
        </r>
      </text>
    </comment>
    <comment ref="BQ19" authorId="0" shapeId="0" xr:uid="{00000000-0006-0000-0400-00001C000000}">
      <text>
        <r>
          <rPr>
            <sz val="8"/>
            <color indexed="81"/>
            <rFont val="Tahoma"/>
            <family val="2"/>
          </rPr>
          <t>estimate has a relative standard error between 25% and 50% and should be used with caution</t>
        </r>
      </text>
    </comment>
    <comment ref="FL19" authorId="0" shapeId="0" xr:uid="{00000000-0006-0000-0400-00001D000000}">
      <text>
        <r>
          <rPr>
            <sz val="8"/>
            <color indexed="81"/>
            <rFont val="Tahoma"/>
            <family val="2"/>
          </rPr>
          <t>estimate has a relative standard error between 25% and 50% and should be used with caution</t>
        </r>
      </text>
    </comment>
    <comment ref="FR19" authorId="0" shapeId="0" xr:uid="{00000000-0006-0000-0400-00001E000000}">
      <text>
        <r>
          <rPr>
            <sz val="8"/>
            <color indexed="81"/>
            <rFont val="Tahoma"/>
            <family val="2"/>
          </rPr>
          <t>estimate has a relative standard error greater than 50% and is considered too unreliable for general use</t>
        </r>
      </text>
    </comment>
    <comment ref="BL20" authorId="0" shapeId="0" xr:uid="{00000000-0006-0000-0400-00001F000000}">
      <text>
        <r>
          <rPr>
            <sz val="8"/>
            <color indexed="81"/>
            <rFont val="Tahoma"/>
            <family val="2"/>
          </rPr>
          <t>estimate has a relative standard error between 25% and 50% and should be used with caution</t>
        </r>
      </text>
    </comment>
    <comment ref="BQ20" authorId="0" shapeId="0" xr:uid="{00000000-0006-0000-0400-000020000000}">
      <text>
        <r>
          <rPr>
            <sz val="8"/>
            <color indexed="81"/>
            <rFont val="Tahoma"/>
            <family val="2"/>
          </rPr>
          <t>estimate has a relative standard error between 25% and 50% and should be used with caution</t>
        </r>
      </text>
    </comment>
    <comment ref="FL20" authorId="0" shapeId="0" xr:uid="{00000000-0006-0000-0400-000021000000}">
      <text>
        <r>
          <rPr>
            <sz val="8"/>
            <color indexed="81"/>
            <rFont val="Tahoma"/>
            <family val="2"/>
          </rPr>
          <t>estimate has a relative standard error between 25% and 50% and should be used with caution</t>
        </r>
      </text>
    </comment>
    <comment ref="FM20" authorId="0" shapeId="0" xr:uid="{00000000-0006-0000-0400-000022000000}">
      <text>
        <r>
          <rPr>
            <sz val="8"/>
            <color indexed="81"/>
            <rFont val="Tahoma"/>
            <family val="2"/>
          </rPr>
          <t>estimate has a relative standard error between 25% and 50% and should be used with caution</t>
        </r>
      </text>
    </comment>
    <comment ref="FO20" authorId="0" shapeId="0" xr:uid="{00000000-0006-0000-0400-000023000000}">
      <text>
        <r>
          <rPr>
            <sz val="8"/>
            <color indexed="81"/>
            <rFont val="Tahoma"/>
            <family val="2"/>
          </rPr>
          <t>estimate has a relative standard error between 25% and 50% and should be used with caution</t>
        </r>
      </text>
    </comment>
    <comment ref="FR20" authorId="0" shapeId="0" xr:uid="{00000000-0006-0000-0400-000024000000}">
      <text>
        <r>
          <rPr>
            <sz val="8"/>
            <color indexed="81"/>
            <rFont val="Tahoma"/>
            <family val="2"/>
          </rPr>
          <t>estimate has a relative standard error greater than 50% and is considered too unreliable for general use</t>
        </r>
      </text>
    </comment>
    <comment ref="BK21" authorId="0" shapeId="0" xr:uid="{00000000-0006-0000-0400-000025000000}">
      <text>
        <r>
          <rPr>
            <sz val="8"/>
            <color indexed="81"/>
            <rFont val="Tahoma"/>
            <family val="2"/>
          </rPr>
          <t>estimate has a relative standard error greater than 50% and is considered too unreliable for general use</t>
        </r>
      </text>
    </comment>
    <comment ref="BQ21" authorId="0" shapeId="0" xr:uid="{00000000-0006-0000-0400-000026000000}">
      <text>
        <r>
          <rPr>
            <sz val="8"/>
            <color indexed="81"/>
            <rFont val="Tahoma"/>
            <family val="2"/>
          </rPr>
          <t>estimate has a relative standard error between 25% and 50% and should be used with caution</t>
        </r>
      </text>
    </comment>
    <comment ref="FF21" authorId="0" shapeId="0" xr:uid="{00000000-0006-0000-0400-000027000000}">
      <text>
        <r>
          <rPr>
            <sz val="8"/>
            <color indexed="81"/>
            <rFont val="Tahoma"/>
            <family val="2"/>
          </rPr>
          <t>estimate has a relative standard error between 25% and 50% and should be used with caution</t>
        </r>
      </text>
    </comment>
    <comment ref="FK21" authorId="0" shapeId="0" xr:uid="{00000000-0006-0000-0400-000028000000}">
      <text>
        <r>
          <rPr>
            <sz val="8"/>
            <color indexed="81"/>
            <rFont val="Tahoma"/>
            <family val="2"/>
          </rPr>
          <t>estimate has a relative standard error between 25% and 50% and should be used with caution</t>
        </r>
      </text>
    </comment>
    <comment ref="FL21" authorId="0" shapeId="0" xr:uid="{00000000-0006-0000-0400-000029000000}">
      <text>
        <r>
          <rPr>
            <sz val="8"/>
            <color indexed="81"/>
            <rFont val="Tahoma"/>
            <family val="2"/>
          </rPr>
          <t>estimate has a relative standard error greater than 50% and is considered too unreliable for general use</t>
        </r>
      </text>
    </comment>
    <comment ref="FM21" authorId="0" shapeId="0" xr:uid="{00000000-0006-0000-0400-00002A000000}">
      <text>
        <r>
          <rPr>
            <sz val="8"/>
            <color indexed="81"/>
            <rFont val="Tahoma"/>
            <family val="2"/>
          </rPr>
          <t>estimate has a relative standard error between 25% and 50% and should be used with caution</t>
        </r>
      </text>
    </comment>
    <comment ref="FR21" authorId="0" shapeId="0" xr:uid="{00000000-0006-0000-0400-00002B000000}">
      <text>
        <r>
          <rPr>
            <sz val="8"/>
            <color indexed="81"/>
            <rFont val="Tahoma"/>
            <family val="2"/>
          </rPr>
          <t>estimate has a relative standard error between 25% and 50%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500-000001000000}">
      <text>
        <r>
          <rPr>
            <sz val="8"/>
            <color indexed="81"/>
            <rFont val="Tahoma"/>
            <family val="2"/>
          </rPr>
          <t>Refers to series collected at quarterly and lesser frequencies only.
Indicates which month in the collection period the data refers to.</t>
        </r>
      </text>
    </comment>
    <comment ref="K11" authorId="0" shapeId="0" xr:uid="{00000000-0006-0000-0500-000002000000}">
      <text>
        <r>
          <rPr>
            <sz val="8"/>
            <color indexed="81"/>
            <rFont val="Tahoma"/>
            <family val="2"/>
          </rPr>
          <t>estimate has a relative standard error between 25% and 50% and should be used with caution</t>
        </r>
      </text>
    </comment>
    <comment ref="Q11" authorId="0" shapeId="0" xr:uid="{00000000-0006-0000-0500-000003000000}">
      <text>
        <r>
          <rPr>
            <sz val="8"/>
            <color indexed="81"/>
            <rFont val="Tahoma"/>
            <family val="2"/>
          </rPr>
          <t>estimate has a relative standard error between 25% and 50% and should be used with caution</t>
        </r>
      </text>
    </comment>
    <comment ref="V11" authorId="0" shapeId="0" xr:uid="{00000000-0006-0000-0500-000004000000}">
      <text>
        <r>
          <rPr>
            <sz val="8"/>
            <color indexed="81"/>
            <rFont val="Tahoma"/>
            <family val="2"/>
          </rPr>
          <t>estimate has a relative standard error between 25% and 50% and should be used with caution</t>
        </r>
      </text>
    </comment>
    <comment ref="W11" authorId="0" shapeId="0" xr:uid="{00000000-0006-0000-0500-000005000000}">
      <text>
        <r>
          <rPr>
            <sz val="8"/>
            <color indexed="81"/>
            <rFont val="Tahoma"/>
            <family val="2"/>
          </rPr>
          <t>estimate has a relative standard error between 25% and 50% and should be used with caution</t>
        </r>
      </text>
    </comment>
    <comment ref="X11" authorId="0" shapeId="0" xr:uid="{00000000-0006-0000-0500-000006000000}">
      <text>
        <r>
          <rPr>
            <sz val="8"/>
            <color indexed="81"/>
            <rFont val="Tahoma"/>
            <family val="2"/>
          </rPr>
          <t>estimate has a relative standard error between 25% and 50% and should be used with caution</t>
        </r>
      </text>
    </comment>
    <comment ref="AC11" authorId="0" shapeId="0" xr:uid="{00000000-0006-0000-0500-000007000000}">
      <text>
        <r>
          <rPr>
            <sz val="8"/>
            <color indexed="81"/>
            <rFont val="Tahoma"/>
            <family val="2"/>
          </rPr>
          <t>estimate has a relative standard error between 25% and 50% and should be used with caution</t>
        </r>
      </text>
    </comment>
    <comment ref="DR11" authorId="0" shapeId="0" xr:uid="{00000000-0006-0000-0500-000008000000}">
      <text>
        <r>
          <rPr>
            <sz val="8"/>
            <color indexed="81"/>
            <rFont val="Tahoma"/>
            <family val="2"/>
          </rPr>
          <t>estimate has a relative standard error between 25% and 50% and should be used with caution</t>
        </r>
      </text>
    </comment>
    <comment ref="DS11" authorId="0" shapeId="0" xr:uid="{00000000-0006-0000-0500-000009000000}">
      <text>
        <r>
          <rPr>
            <sz val="8"/>
            <color indexed="81"/>
            <rFont val="Tahoma"/>
            <family val="2"/>
          </rPr>
          <t>estimate has a relative standard error between 25% and 50% and should be used with caution</t>
        </r>
      </text>
    </comment>
    <comment ref="DW11" authorId="0" shapeId="0" xr:uid="{00000000-0006-0000-0500-00000A000000}">
      <text>
        <r>
          <rPr>
            <sz val="8"/>
            <color indexed="81"/>
            <rFont val="Tahoma"/>
            <family val="2"/>
          </rPr>
          <t>estimate has a relative standard error between 25% and 50% and should be used with caution</t>
        </r>
      </text>
    </comment>
    <comment ref="DX11" authorId="0" shapeId="0" xr:uid="{00000000-0006-0000-0500-00000B000000}">
      <text>
        <r>
          <rPr>
            <sz val="8"/>
            <color indexed="81"/>
            <rFont val="Tahoma"/>
            <family val="2"/>
          </rPr>
          <t>estimate has a relative standard error between 25% and 50% and should be used with caution</t>
        </r>
      </text>
    </comment>
    <comment ref="DY11" authorId="0" shapeId="0" xr:uid="{00000000-0006-0000-0500-00000C000000}">
      <text>
        <r>
          <rPr>
            <sz val="8"/>
            <color indexed="81"/>
            <rFont val="Tahoma"/>
            <family val="2"/>
          </rPr>
          <t>estimate has a relative standard error between 25% and 50% and should be used with caution</t>
        </r>
      </text>
    </comment>
    <comment ref="EA11" authorId="0" shapeId="0" xr:uid="{00000000-0006-0000-0500-00000D000000}">
      <text>
        <r>
          <rPr>
            <sz val="8"/>
            <color indexed="81"/>
            <rFont val="Tahoma"/>
            <family val="2"/>
          </rPr>
          <t>estimate has a relative standard error between 25% and 50% and should be used with caution</t>
        </r>
      </text>
    </comment>
    <comment ref="ED11" authorId="0" shapeId="0" xr:uid="{00000000-0006-0000-0500-00000E000000}">
      <text>
        <r>
          <rPr>
            <sz val="8"/>
            <color indexed="81"/>
            <rFont val="Tahoma"/>
            <family val="2"/>
          </rPr>
          <t>estimate has a relative standard error greater than 50% and is considered too unreliable for general use</t>
        </r>
      </text>
    </comment>
    <comment ref="HS11" authorId="0" shapeId="0" xr:uid="{00000000-0006-0000-0500-00000F000000}">
      <text>
        <r>
          <rPr>
            <sz val="8"/>
            <color indexed="81"/>
            <rFont val="Tahoma"/>
            <family val="2"/>
          </rPr>
          <t>estimate has a relative standard error between 25% and 50% and should be used with caution</t>
        </r>
      </text>
    </comment>
    <comment ref="HX11" authorId="0" shapeId="0" xr:uid="{00000000-0006-0000-0500-000010000000}">
      <text>
        <r>
          <rPr>
            <sz val="8"/>
            <color indexed="81"/>
            <rFont val="Tahoma"/>
            <family val="2"/>
          </rPr>
          <t>estimate has a relative standard error between 25% and 50% and should be used with caution</t>
        </r>
      </text>
    </comment>
    <comment ref="HY11" authorId="0" shapeId="0" xr:uid="{00000000-0006-0000-0500-000011000000}">
      <text>
        <r>
          <rPr>
            <sz val="8"/>
            <color indexed="81"/>
            <rFont val="Tahoma"/>
            <family val="2"/>
          </rPr>
          <t>estimate has a relative standard error between 25% and 50% and should be used with caution</t>
        </r>
      </text>
    </comment>
    <comment ref="HZ11" authorId="0" shapeId="0" xr:uid="{00000000-0006-0000-0500-000012000000}">
      <text>
        <r>
          <rPr>
            <sz val="8"/>
            <color indexed="81"/>
            <rFont val="Tahoma"/>
            <family val="2"/>
          </rPr>
          <t>estimate has a relative standard error between 25% and 50% and should be used with caution</t>
        </r>
      </text>
    </comment>
    <comment ref="IB11" authorId="0" shapeId="0" xr:uid="{00000000-0006-0000-0500-000013000000}">
      <text>
        <r>
          <rPr>
            <sz val="8"/>
            <color indexed="81"/>
            <rFont val="Tahoma"/>
            <family val="2"/>
          </rPr>
          <t>estimate has a relative standard error between 25% and 50% and should be used with caution</t>
        </r>
      </text>
    </comment>
    <comment ref="IE11" authorId="0" shapeId="0" xr:uid="{00000000-0006-0000-0500-000014000000}">
      <text>
        <r>
          <rPr>
            <sz val="8"/>
            <color indexed="81"/>
            <rFont val="Tahoma"/>
            <family val="2"/>
          </rPr>
          <t>estimate has a relative standard error greater than 50% and is considered too unreliable for general use</t>
        </r>
      </text>
    </comment>
    <comment ref="IN11" authorId="0" shapeId="0" xr:uid="{00000000-0006-0000-0500-000015000000}">
      <text>
        <r>
          <rPr>
            <sz val="8"/>
            <color indexed="81"/>
            <rFont val="Tahoma"/>
            <family val="2"/>
          </rPr>
          <t>estimate has a relative standard error between 25% and 50% and should be used with caution</t>
        </r>
      </text>
    </comment>
    <comment ref="Q12" authorId="0" shapeId="0" xr:uid="{00000000-0006-0000-0500-000016000000}">
      <text>
        <r>
          <rPr>
            <sz val="8"/>
            <color indexed="81"/>
            <rFont val="Tahoma"/>
            <family val="2"/>
          </rPr>
          <t>estimate has a relative standard error between 25% and 50% and should be used with caution</t>
        </r>
      </text>
    </comment>
    <comment ref="W12" authorId="0" shapeId="0" xr:uid="{00000000-0006-0000-0500-000017000000}">
      <text>
        <r>
          <rPr>
            <sz val="8"/>
            <color indexed="81"/>
            <rFont val="Tahoma"/>
            <family val="2"/>
          </rPr>
          <t>estimate has a relative standard error between 25% and 50% and should be used with caution</t>
        </r>
      </text>
    </comment>
    <comment ref="X12" authorId="0" shapeId="0" xr:uid="{00000000-0006-0000-0500-000018000000}">
      <text>
        <r>
          <rPr>
            <sz val="8"/>
            <color indexed="81"/>
            <rFont val="Tahoma"/>
            <family val="2"/>
          </rPr>
          <t>estimate has a relative standard error between 25% and 50% and should be used with caution</t>
        </r>
      </text>
    </comment>
    <comment ref="AC12" authorId="0" shapeId="0" xr:uid="{00000000-0006-0000-0500-000019000000}">
      <text>
        <r>
          <rPr>
            <sz val="8"/>
            <color indexed="81"/>
            <rFont val="Tahoma"/>
            <family val="2"/>
          </rPr>
          <t>estimate has a relative standard error between 25% and 50% and should be used with caution</t>
        </r>
      </text>
    </comment>
    <comment ref="DS12" authorId="0" shapeId="0" xr:uid="{00000000-0006-0000-0500-00001A000000}">
      <text>
        <r>
          <rPr>
            <sz val="8"/>
            <color indexed="81"/>
            <rFont val="Tahoma"/>
            <family val="2"/>
          </rPr>
          <t>estimate has a relative standard error between 25% and 50% and should be used with caution</t>
        </r>
      </text>
    </comment>
    <comment ref="DX12" authorId="0" shapeId="0" xr:uid="{00000000-0006-0000-0500-00001B000000}">
      <text>
        <r>
          <rPr>
            <sz val="8"/>
            <color indexed="81"/>
            <rFont val="Tahoma"/>
            <family val="2"/>
          </rPr>
          <t>estimate has a relative standard error between 25% and 50% and should be used with caution</t>
        </r>
      </text>
    </comment>
    <comment ref="DY12" authorId="0" shapeId="0" xr:uid="{00000000-0006-0000-0500-00001C000000}">
      <text>
        <r>
          <rPr>
            <sz val="8"/>
            <color indexed="81"/>
            <rFont val="Tahoma"/>
            <family val="2"/>
          </rPr>
          <t>estimate has a relative standard error between 25% and 50% and should be used with caution</t>
        </r>
      </text>
    </comment>
    <comment ref="HS12" authorId="0" shapeId="0" xr:uid="{00000000-0006-0000-0500-00001D000000}">
      <text>
        <r>
          <rPr>
            <sz val="8"/>
            <color indexed="81"/>
            <rFont val="Tahoma"/>
            <family val="2"/>
          </rPr>
          <t>estimate has a relative standard error between 25% and 50% and should be used with caution</t>
        </r>
      </text>
    </comment>
    <comment ref="HT12" authorId="0" shapeId="0" xr:uid="{00000000-0006-0000-0500-00001E000000}">
      <text>
        <r>
          <rPr>
            <sz val="8"/>
            <color indexed="81"/>
            <rFont val="Tahoma"/>
            <family val="2"/>
          </rPr>
          <t>estimate has a relative standard error between 25% and 50% and should be used with caution</t>
        </r>
      </text>
    </comment>
    <comment ref="HX12" authorId="0" shapeId="0" xr:uid="{00000000-0006-0000-0500-00001F000000}">
      <text>
        <r>
          <rPr>
            <sz val="8"/>
            <color indexed="81"/>
            <rFont val="Tahoma"/>
            <family val="2"/>
          </rPr>
          <t>estimate has a relative standard error between 25% and 50% and should be used with caution</t>
        </r>
      </text>
    </comment>
    <comment ref="HY12" authorId="0" shapeId="0" xr:uid="{00000000-0006-0000-0500-000020000000}">
      <text>
        <r>
          <rPr>
            <sz val="8"/>
            <color indexed="81"/>
            <rFont val="Tahoma"/>
            <family val="2"/>
          </rPr>
          <t>estimate has a relative standard error greater than 50% and is considered too unreliable for general use</t>
        </r>
      </text>
    </comment>
    <comment ref="HZ12" authorId="0" shapeId="0" xr:uid="{00000000-0006-0000-0500-000021000000}">
      <text>
        <r>
          <rPr>
            <sz val="8"/>
            <color indexed="81"/>
            <rFont val="Tahoma"/>
            <family val="2"/>
          </rPr>
          <t>estimate has a relative standard error between 25% and 50% and should be used with caution</t>
        </r>
      </text>
    </comment>
    <comment ref="IE12" authorId="0" shapeId="0" xr:uid="{00000000-0006-0000-0500-000022000000}">
      <text>
        <r>
          <rPr>
            <sz val="8"/>
            <color indexed="81"/>
            <rFont val="Tahoma"/>
            <family val="2"/>
          </rPr>
          <t>estimate has a relative standard error greater than 50% and is considered too unreliable for general use</t>
        </r>
      </text>
    </comment>
    <comment ref="Q13" authorId="0" shapeId="0" xr:uid="{00000000-0006-0000-0500-000023000000}">
      <text>
        <r>
          <rPr>
            <sz val="8"/>
            <color indexed="81"/>
            <rFont val="Tahoma"/>
            <family val="2"/>
          </rPr>
          <t>estimate has a relative standard error between 25% and 50% and should be used with caution</t>
        </r>
      </text>
    </comment>
    <comment ref="V13" authorId="0" shapeId="0" xr:uid="{00000000-0006-0000-0500-000024000000}">
      <text>
        <r>
          <rPr>
            <sz val="8"/>
            <color indexed="81"/>
            <rFont val="Tahoma"/>
            <family val="2"/>
          </rPr>
          <t>estimate has a relative standard error between 25% and 50% and should be used with caution</t>
        </r>
      </text>
    </comment>
    <comment ref="W13" authorId="0" shapeId="0" xr:uid="{00000000-0006-0000-0500-000025000000}">
      <text>
        <r>
          <rPr>
            <sz val="8"/>
            <color indexed="81"/>
            <rFont val="Tahoma"/>
            <family val="2"/>
          </rPr>
          <t>estimate has a relative standard error between 25% and 50% and should be used with caution</t>
        </r>
      </text>
    </comment>
    <comment ref="X13" authorId="0" shapeId="0" xr:uid="{00000000-0006-0000-0500-000026000000}">
      <text>
        <r>
          <rPr>
            <sz val="8"/>
            <color indexed="81"/>
            <rFont val="Tahoma"/>
            <family val="2"/>
          </rPr>
          <t>estimate has a relative standard error between 25% and 50% and should be used with caution</t>
        </r>
      </text>
    </comment>
    <comment ref="AC13" authorId="0" shapeId="0" xr:uid="{00000000-0006-0000-0500-000027000000}">
      <text>
        <r>
          <rPr>
            <sz val="8"/>
            <color indexed="81"/>
            <rFont val="Tahoma"/>
            <family val="2"/>
          </rPr>
          <t>estimate has a relative standard error greater than 50% and is considered too unreliable for general use</t>
        </r>
      </text>
    </comment>
    <comment ref="DR13" authorId="0" shapeId="0" xr:uid="{00000000-0006-0000-0500-000028000000}">
      <text>
        <r>
          <rPr>
            <sz val="8"/>
            <color indexed="81"/>
            <rFont val="Tahoma"/>
            <family val="2"/>
          </rPr>
          <t>estimate has a relative standard error between 25% and 50% and should be used with caution</t>
        </r>
      </text>
    </comment>
    <comment ref="DW13" authorId="0" shapeId="0" xr:uid="{00000000-0006-0000-0500-000029000000}">
      <text>
        <r>
          <rPr>
            <sz val="8"/>
            <color indexed="81"/>
            <rFont val="Tahoma"/>
            <family val="2"/>
          </rPr>
          <t>estimate has a relative standard error between 25% and 50% and should be used with caution</t>
        </r>
      </text>
    </comment>
    <comment ref="DX13" authorId="0" shapeId="0" xr:uid="{00000000-0006-0000-0500-00002A000000}">
      <text>
        <r>
          <rPr>
            <sz val="8"/>
            <color indexed="81"/>
            <rFont val="Tahoma"/>
            <family val="2"/>
          </rPr>
          <t>estimate has a relative standard error between 25% and 50% and should be used with caution</t>
        </r>
      </text>
    </comment>
    <comment ref="DY13" authorId="0" shapeId="0" xr:uid="{00000000-0006-0000-0500-00002B000000}">
      <text>
        <r>
          <rPr>
            <sz val="8"/>
            <color indexed="81"/>
            <rFont val="Tahoma"/>
            <family val="2"/>
          </rPr>
          <t>estimate has a relative standard error between 25% and 50% and should be used with caution</t>
        </r>
      </text>
    </comment>
    <comment ref="EA13" authorId="0" shapeId="0" xr:uid="{00000000-0006-0000-0500-00002C000000}">
      <text>
        <r>
          <rPr>
            <sz val="8"/>
            <color indexed="81"/>
            <rFont val="Tahoma"/>
            <family val="2"/>
          </rPr>
          <t>estimate has a relative standard error between 25% and 50% and should be used with caution</t>
        </r>
      </text>
    </comment>
    <comment ref="ED13" authorId="0" shapeId="0" xr:uid="{00000000-0006-0000-0500-00002D000000}">
      <text>
        <r>
          <rPr>
            <sz val="8"/>
            <color indexed="81"/>
            <rFont val="Tahoma"/>
            <family val="2"/>
          </rPr>
          <t>estimate has a relative standard error greater than 50% and is considered too unreliable for general use</t>
        </r>
      </text>
    </comment>
    <comment ref="HM13" authorId="0" shapeId="0" xr:uid="{00000000-0006-0000-0500-00002E000000}">
      <text>
        <r>
          <rPr>
            <sz val="8"/>
            <color indexed="81"/>
            <rFont val="Tahoma"/>
            <family val="2"/>
          </rPr>
          <t>estimate has a relative standard error between 25% and 50% and should be used with caution</t>
        </r>
      </text>
    </comment>
    <comment ref="HS13" authorId="0" shapeId="0" xr:uid="{00000000-0006-0000-0500-00002F000000}">
      <text>
        <r>
          <rPr>
            <sz val="8"/>
            <color indexed="81"/>
            <rFont val="Tahoma"/>
            <family val="2"/>
          </rPr>
          <t>estimate has a relative standard error between 25% and 50% and should be used with caution</t>
        </r>
      </text>
    </comment>
    <comment ref="HX13" authorId="0" shapeId="0" xr:uid="{00000000-0006-0000-0500-000030000000}">
      <text>
        <r>
          <rPr>
            <sz val="8"/>
            <color indexed="81"/>
            <rFont val="Tahoma"/>
            <family val="2"/>
          </rPr>
          <t>estimate has a relative standard error between 25% and 50% and should be used with caution</t>
        </r>
      </text>
    </comment>
    <comment ref="HY13" authorId="0" shapeId="0" xr:uid="{00000000-0006-0000-0500-000031000000}">
      <text>
        <r>
          <rPr>
            <sz val="8"/>
            <color indexed="81"/>
            <rFont val="Tahoma"/>
            <family val="2"/>
          </rPr>
          <t>estimate has a relative standard error between 25% and 50% and should be used with caution</t>
        </r>
      </text>
    </comment>
    <comment ref="HZ13" authorId="0" shapeId="0" xr:uid="{00000000-0006-0000-0500-000032000000}">
      <text>
        <r>
          <rPr>
            <sz val="8"/>
            <color indexed="81"/>
            <rFont val="Tahoma"/>
            <family val="2"/>
          </rPr>
          <t>estimate has a relative standard error between 25% and 50% and should be used with caution</t>
        </r>
      </text>
    </comment>
    <comment ref="IB13" authorId="0" shapeId="0" xr:uid="{00000000-0006-0000-0500-000033000000}">
      <text>
        <r>
          <rPr>
            <sz val="8"/>
            <color indexed="81"/>
            <rFont val="Tahoma"/>
            <family val="2"/>
          </rPr>
          <t>estimate has a relative standard error greater than 50% and is considered too unreliable for general use</t>
        </r>
      </text>
    </comment>
    <comment ref="IE13" authorId="0" shapeId="0" xr:uid="{00000000-0006-0000-0500-000034000000}">
      <text>
        <r>
          <rPr>
            <sz val="8"/>
            <color indexed="81"/>
            <rFont val="Tahoma"/>
            <family val="2"/>
          </rPr>
          <t>estimate has a relative standard error greater than 50% and is considered too unreliable for general use</t>
        </r>
      </text>
    </comment>
    <comment ref="IN13" authorId="0" shapeId="0" xr:uid="{00000000-0006-0000-0500-000035000000}">
      <text>
        <r>
          <rPr>
            <sz val="8"/>
            <color indexed="81"/>
            <rFont val="Tahoma"/>
            <family val="2"/>
          </rPr>
          <t>estimate has a relative standard error between 25% and 50% and should be used with caution</t>
        </r>
      </text>
    </comment>
    <comment ref="Q14" authorId="0" shapeId="0" xr:uid="{00000000-0006-0000-0500-000036000000}">
      <text>
        <r>
          <rPr>
            <sz val="8"/>
            <color indexed="81"/>
            <rFont val="Tahoma"/>
            <family val="2"/>
          </rPr>
          <t>estimate has a relative standard error between 25% and 50% and should be used with caution</t>
        </r>
      </text>
    </comment>
    <comment ref="W14" authorId="0" shapeId="0" xr:uid="{00000000-0006-0000-0500-000037000000}">
      <text>
        <r>
          <rPr>
            <sz val="8"/>
            <color indexed="81"/>
            <rFont val="Tahoma"/>
            <family val="2"/>
          </rPr>
          <t>estimate has a relative standard error between 25% and 50% and should be used with caution</t>
        </r>
      </text>
    </comment>
    <comment ref="X14" authorId="0" shapeId="0" xr:uid="{00000000-0006-0000-0500-000038000000}">
      <text>
        <r>
          <rPr>
            <sz val="8"/>
            <color indexed="81"/>
            <rFont val="Tahoma"/>
            <family val="2"/>
          </rPr>
          <t>estimate has a relative standard error between 25% and 50% and should be used with caution</t>
        </r>
      </text>
    </comment>
    <comment ref="Z14" authorId="0" shapeId="0" xr:uid="{00000000-0006-0000-0500-000039000000}">
      <text>
        <r>
          <rPr>
            <sz val="8"/>
            <color indexed="81"/>
            <rFont val="Tahoma"/>
            <family val="2"/>
          </rPr>
          <t>estimate has a relative standard error between 25% and 50% and should be used with caution</t>
        </r>
      </text>
    </comment>
    <comment ref="AC14" authorId="0" shapeId="0" xr:uid="{00000000-0006-0000-0500-00003A000000}">
      <text>
        <r>
          <rPr>
            <sz val="8"/>
            <color indexed="81"/>
            <rFont val="Tahoma"/>
            <family val="2"/>
          </rPr>
          <t>estimate has a relative standard error between 25% and 50% and should be used with caution</t>
        </r>
      </text>
    </comment>
    <comment ref="AL14" authorId="0" shapeId="0" xr:uid="{00000000-0006-0000-0500-00003B000000}">
      <text>
        <r>
          <rPr>
            <sz val="8"/>
            <color indexed="81"/>
            <rFont val="Tahoma"/>
            <family val="2"/>
          </rPr>
          <t>estimate has a relative standard error between 25% and 50% and should be used with caution</t>
        </r>
      </text>
    </comment>
    <comment ref="DR14" authorId="0" shapeId="0" xr:uid="{00000000-0006-0000-0500-00003C000000}">
      <text>
        <r>
          <rPr>
            <sz val="8"/>
            <color indexed="81"/>
            <rFont val="Tahoma"/>
            <family val="2"/>
          </rPr>
          <t>estimate has a relative standard error between 25% and 50% and should be used with caution</t>
        </r>
      </text>
    </comment>
    <comment ref="DX14" authorId="0" shapeId="0" xr:uid="{00000000-0006-0000-0500-00003D000000}">
      <text>
        <r>
          <rPr>
            <sz val="8"/>
            <color indexed="81"/>
            <rFont val="Tahoma"/>
            <family val="2"/>
          </rPr>
          <t>estimate has a relative standard error between 25% and 50% and should be used with caution</t>
        </r>
      </text>
    </comment>
    <comment ref="DY14" authorId="0" shapeId="0" xr:uid="{00000000-0006-0000-0500-00003E000000}">
      <text>
        <r>
          <rPr>
            <sz val="8"/>
            <color indexed="81"/>
            <rFont val="Tahoma"/>
            <family val="2"/>
          </rPr>
          <t>estimate has a relative standard error between 25% and 50% and should be used with caution</t>
        </r>
      </text>
    </comment>
    <comment ref="ED14" authorId="0" shapeId="0" xr:uid="{00000000-0006-0000-0500-00003F000000}">
      <text>
        <r>
          <rPr>
            <sz val="8"/>
            <color indexed="81"/>
            <rFont val="Tahoma"/>
            <family val="2"/>
          </rPr>
          <t>estimate has a relative standard error greater than 50% and is considered too unreliable for general use</t>
        </r>
      </text>
    </comment>
    <comment ref="HM14" authorId="0" shapeId="0" xr:uid="{00000000-0006-0000-0500-000040000000}">
      <text>
        <r>
          <rPr>
            <sz val="8"/>
            <color indexed="81"/>
            <rFont val="Tahoma"/>
            <family val="2"/>
          </rPr>
          <t>estimate has a relative standard error between 25% and 50% and should be used with caution</t>
        </r>
      </text>
    </comment>
    <comment ref="HS14" authorId="0" shapeId="0" xr:uid="{00000000-0006-0000-0500-000041000000}">
      <text>
        <r>
          <rPr>
            <sz val="8"/>
            <color indexed="81"/>
            <rFont val="Tahoma"/>
            <family val="2"/>
          </rPr>
          <t>estimate has a relative standard error between 25% and 50% and should be used with caution</t>
        </r>
      </text>
    </comment>
    <comment ref="HX14" authorId="0" shapeId="0" xr:uid="{00000000-0006-0000-0500-000042000000}">
      <text>
        <r>
          <rPr>
            <sz val="8"/>
            <color indexed="81"/>
            <rFont val="Tahoma"/>
            <family val="2"/>
          </rPr>
          <t>estimate has a relative standard error between 25% and 50% and should be used with caution</t>
        </r>
      </text>
    </comment>
    <comment ref="HY14" authorId="0" shapeId="0" xr:uid="{00000000-0006-0000-0500-000043000000}">
      <text>
        <r>
          <rPr>
            <sz val="8"/>
            <color indexed="81"/>
            <rFont val="Tahoma"/>
            <family val="2"/>
          </rPr>
          <t>estimate has a relative standard error between 25% and 50% and should be used with caution</t>
        </r>
      </text>
    </comment>
    <comment ref="HZ14" authorId="0" shapeId="0" xr:uid="{00000000-0006-0000-0500-000044000000}">
      <text>
        <r>
          <rPr>
            <sz val="8"/>
            <color indexed="81"/>
            <rFont val="Tahoma"/>
            <family val="2"/>
          </rPr>
          <t>estimate has a relative standard error between 25% and 50% and should be used with caution</t>
        </r>
      </text>
    </comment>
    <comment ref="IC14" authorId="0" shapeId="0" xr:uid="{00000000-0006-0000-0500-000045000000}">
      <text>
        <r>
          <rPr>
            <sz val="8"/>
            <color indexed="81"/>
            <rFont val="Tahoma"/>
            <family val="2"/>
          </rPr>
          <t>estimate has a relative standard error between 25% and 50% and should be used with caution</t>
        </r>
      </text>
    </comment>
    <comment ref="IE14" authorId="0" shapeId="0" xr:uid="{00000000-0006-0000-0500-000046000000}">
      <text>
        <r>
          <rPr>
            <sz val="8"/>
            <color indexed="81"/>
            <rFont val="Tahoma"/>
            <family val="2"/>
          </rPr>
          <t>estimate has a relative standard error between 25% and 50% and should be used with caution</t>
        </r>
      </text>
    </comment>
    <comment ref="IN14" authorId="0" shapeId="0" xr:uid="{00000000-0006-0000-0500-000047000000}">
      <text>
        <r>
          <rPr>
            <sz val="8"/>
            <color indexed="81"/>
            <rFont val="Tahoma"/>
            <family val="2"/>
          </rPr>
          <t>estimate has a relative standard error between 25% and 50% and should be used with caution</t>
        </r>
      </text>
    </comment>
    <comment ref="Q15" authorId="0" shapeId="0" xr:uid="{00000000-0006-0000-0500-000048000000}">
      <text>
        <r>
          <rPr>
            <sz val="8"/>
            <color indexed="81"/>
            <rFont val="Tahoma"/>
            <family val="2"/>
          </rPr>
          <t>estimate has a relative standard error between 25% and 50% and should be used with caution</t>
        </r>
      </text>
    </comment>
    <comment ref="W15" authorId="0" shapeId="0" xr:uid="{00000000-0006-0000-0500-000049000000}">
      <text>
        <r>
          <rPr>
            <sz val="8"/>
            <color indexed="81"/>
            <rFont val="Tahoma"/>
            <family val="2"/>
          </rPr>
          <t>estimate has a relative standard error between 25% and 50% and should be used with caution</t>
        </r>
      </text>
    </comment>
    <comment ref="X15" authorId="0" shapeId="0" xr:uid="{00000000-0006-0000-0500-00004A000000}">
      <text>
        <r>
          <rPr>
            <sz val="8"/>
            <color indexed="81"/>
            <rFont val="Tahoma"/>
            <family val="2"/>
          </rPr>
          <t>estimate has a relative standard error between 25% and 50% and should be used with caution</t>
        </r>
      </text>
    </comment>
    <comment ref="AC15" authorId="0" shapeId="0" xr:uid="{00000000-0006-0000-0500-00004B000000}">
      <text>
        <r>
          <rPr>
            <sz val="8"/>
            <color indexed="81"/>
            <rFont val="Tahoma"/>
            <family val="2"/>
          </rPr>
          <t>estimate has a relative standard error greater than 50% and is considered too unreliable for general use</t>
        </r>
      </text>
    </comment>
    <comment ref="DR15" authorId="0" shapeId="0" xr:uid="{00000000-0006-0000-0500-00004C000000}">
      <text>
        <r>
          <rPr>
            <sz val="8"/>
            <color indexed="81"/>
            <rFont val="Tahoma"/>
            <family val="2"/>
          </rPr>
          <t>estimate has a relative standard error between 25% and 50% and should be used with caution</t>
        </r>
      </text>
    </comment>
    <comment ref="DX15" authorId="0" shapeId="0" xr:uid="{00000000-0006-0000-0500-00004D000000}">
      <text>
        <r>
          <rPr>
            <sz val="8"/>
            <color indexed="81"/>
            <rFont val="Tahoma"/>
            <family val="2"/>
          </rPr>
          <t>estimate has a relative standard error between 25% and 50% and should be used with caution</t>
        </r>
      </text>
    </comment>
    <comment ref="DY15" authorId="0" shapeId="0" xr:uid="{00000000-0006-0000-0500-00004E000000}">
      <text>
        <r>
          <rPr>
            <sz val="8"/>
            <color indexed="81"/>
            <rFont val="Tahoma"/>
            <family val="2"/>
          </rPr>
          <t>estimate has a relative standard error between 25% and 50% and should be used with caution</t>
        </r>
      </text>
    </comment>
    <comment ref="EA15" authorId="0" shapeId="0" xr:uid="{00000000-0006-0000-0500-00004F000000}">
      <text>
        <r>
          <rPr>
            <sz val="8"/>
            <color indexed="81"/>
            <rFont val="Tahoma"/>
            <family val="2"/>
          </rPr>
          <t>estimate has a relative standard error between 25% and 50% and should be used with caution</t>
        </r>
      </text>
    </comment>
    <comment ref="ED15" authorId="0" shapeId="0" xr:uid="{00000000-0006-0000-0500-000050000000}">
      <text>
        <r>
          <rPr>
            <sz val="8"/>
            <color indexed="81"/>
            <rFont val="Tahoma"/>
            <family val="2"/>
          </rPr>
          <t>estimate has a relative standard error between 25% and 50% and should be used with caution</t>
        </r>
      </text>
    </comment>
    <comment ref="EM15" authorId="0" shapeId="0" xr:uid="{00000000-0006-0000-0500-000051000000}">
      <text>
        <r>
          <rPr>
            <sz val="8"/>
            <color indexed="81"/>
            <rFont val="Tahoma"/>
            <family val="2"/>
          </rPr>
          <t>estimate has a relative standard error between 25% and 50% and should be used with caution</t>
        </r>
      </text>
    </comment>
    <comment ref="HS15" authorId="0" shapeId="0" xr:uid="{00000000-0006-0000-0500-000052000000}">
      <text>
        <r>
          <rPr>
            <sz val="8"/>
            <color indexed="81"/>
            <rFont val="Tahoma"/>
            <family val="2"/>
          </rPr>
          <t>estimate has a relative standard error between 25% and 50% and should be used with caution</t>
        </r>
      </text>
    </comment>
    <comment ref="HT15" authorId="0" shapeId="0" xr:uid="{00000000-0006-0000-0500-000053000000}">
      <text>
        <r>
          <rPr>
            <sz val="8"/>
            <color indexed="81"/>
            <rFont val="Tahoma"/>
            <family val="2"/>
          </rPr>
          <t>estimate has a relative standard error between 25% and 50% and should be used with caution</t>
        </r>
      </text>
    </comment>
    <comment ref="HX15" authorId="0" shapeId="0" xr:uid="{00000000-0006-0000-0500-000054000000}">
      <text>
        <r>
          <rPr>
            <sz val="8"/>
            <color indexed="81"/>
            <rFont val="Tahoma"/>
            <family val="2"/>
          </rPr>
          <t>estimate has a relative standard error between 25% and 50% and should be used with caution</t>
        </r>
      </text>
    </comment>
    <comment ref="HY15" authorId="0" shapeId="0" xr:uid="{00000000-0006-0000-0500-000055000000}">
      <text>
        <r>
          <rPr>
            <sz val="8"/>
            <color indexed="81"/>
            <rFont val="Tahoma"/>
            <family val="2"/>
          </rPr>
          <t>estimate has a relative standard error between 25% and 50% and should be used with caution</t>
        </r>
      </text>
    </comment>
    <comment ref="HZ15" authorId="0" shapeId="0" xr:uid="{00000000-0006-0000-0500-000056000000}">
      <text>
        <r>
          <rPr>
            <sz val="8"/>
            <color indexed="81"/>
            <rFont val="Tahoma"/>
            <family val="2"/>
          </rPr>
          <t>estimate has a relative standard error between 25% and 50% and should be used with caution</t>
        </r>
      </text>
    </comment>
    <comment ref="IA15" authorId="0" shapeId="0" xr:uid="{00000000-0006-0000-0500-000057000000}">
      <text>
        <r>
          <rPr>
            <sz val="8"/>
            <color indexed="81"/>
            <rFont val="Tahoma"/>
            <family val="2"/>
          </rPr>
          <t>estimate has a relative standard error between 25% and 50% and should be used with caution</t>
        </r>
      </text>
    </comment>
    <comment ref="IB15" authorId="0" shapeId="0" xr:uid="{00000000-0006-0000-0500-000058000000}">
      <text>
        <r>
          <rPr>
            <sz val="8"/>
            <color indexed="81"/>
            <rFont val="Tahoma"/>
            <family val="2"/>
          </rPr>
          <t>estimate has a relative standard error between 25% and 50% and should be used with caution</t>
        </r>
      </text>
    </comment>
    <comment ref="IC15" authorId="0" shapeId="0" xr:uid="{00000000-0006-0000-0500-000059000000}">
      <text>
        <r>
          <rPr>
            <sz val="8"/>
            <color indexed="81"/>
            <rFont val="Tahoma"/>
            <family val="2"/>
          </rPr>
          <t>estimate has a relative standard error between 25% and 50% and should be used with caution</t>
        </r>
      </text>
    </comment>
    <comment ref="IE15" authorId="0" shapeId="0" xr:uid="{00000000-0006-0000-0500-00005A000000}">
      <text>
        <r>
          <rPr>
            <sz val="8"/>
            <color indexed="81"/>
            <rFont val="Tahoma"/>
            <family val="2"/>
          </rPr>
          <t>estimate has a relative standard error greater than 50% and is considered too unreliable for general use</t>
        </r>
      </text>
    </comment>
    <comment ref="IN15" authorId="0" shapeId="0" xr:uid="{00000000-0006-0000-0500-00005B000000}">
      <text>
        <r>
          <rPr>
            <sz val="8"/>
            <color indexed="81"/>
            <rFont val="Tahoma"/>
            <family val="2"/>
          </rPr>
          <t>estimate has a relative standard error between 25% and 50% and should be used with caution</t>
        </r>
      </text>
    </comment>
    <comment ref="V16" authorId="0" shapeId="0" xr:uid="{00000000-0006-0000-0500-00005C000000}">
      <text>
        <r>
          <rPr>
            <sz val="8"/>
            <color indexed="81"/>
            <rFont val="Tahoma"/>
            <family val="2"/>
          </rPr>
          <t>estimate has a relative standard error between 25% and 50% and should be used with caution</t>
        </r>
      </text>
    </comment>
    <comment ref="W16" authorId="0" shapeId="0" xr:uid="{00000000-0006-0000-0500-00005D000000}">
      <text>
        <r>
          <rPr>
            <sz val="8"/>
            <color indexed="81"/>
            <rFont val="Tahoma"/>
            <family val="2"/>
          </rPr>
          <t>estimate has a relative standard error between 25% and 50% and should be used with caution</t>
        </r>
      </text>
    </comment>
    <comment ref="X16" authorId="0" shapeId="0" xr:uid="{00000000-0006-0000-0500-00005E000000}">
      <text>
        <r>
          <rPr>
            <sz val="8"/>
            <color indexed="81"/>
            <rFont val="Tahoma"/>
            <family val="2"/>
          </rPr>
          <t>estimate has a relative standard error between 25% and 50% and should be used with caution</t>
        </r>
      </text>
    </comment>
    <comment ref="AC16" authorId="0" shapeId="0" xr:uid="{00000000-0006-0000-0500-00005F000000}">
      <text>
        <r>
          <rPr>
            <sz val="8"/>
            <color indexed="81"/>
            <rFont val="Tahoma"/>
            <family val="2"/>
          </rPr>
          <t>estimate has a relative standard error greater than 50% and is considered too unreliable for general use</t>
        </r>
      </text>
    </comment>
    <comment ref="DX16" authorId="0" shapeId="0" xr:uid="{00000000-0006-0000-0500-000060000000}">
      <text>
        <r>
          <rPr>
            <sz val="8"/>
            <color indexed="81"/>
            <rFont val="Tahoma"/>
            <family val="2"/>
          </rPr>
          <t>estimate has a relative standard error between 25% and 50% and should be used with caution</t>
        </r>
      </text>
    </comment>
    <comment ref="DY16" authorId="0" shapeId="0" xr:uid="{00000000-0006-0000-0500-000061000000}">
      <text>
        <r>
          <rPr>
            <sz val="8"/>
            <color indexed="81"/>
            <rFont val="Tahoma"/>
            <family val="2"/>
          </rPr>
          <t>estimate has a relative standard error between 25% and 50% and should be used with caution</t>
        </r>
      </text>
    </comment>
    <comment ref="EA16" authorId="0" shapeId="0" xr:uid="{00000000-0006-0000-0500-000062000000}">
      <text>
        <r>
          <rPr>
            <sz val="8"/>
            <color indexed="81"/>
            <rFont val="Tahoma"/>
            <family val="2"/>
          </rPr>
          <t>estimate has a relative standard error between 25% and 50% and should be used with caution</t>
        </r>
      </text>
    </comment>
    <comment ref="ED16" authorId="0" shapeId="0" xr:uid="{00000000-0006-0000-0500-000063000000}">
      <text>
        <r>
          <rPr>
            <sz val="8"/>
            <color indexed="81"/>
            <rFont val="Tahoma"/>
            <family val="2"/>
          </rPr>
          <t>estimate has a relative standard error greater than 50% and is considered too unreliable for general use</t>
        </r>
      </text>
    </comment>
    <comment ref="HS16" authorId="0" shapeId="0" xr:uid="{00000000-0006-0000-0500-000064000000}">
      <text>
        <r>
          <rPr>
            <sz val="8"/>
            <color indexed="81"/>
            <rFont val="Tahoma"/>
            <family val="2"/>
          </rPr>
          <t>estimate has a relative standard error between 25% and 50% and should be used with caution</t>
        </r>
      </text>
    </comment>
    <comment ref="HY16" authorId="0" shapeId="0" xr:uid="{00000000-0006-0000-0500-000065000000}">
      <text>
        <r>
          <rPr>
            <sz val="8"/>
            <color indexed="81"/>
            <rFont val="Tahoma"/>
            <family val="2"/>
          </rPr>
          <t>estimate has a relative standard error between 25% and 50% and should be used with caution</t>
        </r>
      </text>
    </comment>
    <comment ref="IB16" authorId="0" shapeId="0" xr:uid="{00000000-0006-0000-0500-000066000000}">
      <text>
        <r>
          <rPr>
            <sz val="8"/>
            <color indexed="81"/>
            <rFont val="Tahoma"/>
            <family val="2"/>
          </rPr>
          <t>estimate has a relative standard error between 25% and 50% and should be used with caution</t>
        </r>
      </text>
    </comment>
    <comment ref="IE16" authorId="0" shapeId="0" xr:uid="{00000000-0006-0000-0500-000067000000}">
      <text>
        <r>
          <rPr>
            <sz val="8"/>
            <color indexed="81"/>
            <rFont val="Tahoma"/>
            <family val="2"/>
          </rPr>
          <t>estimate has a relative standard error between 25% and 50% and should be used with caution</t>
        </r>
      </text>
    </comment>
    <comment ref="W17" authorId="0" shapeId="0" xr:uid="{00000000-0006-0000-0500-000068000000}">
      <text>
        <r>
          <rPr>
            <sz val="8"/>
            <color indexed="81"/>
            <rFont val="Tahoma"/>
            <family val="2"/>
          </rPr>
          <t>estimate has a relative standard error between 25% and 50% and should be used with caution</t>
        </r>
      </text>
    </comment>
    <comment ref="X17" authorId="0" shapeId="0" xr:uid="{00000000-0006-0000-0500-000069000000}">
      <text>
        <r>
          <rPr>
            <sz val="8"/>
            <color indexed="81"/>
            <rFont val="Tahoma"/>
            <family val="2"/>
          </rPr>
          <t>estimate has a relative standard error between 25% and 50% and should be used with caution</t>
        </r>
      </text>
    </comment>
    <comment ref="AC17" authorId="0" shapeId="0" xr:uid="{00000000-0006-0000-0500-00006A000000}">
      <text>
        <r>
          <rPr>
            <sz val="8"/>
            <color indexed="81"/>
            <rFont val="Tahoma"/>
            <family val="2"/>
          </rPr>
          <t>estimate has a relative standard error between 25% and 50% and should be used with caution</t>
        </r>
      </text>
    </comment>
    <comment ref="DX17" authorId="0" shapeId="0" xr:uid="{00000000-0006-0000-0500-00006B000000}">
      <text>
        <r>
          <rPr>
            <sz val="8"/>
            <color indexed="81"/>
            <rFont val="Tahoma"/>
            <family val="2"/>
          </rPr>
          <t>estimate has a relative standard error between 25% and 50% and should be used with caution</t>
        </r>
      </text>
    </comment>
    <comment ref="DY17" authorId="0" shapeId="0" xr:uid="{00000000-0006-0000-0500-00006C000000}">
      <text>
        <r>
          <rPr>
            <sz val="8"/>
            <color indexed="81"/>
            <rFont val="Tahoma"/>
            <family val="2"/>
          </rPr>
          <t>estimate has a relative standard error between 25% and 50% and should be used with caution</t>
        </r>
      </text>
    </comment>
    <comment ref="ED17" authorId="0" shapeId="0" xr:uid="{00000000-0006-0000-0500-00006D000000}">
      <text>
        <r>
          <rPr>
            <sz val="8"/>
            <color indexed="81"/>
            <rFont val="Tahoma"/>
            <family val="2"/>
          </rPr>
          <t>estimate has a relative standard error between 25% and 50% and should be used with caution</t>
        </r>
      </text>
    </comment>
    <comment ref="HS17" authorId="0" shapeId="0" xr:uid="{00000000-0006-0000-0500-00006E000000}">
      <text>
        <r>
          <rPr>
            <sz val="8"/>
            <color indexed="81"/>
            <rFont val="Tahoma"/>
            <family val="2"/>
          </rPr>
          <t>estimate has a relative standard error between 25% and 50% and should be used with caution</t>
        </r>
      </text>
    </comment>
    <comment ref="HT17" authorId="0" shapeId="0" xr:uid="{00000000-0006-0000-0500-00006F000000}">
      <text>
        <r>
          <rPr>
            <sz val="8"/>
            <color indexed="81"/>
            <rFont val="Tahoma"/>
            <family val="2"/>
          </rPr>
          <t>estimate has a relative standard error between 25% and 50% and should be used with caution</t>
        </r>
      </text>
    </comment>
    <comment ref="HX17" authorId="0" shapeId="0" xr:uid="{00000000-0006-0000-0500-000070000000}">
      <text>
        <r>
          <rPr>
            <sz val="8"/>
            <color indexed="81"/>
            <rFont val="Tahoma"/>
            <family val="2"/>
          </rPr>
          <t>estimate has a relative standard error between 25% and 50% and should be used with caution</t>
        </r>
      </text>
    </comment>
    <comment ref="HY17" authorId="0" shapeId="0" xr:uid="{00000000-0006-0000-0500-000071000000}">
      <text>
        <r>
          <rPr>
            <sz val="8"/>
            <color indexed="81"/>
            <rFont val="Tahoma"/>
            <family val="2"/>
          </rPr>
          <t>estimate has a relative standard error between 25% and 50% and should be used with caution</t>
        </r>
      </text>
    </comment>
    <comment ref="HZ17" authorId="0" shapeId="0" xr:uid="{00000000-0006-0000-0500-000072000000}">
      <text>
        <r>
          <rPr>
            <sz val="8"/>
            <color indexed="81"/>
            <rFont val="Tahoma"/>
            <family val="2"/>
          </rPr>
          <t>estimate has a relative standard error between 25% and 50% and should be used with caution</t>
        </r>
      </text>
    </comment>
    <comment ref="IB17" authorId="0" shapeId="0" xr:uid="{00000000-0006-0000-0500-000073000000}">
      <text>
        <r>
          <rPr>
            <sz val="8"/>
            <color indexed="81"/>
            <rFont val="Tahoma"/>
            <family val="2"/>
          </rPr>
          <t>estimate has a relative standard error between 25% and 50% and should be used with caution</t>
        </r>
      </text>
    </comment>
    <comment ref="IE17" authorId="0" shapeId="0" xr:uid="{00000000-0006-0000-0500-000074000000}">
      <text>
        <r>
          <rPr>
            <sz val="8"/>
            <color indexed="81"/>
            <rFont val="Tahoma"/>
            <family val="2"/>
          </rPr>
          <t>estimate has a relative standard error between 25% and 50% and should be used with caution</t>
        </r>
      </text>
    </comment>
    <comment ref="W18" authorId="0" shapeId="0" xr:uid="{00000000-0006-0000-0500-000075000000}">
      <text>
        <r>
          <rPr>
            <sz val="8"/>
            <color indexed="81"/>
            <rFont val="Tahoma"/>
            <family val="2"/>
          </rPr>
          <t>estimate has a relative standard error between 25% and 50% and should be used with caution</t>
        </r>
      </text>
    </comment>
    <comment ref="X18" authorId="0" shapeId="0" xr:uid="{00000000-0006-0000-0500-000076000000}">
      <text>
        <r>
          <rPr>
            <sz val="8"/>
            <color indexed="81"/>
            <rFont val="Tahoma"/>
            <family val="2"/>
          </rPr>
          <t>estimate has a relative standard error between 25% and 50% and should be used with caution</t>
        </r>
      </text>
    </comment>
    <comment ref="AC18" authorId="0" shapeId="0" xr:uid="{00000000-0006-0000-0500-000077000000}">
      <text>
        <r>
          <rPr>
            <sz val="8"/>
            <color indexed="81"/>
            <rFont val="Tahoma"/>
            <family val="2"/>
          </rPr>
          <t>estimate has a relative standard error between 25% and 50% and should be used with caution</t>
        </r>
      </text>
    </comment>
    <comment ref="DX18" authorId="0" shapeId="0" xr:uid="{00000000-0006-0000-0500-000078000000}">
      <text>
        <r>
          <rPr>
            <sz val="8"/>
            <color indexed="81"/>
            <rFont val="Tahoma"/>
            <family val="2"/>
          </rPr>
          <t>estimate has a relative standard error between 25% and 50% and should be used with caution</t>
        </r>
      </text>
    </comment>
    <comment ref="DY18" authorId="0" shapeId="0" xr:uid="{00000000-0006-0000-0500-000079000000}">
      <text>
        <r>
          <rPr>
            <sz val="8"/>
            <color indexed="81"/>
            <rFont val="Tahoma"/>
            <family val="2"/>
          </rPr>
          <t>estimate has a relative standard error between 25% and 50% and should be used with caution</t>
        </r>
      </text>
    </comment>
    <comment ref="ED18" authorId="0" shapeId="0" xr:uid="{00000000-0006-0000-0500-00007A000000}">
      <text>
        <r>
          <rPr>
            <sz val="8"/>
            <color indexed="81"/>
            <rFont val="Tahoma"/>
            <family val="2"/>
          </rPr>
          <t>estimate has a relative standard error between 25% and 50% and should be used with caution</t>
        </r>
      </text>
    </comment>
    <comment ref="HS18" authorId="0" shapeId="0" xr:uid="{00000000-0006-0000-0500-00007B000000}">
      <text>
        <r>
          <rPr>
            <sz val="8"/>
            <color indexed="81"/>
            <rFont val="Tahoma"/>
            <family val="2"/>
          </rPr>
          <t>estimate has a relative standard error between 25% and 50% and should be used with caution</t>
        </r>
      </text>
    </comment>
    <comment ref="HX18" authorId="0" shapeId="0" xr:uid="{00000000-0006-0000-0500-00007C000000}">
      <text>
        <r>
          <rPr>
            <sz val="8"/>
            <color indexed="81"/>
            <rFont val="Tahoma"/>
            <family val="2"/>
          </rPr>
          <t>estimate has a relative standard error between 25% and 50% and should be used with caution</t>
        </r>
      </text>
    </comment>
    <comment ref="HY18" authorId="0" shapeId="0" xr:uid="{00000000-0006-0000-0500-00007D000000}">
      <text>
        <r>
          <rPr>
            <sz val="8"/>
            <color indexed="81"/>
            <rFont val="Tahoma"/>
            <family val="2"/>
          </rPr>
          <t>estimate has a relative standard error greater than 50% and is considered too unreliable for general use</t>
        </r>
      </text>
    </comment>
    <comment ref="HZ18" authorId="0" shapeId="0" xr:uid="{00000000-0006-0000-0500-00007E000000}">
      <text>
        <r>
          <rPr>
            <sz val="8"/>
            <color indexed="81"/>
            <rFont val="Tahoma"/>
            <family val="2"/>
          </rPr>
          <t>estimate has a relative standard error greater than 50% and is considered too unreliable for general use</t>
        </r>
      </text>
    </comment>
    <comment ref="IB18" authorId="0" shapeId="0" xr:uid="{00000000-0006-0000-0500-00007F000000}">
      <text>
        <r>
          <rPr>
            <sz val="8"/>
            <color indexed="81"/>
            <rFont val="Tahoma"/>
            <family val="2"/>
          </rPr>
          <t>estimate has a relative standard error between 25% and 50% and should be used with caution</t>
        </r>
      </text>
    </comment>
    <comment ref="IE18" authorId="0" shapeId="0" xr:uid="{00000000-0006-0000-0500-000080000000}">
      <text>
        <r>
          <rPr>
            <sz val="8"/>
            <color indexed="81"/>
            <rFont val="Tahoma"/>
            <family val="2"/>
          </rPr>
          <t>estimate has a relative standard error between 25% and 50% and should be used with caution</t>
        </r>
      </text>
    </comment>
    <comment ref="W19" authorId="0" shapeId="0" xr:uid="{00000000-0006-0000-0500-000081000000}">
      <text>
        <r>
          <rPr>
            <sz val="8"/>
            <color indexed="81"/>
            <rFont val="Tahoma"/>
            <family val="2"/>
          </rPr>
          <t>estimate has a relative standard error between 25% and 50% and should be used with caution</t>
        </r>
      </text>
    </comment>
    <comment ref="X19" authorId="0" shapeId="0" xr:uid="{00000000-0006-0000-0500-000082000000}">
      <text>
        <r>
          <rPr>
            <sz val="8"/>
            <color indexed="81"/>
            <rFont val="Tahoma"/>
            <family val="2"/>
          </rPr>
          <t>estimate has a relative standard error between 25% and 50% and should be used with caution</t>
        </r>
      </text>
    </comment>
    <comment ref="Z19" authorId="0" shapeId="0" xr:uid="{00000000-0006-0000-0500-000083000000}">
      <text>
        <r>
          <rPr>
            <sz val="8"/>
            <color indexed="81"/>
            <rFont val="Tahoma"/>
            <family val="2"/>
          </rPr>
          <t>estimate has a relative standard error between 25% and 50% and should be used with caution</t>
        </r>
      </text>
    </comment>
    <comment ref="AA19" authorId="0" shapeId="0" xr:uid="{00000000-0006-0000-0500-000084000000}">
      <text>
        <r>
          <rPr>
            <sz val="8"/>
            <color indexed="81"/>
            <rFont val="Tahoma"/>
            <family val="2"/>
          </rPr>
          <t>estimate has a relative standard error between 25% and 50% and should be used with caution</t>
        </r>
      </text>
    </comment>
    <comment ref="AC19" authorId="0" shapeId="0" xr:uid="{00000000-0006-0000-0500-000085000000}">
      <text>
        <r>
          <rPr>
            <sz val="8"/>
            <color indexed="81"/>
            <rFont val="Tahoma"/>
            <family val="2"/>
          </rPr>
          <t>estimate has a relative standard error between 25% and 50% and should be used with caution</t>
        </r>
      </text>
    </comment>
    <comment ref="DX19" authorId="0" shapeId="0" xr:uid="{00000000-0006-0000-0500-000086000000}">
      <text>
        <r>
          <rPr>
            <sz val="8"/>
            <color indexed="81"/>
            <rFont val="Tahoma"/>
            <family val="2"/>
          </rPr>
          <t>estimate has a relative standard error between 25% and 50% and should be used with caution</t>
        </r>
      </text>
    </comment>
    <comment ref="DY19" authorId="0" shapeId="0" xr:uid="{00000000-0006-0000-0500-000087000000}">
      <text>
        <r>
          <rPr>
            <sz val="8"/>
            <color indexed="81"/>
            <rFont val="Tahoma"/>
            <family val="2"/>
          </rPr>
          <t>estimate has a relative standard error between 25% and 50% and should be used with caution</t>
        </r>
      </text>
    </comment>
    <comment ref="EA19" authorId="0" shapeId="0" xr:uid="{00000000-0006-0000-0500-000088000000}">
      <text>
        <r>
          <rPr>
            <sz val="8"/>
            <color indexed="81"/>
            <rFont val="Tahoma"/>
            <family val="2"/>
          </rPr>
          <t>estimate has a relative standard error between 25% and 50% and should be used with caution</t>
        </r>
      </text>
    </comment>
    <comment ref="ED19" authorId="0" shapeId="0" xr:uid="{00000000-0006-0000-0500-000089000000}">
      <text>
        <r>
          <rPr>
            <sz val="8"/>
            <color indexed="81"/>
            <rFont val="Tahoma"/>
            <family val="2"/>
          </rPr>
          <t>estimate has a relative standard error between 25% and 50% and should be used with caution</t>
        </r>
      </text>
    </comment>
    <comment ref="HS19" authorId="0" shapeId="0" xr:uid="{00000000-0006-0000-0500-00008A000000}">
      <text>
        <r>
          <rPr>
            <sz val="8"/>
            <color indexed="81"/>
            <rFont val="Tahoma"/>
            <family val="2"/>
          </rPr>
          <t>estimate has a relative standard error between 25% and 50% and should be used with caution</t>
        </r>
      </text>
    </comment>
    <comment ref="HX19" authorId="0" shapeId="0" xr:uid="{00000000-0006-0000-0500-00008B000000}">
      <text>
        <r>
          <rPr>
            <sz val="8"/>
            <color indexed="81"/>
            <rFont val="Tahoma"/>
            <family val="2"/>
          </rPr>
          <t>estimate has a relative standard error between 25% and 50% and should be used with caution</t>
        </r>
      </text>
    </comment>
    <comment ref="HY19" authorId="0" shapeId="0" xr:uid="{00000000-0006-0000-0500-00008C000000}">
      <text>
        <r>
          <rPr>
            <sz val="8"/>
            <color indexed="81"/>
            <rFont val="Tahoma"/>
            <family val="2"/>
          </rPr>
          <t>estimate has a relative standard error between 25% and 50% and should be used with caution</t>
        </r>
      </text>
    </comment>
    <comment ref="HZ19" authorId="0" shapeId="0" xr:uid="{00000000-0006-0000-0500-00008D000000}">
      <text>
        <r>
          <rPr>
            <sz val="8"/>
            <color indexed="81"/>
            <rFont val="Tahoma"/>
            <family val="2"/>
          </rPr>
          <t>estimate has a relative standard error between 25% and 50% and should be used with caution</t>
        </r>
      </text>
    </comment>
    <comment ref="IB19" authorId="0" shapeId="0" xr:uid="{00000000-0006-0000-0500-00008E000000}">
      <text>
        <r>
          <rPr>
            <sz val="8"/>
            <color indexed="81"/>
            <rFont val="Tahoma"/>
            <family val="2"/>
          </rPr>
          <t>estimate has a relative standard error between 25% and 50% and should be used with caution</t>
        </r>
      </text>
    </comment>
    <comment ref="IC19" authorId="0" shapeId="0" xr:uid="{00000000-0006-0000-0500-00008F000000}">
      <text>
        <r>
          <rPr>
            <sz val="8"/>
            <color indexed="81"/>
            <rFont val="Tahoma"/>
            <family val="2"/>
          </rPr>
          <t>estimate has a relative standard error between 25% and 50% and should be used with caution</t>
        </r>
      </text>
    </comment>
    <comment ref="ID19" authorId="0" shapeId="0" xr:uid="{00000000-0006-0000-0500-000090000000}">
      <text>
        <r>
          <rPr>
            <sz val="8"/>
            <color indexed="81"/>
            <rFont val="Tahoma"/>
            <family val="2"/>
          </rPr>
          <t>estimate has a relative standard error between 25% and 50% and should be used with caution</t>
        </r>
      </text>
    </comment>
    <comment ref="IE19" authorId="0" shapeId="0" xr:uid="{00000000-0006-0000-0500-000091000000}">
      <text>
        <r>
          <rPr>
            <sz val="8"/>
            <color indexed="81"/>
            <rFont val="Tahoma"/>
            <family val="2"/>
          </rPr>
          <t>estimate has a relative standard error greater than 50% and is considered too unreliable for general use</t>
        </r>
      </text>
    </comment>
    <comment ref="IF19" authorId="0" shapeId="0" xr:uid="{00000000-0006-0000-0500-000092000000}">
      <text>
        <r>
          <rPr>
            <sz val="8"/>
            <color indexed="81"/>
            <rFont val="Tahoma"/>
            <family val="2"/>
          </rPr>
          <t>estimate has a relative standard error between 25% and 50% and should be used with caution</t>
        </r>
      </text>
    </comment>
    <comment ref="R20" authorId="0" shapeId="0" xr:uid="{00000000-0006-0000-0500-000093000000}">
      <text>
        <r>
          <rPr>
            <sz val="8"/>
            <color indexed="81"/>
            <rFont val="Tahoma"/>
            <family val="2"/>
          </rPr>
          <t>estimate has a relative standard error between 25% and 50% and should be used with caution</t>
        </r>
      </text>
    </comment>
    <comment ref="W20" authorId="0" shapeId="0" xr:uid="{00000000-0006-0000-0500-000094000000}">
      <text>
        <r>
          <rPr>
            <sz val="8"/>
            <color indexed="81"/>
            <rFont val="Tahoma"/>
            <family val="2"/>
          </rPr>
          <t>estimate has a relative standard error between 25% and 50% and should be used with caution</t>
        </r>
      </text>
    </comment>
    <comment ref="X20" authorId="0" shapeId="0" xr:uid="{00000000-0006-0000-0500-000095000000}">
      <text>
        <r>
          <rPr>
            <sz val="8"/>
            <color indexed="81"/>
            <rFont val="Tahoma"/>
            <family val="2"/>
          </rPr>
          <t>estimate has a relative standard error between 25% and 50% and should be used with caution</t>
        </r>
      </text>
    </comment>
    <comment ref="AC20" authorId="0" shapeId="0" xr:uid="{00000000-0006-0000-0500-000096000000}">
      <text>
        <r>
          <rPr>
            <sz val="8"/>
            <color indexed="81"/>
            <rFont val="Tahoma"/>
            <family val="2"/>
          </rPr>
          <t>estimate has a relative standard error between 25% and 50% and should be used with caution</t>
        </r>
      </text>
    </comment>
    <comment ref="DR20" authorId="0" shapeId="0" xr:uid="{00000000-0006-0000-0500-000097000000}">
      <text>
        <r>
          <rPr>
            <sz val="8"/>
            <color indexed="81"/>
            <rFont val="Tahoma"/>
            <family val="2"/>
          </rPr>
          <t>estimate has a relative standard error between 25% and 50% and should be used with caution</t>
        </r>
      </text>
    </comment>
    <comment ref="DX20" authorId="0" shapeId="0" xr:uid="{00000000-0006-0000-0500-000098000000}">
      <text>
        <r>
          <rPr>
            <sz val="8"/>
            <color indexed="81"/>
            <rFont val="Tahoma"/>
            <family val="2"/>
          </rPr>
          <t>estimate has a relative standard error between 25% and 50% and should be used with caution</t>
        </r>
      </text>
    </comment>
    <comment ref="DY20" authorId="0" shapeId="0" xr:uid="{00000000-0006-0000-0500-000099000000}">
      <text>
        <r>
          <rPr>
            <sz val="8"/>
            <color indexed="81"/>
            <rFont val="Tahoma"/>
            <family val="2"/>
          </rPr>
          <t>estimate has a relative standard error between 25% and 50% and should be used with caution</t>
        </r>
      </text>
    </comment>
    <comment ref="EA20" authorId="0" shapeId="0" xr:uid="{00000000-0006-0000-0500-00009A000000}">
      <text>
        <r>
          <rPr>
            <sz val="8"/>
            <color indexed="81"/>
            <rFont val="Tahoma"/>
            <family val="2"/>
          </rPr>
          <t>estimate has a relative standard error between 25% and 50% and should be used with caution</t>
        </r>
      </text>
    </comment>
    <comment ref="ED20" authorId="0" shapeId="0" xr:uid="{00000000-0006-0000-0500-00009B000000}">
      <text>
        <r>
          <rPr>
            <sz val="8"/>
            <color indexed="81"/>
            <rFont val="Tahoma"/>
            <family val="2"/>
          </rPr>
          <t>estimate has a relative standard error greater than 50% and is considered too unreliable for general use</t>
        </r>
      </text>
    </comment>
    <comment ref="FN20" authorId="0" shapeId="0" xr:uid="{00000000-0006-0000-0500-00009C000000}">
      <text>
        <r>
          <rPr>
            <sz val="8"/>
            <color indexed="81"/>
            <rFont val="Tahoma"/>
            <family val="2"/>
          </rPr>
          <t>estimate has a relative standard error between 25% and 50% and should be used with caution</t>
        </r>
      </text>
    </comment>
    <comment ref="HS20" authorId="0" shapeId="0" xr:uid="{00000000-0006-0000-0500-00009D000000}">
      <text>
        <r>
          <rPr>
            <sz val="8"/>
            <color indexed="81"/>
            <rFont val="Tahoma"/>
            <family val="2"/>
          </rPr>
          <t>estimate has a relative standard error between 25% and 50% and should be used with caution</t>
        </r>
      </text>
    </comment>
    <comment ref="HT20" authorId="0" shapeId="0" xr:uid="{00000000-0006-0000-0500-00009E000000}">
      <text>
        <r>
          <rPr>
            <sz val="8"/>
            <color indexed="81"/>
            <rFont val="Tahoma"/>
            <family val="2"/>
          </rPr>
          <t>estimate has a relative standard error between 25% and 50% and should be used with caution</t>
        </r>
      </text>
    </comment>
    <comment ref="HY20" authorId="0" shapeId="0" xr:uid="{00000000-0006-0000-0500-00009F000000}">
      <text>
        <r>
          <rPr>
            <sz val="8"/>
            <color indexed="81"/>
            <rFont val="Tahoma"/>
            <family val="2"/>
          </rPr>
          <t>estimate has a relative standard error between 25% and 50% and should be used with caution</t>
        </r>
      </text>
    </comment>
    <comment ref="HZ20" authorId="0" shapeId="0" xr:uid="{00000000-0006-0000-0500-0000A0000000}">
      <text>
        <r>
          <rPr>
            <sz val="8"/>
            <color indexed="81"/>
            <rFont val="Tahoma"/>
            <family val="2"/>
          </rPr>
          <t>estimate has a relative standard error between 25% and 50% and should be used with caution</t>
        </r>
      </text>
    </comment>
    <comment ref="IB20" authorId="0" shapeId="0" xr:uid="{00000000-0006-0000-0500-0000A1000000}">
      <text>
        <r>
          <rPr>
            <sz val="8"/>
            <color indexed="81"/>
            <rFont val="Tahoma"/>
            <family val="2"/>
          </rPr>
          <t>estimate has a relative standard error between 25% and 50% and should be used with caution</t>
        </r>
      </text>
    </comment>
    <comment ref="IE20" authorId="0" shapeId="0" xr:uid="{00000000-0006-0000-0500-0000A2000000}">
      <text>
        <r>
          <rPr>
            <sz val="8"/>
            <color indexed="81"/>
            <rFont val="Tahoma"/>
            <family val="2"/>
          </rPr>
          <t>estimate has a relative standard error between 25% and 50% and should be used with caution</t>
        </r>
      </text>
    </comment>
    <comment ref="Q21" authorId="0" shapeId="0" xr:uid="{00000000-0006-0000-0500-0000A3000000}">
      <text>
        <r>
          <rPr>
            <sz val="8"/>
            <color indexed="81"/>
            <rFont val="Tahoma"/>
            <family val="2"/>
          </rPr>
          <t>estimate has a relative standard error between 25% and 50% and should be used with caution</t>
        </r>
      </text>
    </comment>
    <comment ref="W21" authorId="0" shapeId="0" xr:uid="{00000000-0006-0000-0500-0000A4000000}">
      <text>
        <r>
          <rPr>
            <sz val="8"/>
            <color indexed="81"/>
            <rFont val="Tahoma"/>
            <family val="2"/>
          </rPr>
          <t>estimate has a relative standard error between 25% and 50% and should be used with caution</t>
        </r>
      </text>
    </comment>
    <comment ref="X21" authorId="0" shapeId="0" xr:uid="{00000000-0006-0000-0500-0000A5000000}">
      <text>
        <r>
          <rPr>
            <sz val="8"/>
            <color indexed="81"/>
            <rFont val="Tahoma"/>
            <family val="2"/>
          </rPr>
          <t>estimate has a relative standard error between 25% and 50% and should be used with caution</t>
        </r>
      </text>
    </comment>
    <comment ref="Z21" authorId="0" shapeId="0" xr:uid="{00000000-0006-0000-0500-0000A6000000}">
      <text>
        <r>
          <rPr>
            <sz val="8"/>
            <color indexed="81"/>
            <rFont val="Tahoma"/>
            <family val="2"/>
          </rPr>
          <t>estimate has a relative standard error between 25% and 50% and should be used with caution</t>
        </r>
      </text>
    </comment>
    <comment ref="AC21" authorId="0" shapeId="0" xr:uid="{00000000-0006-0000-0500-0000A7000000}">
      <text>
        <r>
          <rPr>
            <sz val="8"/>
            <color indexed="81"/>
            <rFont val="Tahoma"/>
            <family val="2"/>
          </rPr>
          <t>estimate has a relative standard error greater than 50% and is considered too unreliable for general use</t>
        </r>
      </text>
    </comment>
    <comment ref="DR21" authorId="0" shapeId="0" xr:uid="{00000000-0006-0000-0500-0000A8000000}">
      <text>
        <r>
          <rPr>
            <sz val="8"/>
            <color indexed="81"/>
            <rFont val="Tahoma"/>
            <family val="2"/>
          </rPr>
          <t>estimate has a relative standard error between 25% and 50% and should be used with caution</t>
        </r>
      </text>
    </comment>
    <comment ref="DW21" authorId="0" shapeId="0" xr:uid="{00000000-0006-0000-0500-0000A9000000}">
      <text>
        <r>
          <rPr>
            <sz val="8"/>
            <color indexed="81"/>
            <rFont val="Tahoma"/>
            <family val="2"/>
          </rPr>
          <t>estimate has a relative standard error between 25% and 50% and should be used with caution</t>
        </r>
      </text>
    </comment>
    <comment ref="DX21" authorId="0" shapeId="0" xr:uid="{00000000-0006-0000-0500-0000AA000000}">
      <text>
        <r>
          <rPr>
            <sz val="8"/>
            <color indexed="81"/>
            <rFont val="Tahoma"/>
            <family val="2"/>
          </rPr>
          <t>estimate has a relative standard error between 25% and 50% and should be used with caution</t>
        </r>
      </text>
    </comment>
    <comment ref="DY21" authorId="0" shapeId="0" xr:uid="{00000000-0006-0000-0500-0000AB000000}">
      <text>
        <r>
          <rPr>
            <sz val="8"/>
            <color indexed="81"/>
            <rFont val="Tahoma"/>
            <family val="2"/>
          </rPr>
          <t>estimate has a relative standard error greater than 50% and is considered too unreliable for general use</t>
        </r>
      </text>
    </comment>
    <comment ref="EA21" authorId="0" shapeId="0" xr:uid="{00000000-0006-0000-0500-0000AC000000}">
      <text>
        <r>
          <rPr>
            <sz val="8"/>
            <color indexed="81"/>
            <rFont val="Tahoma"/>
            <family val="2"/>
          </rPr>
          <t>estimate has a relative standard error between 25% and 50% and should be used with caution</t>
        </r>
      </text>
    </comment>
    <comment ref="ED21" authorId="0" shapeId="0" xr:uid="{00000000-0006-0000-0500-0000AD000000}">
      <text>
        <r>
          <rPr>
            <sz val="8"/>
            <color indexed="81"/>
            <rFont val="Tahoma"/>
            <family val="2"/>
          </rPr>
          <t>estimate has a relative standard error between 25% and 50% and should be used with caution</t>
        </r>
      </text>
    </comment>
    <comment ref="EM21" authorId="0" shapeId="0" xr:uid="{00000000-0006-0000-0500-0000AE000000}">
      <text>
        <r>
          <rPr>
            <sz val="8"/>
            <color indexed="81"/>
            <rFont val="Tahoma"/>
            <family val="2"/>
          </rPr>
          <t>estimate has a relative standard error between 25% and 50% and should be used with caution</t>
        </r>
      </text>
    </comment>
    <comment ref="HR21" authorId="0" shapeId="0" xr:uid="{00000000-0006-0000-0500-0000AF000000}">
      <text>
        <r>
          <rPr>
            <sz val="8"/>
            <color indexed="81"/>
            <rFont val="Tahoma"/>
            <family val="2"/>
          </rPr>
          <t>estimate has a relative standard error between 25% and 50% and should be used with caution</t>
        </r>
      </text>
    </comment>
    <comment ref="HS21" authorId="0" shapeId="0" xr:uid="{00000000-0006-0000-0500-0000B0000000}">
      <text>
        <r>
          <rPr>
            <sz val="8"/>
            <color indexed="81"/>
            <rFont val="Tahoma"/>
            <family val="2"/>
          </rPr>
          <t>estimate has a relative standard error greater than 50% and is considered too unreliable for general use</t>
        </r>
      </text>
    </comment>
    <comment ref="HT21" authorId="0" shapeId="0" xr:uid="{00000000-0006-0000-0500-0000B1000000}">
      <text>
        <r>
          <rPr>
            <sz val="8"/>
            <color indexed="81"/>
            <rFont val="Tahoma"/>
            <family val="2"/>
          </rPr>
          <t>estimate has a relative standard error between 25% and 50% and should be used with caution</t>
        </r>
      </text>
    </comment>
    <comment ref="HX21" authorId="0" shapeId="0" xr:uid="{00000000-0006-0000-0500-0000B2000000}">
      <text>
        <r>
          <rPr>
            <sz val="8"/>
            <color indexed="81"/>
            <rFont val="Tahoma"/>
            <family val="2"/>
          </rPr>
          <t>estimate has a relative standard error between 25% and 50% and should be used with caution</t>
        </r>
      </text>
    </comment>
    <comment ref="HY21" authorId="0" shapeId="0" xr:uid="{00000000-0006-0000-0500-0000B3000000}">
      <text>
        <r>
          <rPr>
            <sz val="8"/>
            <color indexed="81"/>
            <rFont val="Tahoma"/>
            <family val="2"/>
          </rPr>
          <t>estimate has a relative standard error greater than 50% and is considered too unreliable for general use</t>
        </r>
      </text>
    </comment>
    <comment ref="HZ21" authorId="0" shapeId="0" xr:uid="{00000000-0006-0000-0500-0000B4000000}">
      <text>
        <r>
          <rPr>
            <sz val="8"/>
            <color indexed="81"/>
            <rFont val="Tahoma"/>
            <family val="2"/>
          </rPr>
          <t>estimate has a relative standard error greater than 50% and is considered too unreliable for general use</t>
        </r>
      </text>
    </comment>
    <comment ref="IB21" authorId="0" shapeId="0" xr:uid="{00000000-0006-0000-0500-0000B5000000}">
      <text>
        <r>
          <rPr>
            <sz val="8"/>
            <color indexed="81"/>
            <rFont val="Tahoma"/>
            <family val="2"/>
          </rPr>
          <t>estimate has a relative standard error between 25% and 50% and should be used with caution</t>
        </r>
      </text>
    </comment>
    <comment ref="IC21" authorId="0" shapeId="0" xr:uid="{00000000-0006-0000-0500-0000B6000000}">
      <text>
        <r>
          <rPr>
            <sz val="8"/>
            <color indexed="81"/>
            <rFont val="Tahoma"/>
            <family val="2"/>
          </rPr>
          <t>estimate has a relative standard error between 25% and 50% and should be used with caution</t>
        </r>
      </text>
    </comment>
    <comment ref="ID21" authorId="0" shapeId="0" xr:uid="{00000000-0006-0000-0500-0000B7000000}">
      <text>
        <r>
          <rPr>
            <sz val="8"/>
            <color indexed="81"/>
            <rFont val="Tahoma"/>
            <family val="2"/>
          </rPr>
          <t>estimate has a relative standard error between 25% and 50% and should be used with caution</t>
        </r>
      </text>
    </comment>
    <comment ref="IE21" authorId="0" shapeId="0" xr:uid="{00000000-0006-0000-0500-0000B8000000}">
      <text>
        <r>
          <rPr>
            <sz val="8"/>
            <color indexed="81"/>
            <rFont val="Tahoma"/>
            <family val="2"/>
          </rPr>
          <t>estimate has a relative standard error greater than 50% and is considered too unreliable for general use</t>
        </r>
      </text>
    </comment>
    <comment ref="IF21" authorId="0" shapeId="0" xr:uid="{00000000-0006-0000-0500-0000B9000000}">
      <text>
        <r>
          <rPr>
            <sz val="8"/>
            <color indexed="81"/>
            <rFont val="Tahoma"/>
            <family val="2"/>
          </rPr>
          <t>estimate has a relative standard error between 25% and 50% and should be used with caution</t>
        </r>
      </text>
    </comment>
    <comment ref="IN21" authorId="0" shapeId="0" xr:uid="{00000000-0006-0000-0500-0000BA000000}">
      <text>
        <r>
          <rPr>
            <sz val="8"/>
            <color indexed="81"/>
            <rFont val="Tahoma"/>
            <family val="2"/>
          </rPr>
          <t>estimate has a relative standard error between 25% and 50% and should be used with caution</t>
        </r>
      </text>
    </comment>
    <comment ref="IO21" authorId="0" shapeId="0" xr:uid="{00000000-0006-0000-0500-0000BB000000}">
      <text>
        <r>
          <rPr>
            <sz val="8"/>
            <color indexed="81"/>
            <rFont val="Tahoma"/>
            <family val="2"/>
          </rPr>
          <t>estimate has a relative standard error between 25% and 50%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600-000001000000}">
      <text>
        <r>
          <rPr>
            <sz val="8"/>
            <color indexed="81"/>
            <rFont val="Tahoma"/>
            <family val="2"/>
          </rPr>
          <t>Refers to series collected at quarterly and lesser frequencies only.
Indicates which month in the collection period the data refers to.</t>
        </r>
      </text>
    </comment>
    <comment ref="V11" authorId="0" shapeId="0" xr:uid="{00000000-0006-0000-0600-000002000000}">
      <text>
        <r>
          <rPr>
            <sz val="8"/>
            <color indexed="81"/>
            <rFont val="Tahoma"/>
            <family val="2"/>
          </rPr>
          <t>estimate has a relative standard error between 25% and 50% and should be used with caution</t>
        </r>
      </text>
    </comment>
    <comment ref="Y11" authorId="0" shapeId="0" xr:uid="{00000000-0006-0000-0600-000003000000}">
      <text>
        <r>
          <rPr>
            <sz val="8"/>
            <color indexed="81"/>
            <rFont val="Tahoma"/>
            <family val="2"/>
          </rPr>
          <t>estimate has a relative standard error between 25% and 50% and should be used with caution</t>
        </r>
      </text>
    </comment>
    <comment ref="Z11" authorId="0" shapeId="0" xr:uid="{00000000-0006-0000-0600-000004000000}">
      <text>
        <r>
          <rPr>
            <sz val="8"/>
            <color indexed="81"/>
            <rFont val="Tahoma"/>
            <family val="2"/>
          </rPr>
          <t>estimate has a relative standard error between 25% and 50% and should be used with caution</t>
        </r>
      </text>
    </comment>
    <comment ref="AE11" authorId="0" shapeId="0" xr:uid="{00000000-0006-0000-0600-000005000000}">
      <text>
        <r>
          <rPr>
            <sz val="8"/>
            <color indexed="81"/>
            <rFont val="Tahoma"/>
            <family val="2"/>
          </rPr>
          <t>estimate has a relative standard error between 25% and 50% and should be used with caution</t>
        </r>
      </text>
    </comment>
    <comment ref="AT11" authorId="0" shapeId="0" xr:uid="{00000000-0006-0000-0600-000006000000}">
      <text>
        <r>
          <rPr>
            <sz val="8"/>
            <color indexed="81"/>
            <rFont val="Tahoma"/>
            <family val="2"/>
          </rPr>
          <t>estimate has a relative standard error between 25% and 50% and should be used with caution</t>
        </r>
      </text>
    </comment>
    <comment ref="AU11" authorId="0" shapeId="0" xr:uid="{00000000-0006-0000-0600-000007000000}">
      <text>
        <r>
          <rPr>
            <sz val="8"/>
            <color indexed="81"/>
            <rFont val="Tahoma"/>
            <family val="2"/>
          </rPr>
          <t>estimate has a relative standard error between 25% and 50% and should be used with caution</t>
        </r>
      </text>
    </comment>
    <comment ref="BX11" authorId="0" shapeId="0" xr:uid="{00000000-0006-0000-0600-000008000000}">
      <text>
        <r>
          <rPr>
            <sz val="8"/>
            <color indexed="81"/>
            <rFont val="Tahoma"/>
            <family val="2"/>
          </rPr>
          <t>estimate has a relative standard error between 25% and 50% and should be used with caution</t>
        </r>
      </text>
    </comment>
    <comment ref="BY11" authorId="0" shapeId="0" xr:uid="{00000000-0006-0000-0600-000009000000}">
      <text>
        <r>
          <rPr>
            <sz val="8"/>
            <color indexed="81"/>
            <rFont val="Tahoma"/>
            <family val="2"/>
          </rPr>
          <t>estimate has a relative standard error between 25% and 50% and should be used with caution</t>
        </r>
      </text>
    </comment>
    <comment ref="CD11" authorId="0" shapeId="0" xr:uid="{00000000-0006-0000-0600-00000A000000}">
      <text>
        <r>
          <rPr>
            <sz val="8"/>
            <color indexed="81"/>
            <rFont val="Tahoma"/>
            <family val="2"/>
          </rPr>
          <t>estimate has a relative standard error between 25% and 50% and should be used with caution</t>
        </r>
      </text>
    </comment>
    <comment ref="CE11" authorId="0" shapeId="0" xr:uid="{00000000-0006-0000-0600-00000B000000}">
      <text>
        <r>
          <rPr>
            <sz val="8"/>
            <color indexed="81"/>
            <rFont val="Tahoma"/>
            <family val="2"/>
          </rPr>
          <t>estimate has a relative standard error between 25% and 50% and should be used with caution</t>
        </r>
      </text>
    </comment>
    <comment ref="CI11" authorId="0" shapeId="0" xr:uid="{00000000-0006-0000-0600-00000C000000}">
      <text>
        <r>
          <rPr>
            <sz val="8"/>
            <color indexed="81"/>
            <rFont val="Tahoma"/>
            <family val="2"/>
          </rPr>
          <t>estimate has a relative standard error greater than 50% and is considered too unreliable for general use</t>
        </r>
      </text>
    </comment>
    <comment ref="CJ11" authorId="0" shapeId="0" xr:uid="{00000000-0006-0000-0600-00000D000000}">
      <text>
        <r>
          <rPr>
            <sz val="8"/>
            <color indexed="81"/>
            <rFont val="Tahoma"/>
            <family val="2"/>
          </rPr>
          <t>estimate has a relative standard error greater than 50% and is considered too unreliable for general use</t>
        </r>
      </text>
    </comment>
    <comment ref="CK11" authorId="0" shapeId="0" xr:uid="{00000000-0006-0000-0600-00000E000000}">
      <text>
        <r>
          <rPr>
            <sz val="8"/>
            <color indexed="81"/>
            <rFont val="Tahoma"/>
            <family val="2"/>
          </rPr>
          <t>estimate has a relative standard error greater than 50% and is considered too unreliable for general use</t>
        </r>
      </text>
    </comment>
    <comment ref="CL11" authorId="0" shapeId="0" xr:uid="{00000000-0006-0000-0600-00000F000000}">
      <text>
        <r>
          <rPr>
            <sz val="8"/>
            <color indexed="81"/>
            <rFont val="Tahoma"/>
            <family val="2"/>
          </rPr>
          <t>estimate has a relative standard error between 25% and 50% and should be used with caution</t>
        </r>
      </text>
    </comment>
    <comment ref="CM11" authorId="0" shapeId="0" xr:uid="{00000000-0006-0000-0600-000010000000}">
      <text>
        <r>
          <rPr>
            <sz val="8"/>
            <color indexed="81"/>
            <rFont val="Tahoma"/>
            <family val="2"/>
          </rPr>
          <t>estimate has a relative standard error between 25% and 50% and should be used with caution</t>
        </r>
      </text>
    </comment>
    <comment ref="CN11" authorId="0" shapeId="0" xr:uid="{00000000-0006-0000-0600-000011000000}">
      <text>
        <r>
          <rPr>
            <sz val="8"/>
            <color indexed="81"/>
            <rFont val="Tahoma"/>
            <family val="2"/>
          </rPr>
          <t>estimate has a relative standard error between 25% and 50% and should be used with caution</t>
        </r>
      </text>
    </comment>
    <comment ref="CO11" authorId="0" shapeId="0" xr:uid="{00000000-0006-0000-0600-000012000000}">
      <text>
        <r>
          <rPr>
            <sz val="8"/>
            <color indexed="81"/>
            <rFont val="Tahoma"/>
            <family val="2"/>
          </rPr>
          <t>estimate has a relative standard error between 25% and 50% and should be used with caution</t>
        </r>
      </text>
    </comment>
    <comment ref="CP11" authorId="0" shapeId="0" xr:uid="{00000000-0006-0000-0600-000013000000}">
      <text>
        <r>
          <rPr>
            <sz val="8"/>
            <color indexed="81"/>
            <rFont val="Tahoma"/>
            <family val="2"/>
          </rPr>
          <t>estimate has a relative standard error greater than 50% and is considered too unreliable for general use</t>
        </r>
      </text>
    </comment>
    <comment ref="CQ11" authorId="0" shapeId="0" xr:uid="{00000000-0006-0000-0600-000014000000}">
      <text>
        <r>
          <rPr>
            <sz val="8"/>
            <color indexed="81"/>
            <rFont val="Tahoma"/>
            <family val="2"/>
          </rPr>
          <t>estimate has a relative standard error between 25% and 50% and should be used with caution</t>
        </r>
      </text>
    </comment>
    <comment ref="CY11" authorId="0" shapeId="0" xr:uid="{00000000-0006-0000-0600-000015000000}">
      <text>
        <r>
          <rPr>
            <sz val="8"/>
            <color indexed="81"/>
            <rFont val="Tahoma"/>
            <family val="2"/>
          </rPr>
          <t>estimate has a relative standard error between 25% and 50% and should be used with caution</t>
        </r>
      </text>
    </comment>
    <comment ref="CZ11" authorId="0" shapeId="0" xr:uid="{00000000-0006-0000-0600-000016000000}">
      <text>
        <r>
          <rPr>
            <sz val="8"/>
            <color indexed="81"/>
            <rFont val="Tahoma"/>
            <family val="2"/>
          </rPr>
          <t>estimate has a relative standard error between 25% and 50% and should be used with caution</t>
        </r>
      </text>
    </comment>
    <comment ref="FY11" authorId="0" shapeId="0" xr:uid="{00000000-0006-0000-0600-000017000000}">
      <text>
        <r>
          <rPr>
            <sz val="8"/>
            <color indexed="81"/>
            <rFont val="Tahoma"/>
            <family val="2"/>
          </rPr>
          <t>estimate has a relative standard error between 25% and 50% and should be used with caution</t>
        </r>
      </text>
    </comment>
    <comment ref="GD11" authorId="0" shapeId="0" xr:uid="{00000000-0006-0000-0600-000018000000}">
      <text>
        <r>
          <rPr>
            <sz val="8"/>
            <color indexed="81"/>
            <rFont val="Tahoma"/>
            <family val="2"/>
          </rPr>
          <t>estimate has a relative standard error between 25% and 50% and should be used with caution</t>
        </r>
      </text>
    </comment>
    <comment ref="GE11" authorId="0" shapeId="0" xr:uid="{00000000-0006-0000-0600-000019000000}">
      <text>
        <r>
          <rPr>
            <sz val="8"/>
            <color indexed="81"/>
            <rFont val="Tahoma"/>
            <family val="2"/>
          </rPr>
          <t>estimate has a relative standard error greater than 50% and is considered too unreliable for general use</t>
        </r>
      </text>
    </comment>
    <comment ref="GF11" authorId="0" shapeId="0" xr:uid="{00000000-0006-0000-0600-00001A000000}">
      <text>
        <r>
          <rPr>
            <sz val="8"/>
            <color indexed="81"/>
            <rFont val="Tahoma"/>
            <family val="2"/>
          </rPr>
          <t>estimate has a relative standard error between 25% and 50% and should be used with caution</t>
        </r>
      </text>
    </comment>
    <comment ref="GJ11" authorId="0" shapeId="0" xr:uid="{00000000-0006-0000-0600-00001B000000}">
      <text>
        <r>
          <rPr>
            <sz val="8"/>
            <color indexed="81"/>
            <rFont val="Tahoma"/>
            <family val="2"/>
          </rPr>
          <t>estimate has a relative standard error greater than 50% and is considered too unreliable for general use</t>
        </r>
      </text>
    </comment>
    <comment ref="GK11" authorId="0" shapeId="0" xr:uid="{00000000-0006-0000-0600-00001C000000}">
      <text>
        <r>
          <rPr>
            <sz val="8"/>
            <color indexed="81"/>
            <rFont val="Tahoma"/>
            <family val="2"/>
          </rPr>
          <t>estimate has a relative standard error greater than 50% and is considered too unreliable for general use</t>
        </r>
      </text>
    </comment>
    <comment ref="GL11" authorId="0" shapeId="0" xr:uid="{00000000-0006-0000-0600-00001D000000}">
      <text>
        <r>
          <rPr>
            <sz val="8"/>
            <color indexed="81"/>
            <rFont val="Tahoma"/>
            <family val="2"/>
          </rPr>
          <t>estimate has a relative standard error greater than 50% and is considered too unreliable for general use</t>
        </r>
      </text>
    </comment>
    <comment ref="GN11" authorId="0" shapeId="0" xr:uid="{00000000-0006-0000-0600-00001E000000}">
      <text>
        <r>
          <rPr>
            <sz val="8"/>
            <color indexed="81"/>
            <rFont val="Tahoma"/>
            <family val="2"/>
          </rPr>
          <t>estimate has a relative standard error between 25% and 50% and should be used with caution</t>
        </r>
      </text>
    </comment>
    <comment ref="GP11" authorId="0" shapeId="0" xr:uid="{00000000-0006-0000-0600-00001F000000}">
      <text>
        <r>
          <rPr>
            <sz val="8"/>
            <color indexed="81"/>
            <rFont val="Tahoma"/>
            <family val="2"/>
          </rPr>
          <t>estimate has a relative standard error between 25% and 50% and should be used with caution</t>
        </r>
      </text>
    </comment>
    <comment ref="GQ11" authorId="0" shapeId="0" xr:uid="{00000000-0006-0000-0600-000020000000}">
      <text>
        <r>
          <rPr>
            <sz val="8"/>
            <color indexed="81"/>
            <rFont val="Tahoma"/>
            <family val="2"/>
          </rPr>
          <t>estimate has a relative standard error greater than 50% and is considered too unreliable for general use</t>
        </r>
      </text>
    </comment>
    <comment ref="GR11" authorId="0" shapeId="0" xr:uid="{00000000-0006-0000-0600-000021000000}">
      <text>
        <r>
          <rPr>
            <sz val="8"/>
            <color indexed="81"/>
            <rFont val="Tahoma"/>
            <family val="2"/>
          </rPr>
          <t>estimate has a relative standard error between 25% and 50% and should be used with caution</t>
        </r>
      </text>
    </comment>
    <comment ref="GY11" authorId="0" shapeId="0" xr:uid="{00000000-0006-0000-0600-000022000000}">
      <text>
        <r>
          <rPr>
            <sz val="8"/>
            <color indexed="81"/>
            <rFont val="Tahoma"/>
            <family val="2"/>
          </rPr>
          <t>estimate has a relative standard error between 25% and 50% and should be used with caution</t>
        </r>
      </text>
    </comment>
    <comment ref="GZ11" authorId="0" shapeId="0" xr:uid="{00000000-0006-0000-0600-000023000000}">
      <text>
        <r>
          <rPr>
            <sz val="8"/>
            <color indexed="81"/>
            <rFont val="Tahoma"/>
            <family val="2"/>
          </rPr>
          <t>estimate has a relative standard error between 25% and 50% and should be used with caution</t>
        </r>
      </text>
    </comment>
    <comment ref="HA11" authorId="0" shapeId="0" xr:uid="{00000000-0006-0000-0600-000024000000}">
      <text>
        <r>
          <rPr>
            <sz val="8"/>
            <color indexed="81"/>
            <rFont val="Tahoma"/>
            <family val="2"/>
          </rPr>
          <t>estimate has a relative standard error between 25% and 50% and should be used with caution</t>
        </r>
      </text>
    </comment>
    <comment ref="Z12" authorId="0" shapeId="0" xr:uid="{00000000-0006-0000-0600-000025000000}">
      <text>
        <r>
          <rPr>
            <sz val="8"/>
            <color indexed="81"/>
            <rFont val="Tahoma"/>
            <family val="2"/>
          </rPr>
          <t>estimate has a relative standard error between 25% and 50% and should be used with caution</t>
        </r>
      </text>
    </comment>
    <comment ref="BW12" authorId="0" shapeId="0" xr:uid="{00000000-0006-0000-0600-000026000000}">
      <text>
        <r>
          <rPr>
            <sz val="8"/>
            <color indexed="81"/>
            <rFont val="Tahoma"/>
            <family val="2"/>
          </rPr>
          <t>estimate has a relative standard error between 25% and 50% and should be used with caution</t>
        </r>
      </text>
    </comment>
    <comment ref="BX12" authorId="0" shapeId="0" xr:uid="{00000000-0006-0000-0600-000027000000}">
      <text>
        <r>
          <rPr>
            <sz val="8"/>
            <color indexed="81"/>
            <rFont val="Tahoma"/>
            <family val="2"/>
          </rPr>
          <t>estimate has a relative standard error between 25% and 50% and should be used with caution</t>
        </r>
      </text>
    </comment>
    <comment ref="BY12" authorId="0" shapeId="0" xr:uid="{00000000-0006-0000-0600-000028000000}">
      <text>
        <r>
          <rPr>
            <sz val="8"/>
            <color indexed="81"/>
            <rFont val="Tahoma"/>
            <family val="2"/>
          </rPr>
          <t>estimate has a relative standard error between 25% and 50% and should be used with caution</t>
        </r>
      </text>
    </comment>
    <comment ref="CC12" authorId="0" shapeId="0" xr:uid="{00000000-0006-0000-0600-000029000000}">
      <text>
        <r>
          <rPr>
            <sz val="8"/>
            <color indexed="81"/>
            <rFont val="Tahoma"/>
            <family val="2"/>
          </rPr>
          <t>estimate has a relative standard error between 25% and 50% and should be used with caution</t>
        </r>
      </text>
    </comment>
    <comment ref="CD12" authorId="0" shapeId="0" xr:uid="{00000000-0006-0000-0600-00002A000000}">
      <text>
        <r>
          <rPr>
            <sz val="8"/>
            <color indexed="81"/>
            <rFont val="Tahoma"/>
            <family val="2"/>
          </rPr>
          <t>estimate has a relative standard error between 25% and 50% and should be used with caution</t>
        </r>
      </text>
    </comment>
    <comment ref="CE12" authorId="0" shapeId="0" xr:uid="{00000000-0006-0000-0600-00002B000000}">
      <text>
        <r>
          <rPr>
            <sz val="8"/>
            <color indexed="81"/>
            <rFont val="Tahoma"/>
            <family val="2"/>
          </rPr>
          <t>estimate has a relative standard error between 25% and 50% and should be used with caution</t>
        </r>
      </text>
    </comment>
    <comment ref="CI12" authorId="0" shapeId="0" xr:uid="{00000000-0006-0000-0600-00002C000000}">
      <text>
        <r>
          <rPr>
            <sz val="8"/>
            <color indexed="81"/>
            <rFont val="Tahoma"/>
            <family val="2"/>
          </rPr>
          <t>estimate has a relative standard error greater than 50% and is considered too unreliable for general use</t>
        </r>
      </text>
    </comment>
    <comment ref="CK12" authorId="0" shapeId="0" xr:uid="{00000000-0006-0000-0600-00002D000000}">
      <text>
        <r>
          <rPr>
            <sz val="8"/>
            <color indexed="81"/>
            <rFont val="Tahoma"/>
            <family val="2"/>
          </rPr>
          <t>estimate has a relative standard error greater than 50% and is considered too unreliable for general use</t>
        </r>
      </text>
    </comment>
    <comment ref="CL12" authorId="0" shapeId="0" xr:uid="{00000000-0006-0000-0600-00002E000000}">
      <text>
        <r>
          <rPr>
            <sz val="8"/>
            <color indexed="81"/>
            <rFont val="Tahoma"/>
            <family val="2"/>
          </rPr>
          <t>estimate has a relative standard error between 25% and 50% and should be used with caution</t>
        </r>
      </text>
    </comment>
    <comment ref="CM12" authorId="0" shapeId="0" xr:uid="{00000000-0006-0000-0600-00002F000000}">
      <text>
        <r>
          <rPr>
            <sz val="8"/>
            <color indexed="81"/>
            <rFont val="Tahoma"/>
            <family val="2"/>
          </rPr>
          <t>estimate has a relative standard error greater than 50% and is considered too unreliable for general use</t>
        </r>
      </text>
    </comment>
    <comment ref="CN12" authorId="0" shapeId="0" xr:uid="{00000000-0006-0000-0600-000030000000}">
      <text>
        <r>
          <rPr>
            <sz val="8"/>
            <color indexed="81"/>
            <rFont val="Tahoma"/>
            <family val="2"/>
          </rPr>
          <t>estimate has a relative standard error between 25% and 50% and should be used with caution</t>
        </r>
      </text>
    </comment>
    <comment ref="CO12" authorId="0" shapeId="0" xr:uid="{00000000-0006-0000-0600-000031000000}">
      <text>
        <r>
          <rPr>
            <sz val="8"/>
            <color indexed="81"/>
            <rFont val="Tahoma"/>
            <family val="2"/>
          </rPr>
          <t>estimate has a relative standard error between 25% and 50% and should be used with caution</t>
        </r>
      </text>
    </comment>
    <comment ref="CQ12" authorId="0" shapeId="0" xr:uid="{00000000-0006-0000-0600-000032000000}">
      <text>
        <r>
          <rPr>
            <sz val="8"/>
            <color indexed="81"/>
            <rFont val="Tahoma"/>
            <family val="2"/>
          </rPr>
          <t>estimate has a relative standard error between 25% and 50% and should be used with caution</t>
        </r>
      </text>
    </comment>
    <comment ref="CY12" authorId="0" shapeId="0" xr:uid="{00000000-0006-0000-0600-000033000000}">
      <text>
        <r>
          <rPr>
            <sz val="8"/>
            <color indexed="81"/>
            <rFont val="Tahoma"/>
            <family val="2"/>
          </rPr>
          <t>estimate has a relative standard error between 25% and 50% and should be used with caution</t>
        </r>
      </text>
    </comment>
    <comment ref="CZ12" authorId="0" shapeId="0" xr:uid="{00000000-0006-0000-0600-000034000000}">
      <text>
        <r>
          <rPr>
            <sz val="8"/>
            <color indexed="81"/>
            <rFont val="Tahoma"/>
            <family val="2"/>
          </rPr>
          <t>estimate has a relative standard error between 25% and 50% and should be used with caution</t>
        </r>
      </text>
    </comment>
    <comment ref="FX12" authorId="0" shapeId="0" xr:uid="{00000000-0006-0000-0600-000035000000}">
      <text>
        <r>
          <rPr>
            <sz val="8"/>
            <color indexed="81"/>
            <rFont val="Tahoma"/>
            <family val="2"/>
          </rPr>
          <t>estimate has a relative standard error between 25% and 50% and should be used with caution</t>
        </r>
      </text>
    </comment>
    <comment ref="FY12" authorId="0" shapeId="0" xr:uid="{00000000-0006-0000-0600-000036000000}">
      <text>
        <r>
          <rPr>
            <sz val="8"/>
            <color indexed="81"/>
            <rFont val="Tahoma"/>
            <family val="2"/>
          </rPr>
          <t>estimate has a relative standard error between 25% and 50% and should be used with caution</t>
        </r>
      </text>
    </comment>
    <comment ref="FZ12" authorId="0" shapeId="0" xr:uid="{00000000-0006-0000-0600-000037000000}">
      <text>
        <r>
          <rPr>
            <sz val="8"/>
            <color indexed="81"/>
            <rFont val="Tahoma"/>
            <family val="2"/>
          </rPr>
          <t>estimate has a relative standard error between 25% and 50% and should be used with caution</t>
        </r>
      </text>
    </comment>
    <comment ref="GD12" authorId="0" shapeId="0" xr:uid="{00000000-0006-0000-0600-000038000000}">
      <text>
        <r>
          <rPr>
            <sz val="8"/>
            <color indexed="81"/>
            <rFont val="Tahoma"/>
            <family val="2"/>
          </rPr>
          <t>estimate has a relative standard error between 25% and 50% and should be used with caution</t>
        </r>
      </text>
    </comment>
    <comment ref="GE12" authorId="0" shapeId="0" xr:uid="{00000000-0006-0000-0600-000039000000}">
      <text>
        <r>
          <rPr>
            <sz val="8"/>
            <color indexed="81"/>
            <rFont val="Tahoma"/>
            <family val="2"/>
          </rPr>
          <t>estimate has a relative standard error greater than 50% and is considered too unreliable for general use</t>
        </r>
      </text>
    </comment>
    <comment ref="GF12" authorId="0" shapeId="0" xr:uid="{00000000-0006-0000-0600-00003A000000}">
      <text>
        <r>
          <rPr>
            <sz val="8"/>
            <color indexed="81"/>
            <rFont val="Tahoma"/>
            <family val="2"/>
          </rPr>
          <t>estimate has a relative standard error between 25% and 50% and should be used with caution</t>
        </r>
      </text>
    </comment>
    <comment ref="GJ12" authorId="0" shapeId="0" xr:uid="{00000000-0006-0000-0600-00003B000000}">
      <text>
        <r>
          <rPr>
            <sz val="8"/>
            <color indexed="81"/>
            <rFont val="Tahoma"/>
            <family val="2"/>
          </rPr>
          <t>estimate has a relative standard error between 25% and 50% and should be used with caution</t>
        </r>
      </text>
    </comment>
    <comment ref="GK12" authorId="0" shapeId="0" xr:uid="{00000000-0006-0000-0600-00003C000000}">
      <text>
        <r>
          <rPr>
            <sz val="8"/>
            <color indexed="81"/>
            <rFont val="Tahoma"/>
            <family val="2"/>
          </rPr>
          <t>estimate has a relative standard error greater than 50% and is considered too unreliable for general use</t>
        </r>
      </text>
    </comment>
    <comment ref="GL12" authorId="0" shapeId="0" xr:uid="{00000000-0006-0000-0600-00003D000000}">
      <text>
        <r>
          <rPr>
            <sz val="8"/>
            <color indexed="81"/>
            <rFont val="Tahoma"/>
            <family val="2"/>
          </rPr>
          <t>estimate has a relative standard error greater than 50% and is considered too unreliable for general use</t>
        </r>
      </text>
    </comment>
    <comment ref="GN12" authorId="0" shapeId="0" xr:uid="{00000000-0006-0000-0600-00003E000000}">
      <text>
        <r>
          <rPr>
            <sz val="8"/>
            <color indexed="81"/>
            <rFont val="Tahoma"/>
            <family val="2"/>
          </rPr>
          <t>estimate has a relative standard error between 25% and 50% and should be used with caution</t>
        </r>
      </text>
    </comment>
    <comment ref="GO12" authorId="0" shapeId="0" xr:uid="{00000000-0006-0000-0600-00003F000000}">
      <text>
        <r>
          <rPr>
            <sz val="8"/>
            <color indexed="81"/>
            <rFont val="Tahoma"/>
            <family val="2"/>
          </rPr>
          <t>estimate has a relative standard error between 25% and 50% and should be used with caution</t>
        </r>
      </text>
    </comment>
    <comment ref="GZ12" authorId="0" shapeId="0" xr:uid="{00000000-0006-0000-0600-000040000000}">
      <text>
        <r>
          <rPr>
            <sz val="8"/>
            <color indexed="81"/>
            <rFont val="Tahoma"/>
            <family val="2"/>
          </rPr>
          <t>estimate has a relative standard error between 25% and 50% and should be used with caution</t>
        </r>
      </text>
    </comment>
    <comment ref="Y13" authorId="0" shapeId="0" xr:uid="{00000000-0006-0000-0600-000041000000}">
      <text>
        <r>
          <rPr>
            <sz val="8"/>
            <color indexed="81"/>
            <rFont val="Tahoma"/>
            <family val="2"/>
          </rPr>
          <t>estimate has a relative standard error between 25% and 50% and should be used with caution</t>
        </r>
      </text>
    </comment>
    <comment ref="BO13" authorId="0" shapeId="0" xr:uid="{00000000-0006-0000-0600-000042000000}">
      <text>
        <r>
          <rPr>
            <sz val="8"/>
            <color indexed="81"/>
            <rFont val="Tahoma"/>
            <family val="2"/>
          </rPr>
          <t>estimate has a relative standard error between 25% and 50% and should be used with caution</t>
        </r>
      </text>
    </comment>
    <comment ref="BX13" authorId="0" shapeId="0" xr:uid="{00000000-0006-0000-0600-000043000000}">
      <text>
        <r>
          <rPr>
            <sz val="8"/>
            <color indexed="81"/>
            <rFont val="Tahoma"/>
            <family val="2"/>
          </rPr>
          <t>estimate has a relative standard error between 25% and 50% and should be used with caution</t>
        </r>
      </text>
    </comment>
    <comment ref="CC13" authorId="0" shapeId="0" xr:uid="{00000000-0006-0000-0600-000044000000}">
      <text>
        <r>
          <rPr>
            <sz val="8"/>
            <color indexed="81"/>
            <rFont val="Tahoma"/>
            <family val="2"/>
          </rPr>
          <t>estimate has a relative standard error between 25% and 50% and should be used with caution</t>
        </r>
      </text>
    </comment>
    <comment ref="CD13" authorId="0" shapeId="0" xr:uid="{00000000-0006-0000-0600-000045000000}">
      <text>
        <r>
          <rPr>
            <sz val="8"/>
            <color indexed="81"/>
            <rFont val="Tahoma"/>
            <family val="2"/>
          </rPr>
          <t>estimate has a relative standard error between 25% and 50% and should be used with caution</t>
        </r>
      </text>
    </comment>
    <comment ref="CE13" authorId="0" shapeId="0" xr:uid="{00000000-0006-0000-0600-000046000000}">
      <text>
        <r>
          <rPr>
            <sz val="8"/>
            <color indexed="81"/>
            <rFont val="Tahoma"/>
            <family val="2"/>
          </rPr>
          <t>estimate has a relative standard error between 25% and 50% and should be used with caution</t>
        </r>
      </text>
    </comment>
    <comment ref="CI13" authorId="0" shapeId="0" xr:uid="{00000000-0006-0000-0600-000047000000}">
      <text>
        <r>
          <rPr>
            <sz val="8"/>
            <color indexed="81"/>
            <rFont val="Tahoma"/>
            <family val="2"/>
          </rPr>
          <t>estimate has a relative standard error between 25% and 50% and should be used with caution</t>
        </r>
      </text>
    </comment>
    <comment ref="CJ13" authorId="0" shapeId="0" xr:uid="{00000000-0006-0000-0600-000048000000}">
      <text>
        <r>
          <rPr>
            <sz val="8"/>
            <color indexed="81"/>
            <rFont val="Tahoma"/>
            <family val="2"/>
          </rPr>
          <t>estimate has a relative standard error between 25% and 50% and should be used with caution</t>
        </r>
      </text>
    </comment>
    <comment ref="CK13" authorId="0" shapeId="0" xr:uid="{00000000-0006-0000-0600-000049000000}">
      <text>
        <r>
          <rPr>
            <sz val="8"/>
            <color indexed="81"/>
            <rFont val="Tahoma"/>
            <family val="2"/>
          </rPr>
          <t>estimate has a relative standard error between 25% and 50% and should be used with caution</t>
        </r>
      </text>
    </comment>
    <comment ref="CL13" authorId="0" shapeId="0" xr:uid="{00000000-0006-0000-0600-00004A000000}">
      <text>
        <r>
          <rPr>
            <sz val="8"/>
            <color indexed="81"/>
            <rFont val="Tahoma"/>
            <family val="2"/>
          </rPr>
          <t>estimate has a relative standard error between 25% and 50% and should be used with caution</t>
        </r>
      </text>
    </comment>
    <comment ref="CM13" authorId="0" shapeId="0" xr:uid="{00000000-0006-0000-0600-00004B000000}">
      <text>
        <r>
          <rPr>
            <sz val="8"/>
            <color indexed="81"/>
            <rFont val="Tahoma"/>
            <family val="2"/>
          </rPr>
          <t>estimate has a relative standard error between 25% and 50% and should be used with caution</t>
        </r>
      </text>
    </comment>
    <comment ref="CN13" authorId="0" shapeId="0" xr:uid="{00000000-0006-0000-0600-00004C000000}">
      <text>
        <r>
          <rPr>
            <sz val="8"/>
            <color indexed="81"/>
            <rFont val="Tahoma"/>
            <family val="2"/>
          </rPr>
          <t>estimate has a relative standard error between 25% and 50% and should be used with caution</t>
        </r>
      </text>
    </comment>
    <comment ref="CO13" authorId="0" shapeId="0" xr:uid="{00000000-0006-0000-0600-00004D000000}">
      <text>
        <r>
          <rPr>
            <sz val="8"/>
            <color indexed="81"/>
            <rFont val="Tahoma"/>
            <family val="2"/>
          </rPr>
          <t>estimate has a relative standard error between 25% and 50% and should be used with caution</t>
        </r>
      </text>
    </comment>
    <comment ref="CP13" authorId="0" shapeId="0" xr:uid="{00000000-0006-0000-0600-00004E000000}">
      <text>
        <r>
          <rPr>
            <sz val="8"/>
            <color indexed="81"/>
            <rFont val="Tahoma"/>
            <family val="2"/>
          </rPr>
          <t>estimate has a relative standard error greater than 50% and is considered too unreliable for general use</t>
        </r>
      </text>
    </comment>
    <comment ref="CQ13" authorId="0" shapeId="0" xr:uid="{00000000-0006-0000-0600-00004F000000}">
      <text>
        <r>
          <rPr>
            <sz val="8"/>
            <color indexed="81"/>
            <rFont val="Tahoma"/>
            <family val="2"/>
          </rPr>
          <t>estimate has a relative standard error between 25% and 50% and should be used with caution</t>
        </r>
      </text>
    </comment>
    <comment ref="CY13" authorId="0" shapeId="0" xr:uid="{00000000-0006-0000-0600-000050000000}">
      <text>
        <r>
          <rPr>
            <sz val="8"/>
            <color indexed="81"/>
            <rFont val="Tahoma"/>
            <family val="2"/>
          </rPr>
          <t>estimate has a relative standard error between 25% and 50% and should be used with caution</t>
        </r>
      </text>
    </comment>
    <comment ref="CZ13" authorId="0" shapeId="0" xr:uid="{00000000-0006-0000-0600-000051000000}">
      <text>
        <r>
          <rPr>
            <sz val="8"/>
            <color indexed="81"/>
            <rFont val="Tahoma"/>
            <family val="2"/>
          </rPr>
          <t>estimate has a relative standard error between 25% and 50% and should be used with caution</t>
        </r>
      </text>
    </comment>
    <comment ref="DY13" authorId="0" shapeId="0" xr:uid="{00000000-0006-0000-0600-000052000000}">
      <text>
        <r>
          <rPr>
            <sz val="8"/>
            <color indexed="81"/>
            <rFont val="Tahoma"/>
            <family val="2"/>
          </rPr>
          <t>estimate has a relative standard error between 25% and 50% and should be used with caution</t>
        </r>
      </text>
    </comment>
    <comment ref="DZ13" authorId="0" shapeId="0" xr:uid="{00000000-0006-0000-0600-000053000000}">
      <text>
        <r>
          <rPr>
            <sz val="8"/>
            <color indexed="81"/>
            <rFont val="Tahoma"/>
            <family val="2"/>
          </rPr>
          <t>estimate has a relative standard error between 25% and 50% and should be used with caution</t>
        </r>
      </text>
    </comment>
    <comment ref="EA13" authorId="0" shapeId="0" xr:uid="{00000000-0006-0000-0600-000054000000}">
      <text>
        <r>
          <rPr>
            <sz val="8"/>
            <color indexed="81"/>
            <rFont val="Tahoma"/>
            <family val="2"/>
          </rPr>
          <t>estimate has a relative standard error between 25% and 50% and should be used with caution</t>
        </r>
      </text>
    </comment>
    <comment ref="FY13" authorId="0" shapeId="0" xr:uid="{00000000-0006-0000-0600-000055000000}">
      <text>
        <r>
          <rPr>
            <sz val="8"/>
            <color indexed="81"/>
            <rFont val="Tahoma"/>
            <family val="2"/>
          </rPr>
          <t>estimate has a relative standard error between 25% and 50% and should be used with caution</t>
        </r>
      </text>
    </comment>
    <comment ref="FZ13" authorId="0" shapeId="0" xr:uid="{00000000-0006-0000-0600-000056000000}">
      <text>
        <r>
          <rPr>
            <sz val="8"/>
            <color indexed="81"/>
            <rFont val="Tahoma"/>
            <family val="2"/>
          </rPr>
          <t>estimate has a relative standard error between 25% and 50% and should be used with caution</t>
        </r>
      </text>
    </comment>
    <comment ref="GD13" authorId="0" shapeId="0" xr:uid="{00000000-0006-0000-0600-000057000000}">
      <text>
        <r>
          <rPr>
            <sz val="8"/>
            <color indexed="81"/>
            <rFont val="Tahoma"/>
            <family val="2"/>
          </rPr>
          <t>estimate has a relative standard error between 25% and 50% and should be used with caution</t>
        </r>
      </text>
    </comment>
    <comment ref="GE13" authorId="0" shapeId="0" xr:uid="{00000000-0006-0000-0600-000058000000}">
      <text>
        <r>
          <rPr>
            <sz val="8"/>
            <color indexed="81"/>
            <rFont val="Tahoma"/>
            <family val="2"/>
          </rPr>
          <t>estimate has a relative standard error between 25% and 50% and should be used with caution</t>
        </r>
      </text>
    </comment>
    <comment ref="GF13" authorId="0" shapeId="0" xr:uid="{00000000-0006-0000-0600-000059000000}">
      <text>
        <r>
          <rPr>
            <sz val="8"/>
            <color indexed="81"/>
            <rFont val="Tahoma"/>
            <family val="2"/>
          </rPr>
          <t>estimate has a relative standard error between 25% and 50% and should be used with caution</t>
        </r>
      </text>
    </comment>
    <comment ref="GH13" authorId="0" shapeId="0" xr:uid="{00000000-0006-0000-0600-00005A000000}">
      <text>
        <r>
          <rPr>
            <sz val="8"/>
            <color indexed="81"/>
            <rFont val="Tahoma"/>
            <family val="2"/>
          </rPr>
          <t>estimate has a relative standard error between 25% and 50% and should be used with caution</t>
        </r>
      </text>
    </comment>
    <comment ref="GJ13" authorId="0" shapeId="0" xr:uid="{00000000-0006-0000-0600-00005B000000}">
      <text>
        <r>
          <rPr>
            <sz val="8"/>
            <color indexed="81"/>
            <rFont val="Tahoma"/>
            <family val="2"/>
          </rPr>
          <t>estimate has a relative standard error between 25% and 50% and should be used with caution</t>
        </r>
      </text>
    </comment>
    <comment ref="GK13" authorId="0" shapeId="0" xr:uid="{00000000-0006-0000-0600-00005C000000}">
      <text>
        <r>
          <rPr>
            <sz val="8"/>
            <color indexed="81"/>
            <rFont val="Tahoma"/>
            <family val="2"/>
          </rPr>
          <t>estimate has a relative standard error greater than 50% and is considered too unreliable for general use</t>
        </r>
      </text>
    </comment>
    <comment ref="GL13" authorId="0" shapeId="0" xr:uid="{00000000-0006-0000-0600-00005D000000}">
      <text>
        <r>
          <rPr>
            <sz val="8"/>
            <color indexed="81"/>
            <rFont val="Tahoma"/>
            <family val="2"/>
          </rPr>
          <t>estimate has a relative standard error between 25% and 50% and should be used with caution</t>
        </r>
      </text>
    </comment>
    <comment ref="GM13" authorId="0" shapeId="0" xr:uid="{00000000-0006-0000-0600-00005E000000}">
      <text>
        <r>
          <rPr>
            <sz val="8"/>
            <color indexed="81"/>
            <rFont val="Tahoma"/>
            <family val="2"/>
          </rPr>
          <t>estimate has a relative standard error between 25% and 50% and should be used with caution</t>
        </r>
      </text>
    </comment>
    <comment ref="GN13" authorId="0" shapeId="0" xr:uid="{00000000-0006-0000-0600-00005F000000}">
      <text>
        <r>
          <rPr>
            <sz val="8"/>
            <color indexed="81"/>
            <rFont val="Tahoma"/>
            <family val="2"/>
          </rPr>
          <t>estimate has a relative standard error between 25% and 50% and should be used with caution</t>
        </r>
      </text>
    </comment>
    <comment ref="GO13" authorId="0" shapeId="0" xr:uid="{00000000-0006-0000-0600-000060000000}">
      <text>
        <r>
          <rPr>
            <sz val="8"/>
            <color indexed="81"/>
            <rFont val="Tahoma"/>
            <family val="2"/>
          </rPr>
          <t>estimate has a relative standard error between 25% and 50% and should be used with caution</t>
        </r>
      </text>
    </comment>
    <comment ref="GP13" authorId="0" shapeId="0" xr:uid="{00000000-0006-0000-0600-000061000000}">
      <text>
        <r>
          <rPr>
            <sz val="8"/>
            <color indexed="81"/>
            <rFont val="Tahoma"/>
            <family val="2"/>
          </rPr>
          <t>estimate has a relative standard error between 25% and 50% and should be used with caution</t>
        </r>
      </text>
    </comment>
    <comment ref="GQ13" authorId="0" shapeId="0" xr:uid="{00000000-0006-0000-0600-000062000000}">
      <text>
        <r>
          <rPr>
            <sz val="8"/>
            <color indexed="81"/>
            <rFont val="Tahoma"/>
            <family val="2"/>
          </rPr>
          <t>estimate has a relative standard error greater than 50% and is considered too unreliable for general use</t>
        </r>
      </text>
    </comment>
    <comment ref="GR13" authorId="0" shapeId="0" xr:uid="{00000000-0006-0000-0600-000063000000}">
      <text>
        <r>
          <rPr>
            <sz val="8"/>
            <color indexed="81"/>
            <rFont val="Tahoma"/>
            <family val="2"/>
          </rPr>
          <t>estimate has a relative standard error between 25% and 50% and should be used with caution</t>
        </r>
      </text>
    </comment>
    <comment ref="GZ13" authorId="0" shapeId="0" xr:uid="{00000000-0006-0000-0600-000064000000}">
      <text>
        <r>
          <rPr>
            <sz val="8"/>
            <color indexed="81"/>
            <rFont val="Tahoma"/>
            <family val="2"/>
          </rPr>
          <t>estimate has a relative standard error between 25% and 50% and should be used with caution</t>
        </r>
      </text>
    </comment>
    <comment ref="HA13" authorId="0" shapeId="0" xr:uid="{00000000-0006-0000-0600-000065000000}">
      <text>
        <r>
          <rPr>
            <sz val="8"/>
            <color indexed="81"/>
            <rFont val="Tahoma"/>
            <family val="2"/>
          </rPr>
          <t>estimate has a relative standard error between 25% and 50% and should be used with caution</t>
        </r>
      </text>
    </comment>
    <comment ref="BX14" authorId="0" shapeId="0" xr:uid="{00000000-0006-0000-0600-000066000000}">
      <text>
        <r>
          <rPr>
            <sz val="8"/>
            <color indexed="81"/>
            <rFont val="Tahoma"/>
            <family val="2"/>
          </rPr>
          <t>estimate has a relative standard error between 25% and 50% and should be used with caution</t>
        </r>
      </text>
    </comment>
    <comment ref="BY14" authorId="0" shapeId="0" xr:uid="{00000000-0006-0000-0600-000067000000}">
      <text>
        <r>
          <rPr>
            <sz val="8"/>
            <color indexed="81"/>
            <rFont val="Tahoma"/>
            <family val="2"/>
          </rPr>
          <t>estimate has a relative standard error between 25% and 50% and should be used with caution</t>
        </r>
      </text>
    </comment>
    <comment ref="CC14" authorId="0" shapeId="0" xr:uid="{00000000-0006-0000-0600-000068000000}">
      <text>
        <r>
          <rPr>
            <sz val="8"/>
            <color indexed="81"/>
            <rFont val="Tahoma"/>
            <family val="2"/>
          </rPr>
          <t>estimate has a relative standard error between 25% and 50% and should be used with caution</t>
        </r>
      </text>
    </comment>
    <comment ref="CD14" authorId="0" shapeId="0" xr:uid="{00000000-0006-0000-0600-000069000000}">
      <text>
        <r>
          <rPr>
            <sz val="8"/>
            <color indexed="81"/>
            <rFont val="Tahoma"/>
            <family val="2"/>
          </rPr>
          <t>estimate has a relative standard error between 25% and 50% and should be used with caution</t>
        </r>
      </text>
    </comment>
    <comment ref="CE14" authorId="0" shapeId="0" xr:uid="{00000000-0006-0000-0600-00006A000000}">
      <text>
        <r>
          <rPr>
            <sz val="8"/>
            <color indexed="81"/>
            <rFont val="Tahoma"/>
            <family val="2"/>
          </rPr>
          <t>estimate has a relative standard error between 25% and 50% and should be used with caution</t>
        </r>
      </text>
    </comment>
    <comment ref="CI14" authorId="0" shapeId="0" xr:uid="{00000000-0006-0000-0600-00006B000000}">
      <text>
        <r>
          <rPr>
            <sz val="8"/>
            <color indexed="81"/>
            <rFont val="Tahoma"/>
            <family val="2"/>
          </rPr>
          <t>estimate has a relative standard error between 25% and 50% and should be used with caution</t>
        </r>
      </text>
    </comment>
    <comment ref="CJ14" authorId="0" shapeId="0" xr:uid="{00000000-0006-0000-0600-00006C000000}">
      <text>
        <r>
          <rPr>
            <sz val="8"/>
            <color indexed="81"/>
            <rFont val="Tahoma"/>
            <family val="2"/>
          </rPr>
          <t>estimate has a relative standard error greater than 50% and is considered too unreliable for general use</t>
        </r>
      </text>
    </comment>
    <comment ref="CK14" authorId="0" shapeId="0" xr:uid="{00000000-0006-0000-0600-00006D000000}">
      <text>
        <r>
          <rPr>
            <sz val="8"/>
            <color indexed="81"/>
            <rFont val="Tahoma"/>
            <family val="2"/>
          </rPr>
          <t>estimate has a relative standard error greater than 50% and is considered too unreliable for general use</t>
        </r>
      </text>
    </comment>
    <comment ref="CL14" authorId="0" shapeId="0" xr:uid="{00000000-0006-0000-0600-00006E000000}">
      <text>
        <r>
          <rPr>
            <sz val="8"/>
            <color indexed="81"/>
            <rFont val="Tahoma"/>
            <family val="2"/>
          </rPr>
          <t>estimate has a relative standard error between 25% and 50% and should be used with caution</t>
        </r>
      </text>
    </comment>
    <comment ref="CM14" authorId="0" shapeId="0" xr:uid="{00000000-0006-0000-0600-00006F000000}">
      <text>
        <r>
          <rPr>
            <sz val="8"/>
            <color indexed="81"/>
            <rFont val="Tahoma"/>
            <family val="2"/>
          </rPr>
          <t>estimate has a relative standard error between 25% and 50% and should be used with caution</t>
        </r>
      </text>
    </comment>
    <comment ref="CN14" authorId="0" shapeId="0" xr:uid="{00000000-0006-0000-0600-000070000000}">
      <text>
        <r>
          <rPr>
            <sz val="8"/>
            <color indexed="81"/>
            <rFont val="Tahoma"/>
            <family val="2"/>
          </rPr>
          <t>estimate has a relative standard error between 25% and 50% and should be used with caution</t>
        </r>
      </text>
    </comment>
    <comment ref="CP14" authorId="0" shapeId="0" xr:uid="{00000000-0006-0000-0600-000071000000}">
      <text>
        <r>
          <rPr>
            <sz val="8"/>
            <color indexed="81"/>
            <rFont val="Tahoma"/>
            <family val="2"/>
          </rPr>
          <t>estimate has a relative standard error greater than 50% and is considered too unreliable for general use</t>
        </r>
      </text>
    </comment>
    <comment ref="CY14" authorId="0" shapeId="0" xr:uid="{00000000-0006-0000-0600-000072000000}">
      <text>
        <r>
          <rPr>
            <sz val="8"/>
            <color indexed="81"/>
            <rFont val="Tahoma"/>
            <family val="2"/>
          </rPr>
          <t>estimate has a relative standard error between 25% and 50% and should be used with caution</t>
        </r>
      </text>
    </comment>
    <comment ref="DZ14" authorId="0" shapeId="0" xr:uid="{00000000-0006-0000-0600-000073000000}">
      <text>
        <r>
          <rPr>
            <sz val="8"/>
            <color indexed="81"/>
            <rFont val="Tahoma"/>
            <family val="2"/>
          </rPr>
          <t>estimate has a relative standard error between 25% and 50% and should be used with caution</t>
        </r>
      </text>
    </comment>
    <comment ref="FY14" authorId="0" shapeId="0" xr:uid="{00000000-0006-0000-0600-000074000000}">
      <text>
        <r>
          <rPr>
            <sz val="8"/>
            <color indexed="81"/>
            <rFont val="Tahoma"/>
            <family val="2"/>
          </rPr>
          <t>estimate has a relative standard error between 25% and 50% and should be used with caution</t>
        </r>
      </text>
    </comment>
    <comment ref="FZ14" authorId="0" shapeId="0" xr:uid="{00000000-0006-0000-0600-000075000000}">
      <text>
        <r>
          <rPr>
            <sz val="8"/>
            <color indexed="81"/>
            <rFont val="Tahoma"/>
            <family val="2"/>
          </rPr>
          <t>estimate has a relative standard error between 25% and 50% and should be used with caution</t>
        </r>
      </text>
    </comment>
    <comment ref="GD14" authorId="0" shapeId="0" xr:uid="{00000000-0006-0000-0600-000076000000}">
      <text>
        <r>
          <rPr>
            <sz val="8"/>
            <color indexed="81"/>
            <rFont val="Tahoma"/>
            <family val="2"/>
          </rPr>
          <t>estimate has a relative standard error between 25% and 50% and should be used with caution</t>
        </r>
      </text>
    </comment>
    <comment ref="GE14" authorId="0" shapeId="0" xr:uid="{00000000-0006-0000-0600-000077000000}">
      <text>
        <r>
          <rPr>
            <sz val="8"/>
            <color indexed="81"/>
            <rFont val="Tahoma"/>
            <family val="2"/>
          </rPr>
          <t>estimate has a relative standard error greater than 50% and is considered too unreliable for general use</t>
        </r>
      </text>
    </comment>
    <comment ref="GF14" authorId="0" shapeId="0" xr:uid="{00000000-0006-0000-0600-000078000000}">
      <text>
        <r>
          <rPr>
            <sz val="8"/>
            <color indexed="81"/>
            <rFont val="Tahoma"/>
            <family val="2"/>
          </rPr>
          <t>estimate has a relative standard error between 25% and 50% and should be used with caution</t>
        </r>
      </text>
    </comment>
    <comment ref="GJ14" authorId="0" shapeId="0" xr:uid="{00000000-0006-0000-0600-000079000000}">
      <text>
        <r>
          <rPr>
            <sz val="8"/>
            <color indexed="81"/>
            <rFont val="Tahoma"/>
            <family val="2"/>
          </rPr>
          <t>estimate has a relative standard error between 25% and 50% and should be used with caution</t>
        </r>
      </text>
    </comment>
    <comment ref="GK14" authorId="0" shapeId="0" xr:uid="{00000000-0006-0000-0600-00007A000000}">
      <text>
        <r>
          <rPr>
            <sz val="8"/>
            <color indexed="81"/>
            <rFont val="Tahoma"/>
            <family val="2"/>
          </rPr>
          <t>estimate has a relative standard error between 25% and 50% and should be used with caution</t>
        </r>
      </text>
    </comment>
    <comment ref="GL14" authorId="0" shapeId="0" xr:uid="{00000000-0006-0000-0600-00007B000000}">
      <text>
        <r>
          <rPr>
            <sz val="8"/>
            <color indexed="81"/>
            <rFont val="Tahoma"/>
            <family val="2"/>
          </rPr>
          <t>estimate has a relative standard error between 25% and 50% and should be used with caution</t>
        </r>
      </text>
    </comment>
    <comment ref="GM14" authorId="0" shapeId="0" xr:uid="{00000000-0006-0000-0600-00007C000000}">
      <text>
        <r>
          <rPr>
            <sz val="8"/>
            <color indexed="81"/>
            <rFont val="Tahoma"/>
            <family val="2"/>
          </rPr>
          <t>estimate has a relative standard error between 25% and 50% and should be used with caution</t>
        </r>
      </text>
    </comment>
    <comment ref="GN14" authorId="0" shapeId="0" xr:uid="{00000000-0006-0000-0600-00007D000000}">
      <text>
        <r>
          <rPr>
            <sz val="8"/>
            <color indexed="81"/>
            <rFont val="Tahoma"/>
            <family val="2"/>
          </rPr>
          <t>estimate has a relative standard error greater than 50% and is considered too unreliable for general use</t>
        </r>
      </text>
    </comment>
    <comment ref="GO14" authorId="0" shapeId="0" xr:uid="{00000000-0006-0000-0600-00007E000000}">
      <text>
        <r>
          <rPr>
            <sz val="8"/>
            <color indexed="81"/>
            <rFont val="Tahoma"/>
            <family val="2"/>
          </rPr>
          <t>estimate has a relative standard error between 25% and 50% and should be used with caution</t>
        </r>
      </text>
    </comment>
    <comment ref="GP14" authorId="0" shapeId="0" xr:uid="{00000000-0006-0000-0600-00007F000000}">
      <text>
        <r>
          <rPr>
            <sz val="8"/>
            <color indexed="81"/>
            <rFont val="Tahoma"/>
            <family val="2"/>
          </rPr>
          <t>estimate has a relative standard error between 25% and 50% and should be used with caution</t>
        </r>
      </text>
    </comment>
    <comment ref="GQ14" authorId="0" shapeId="0" xr:uid="{00000000-0006-0000-0600-000080000000}">
      <text>
        <r>
          <rPr>
            <sz val="8"/>
            <color indexed="81"/>
            <rFont val="Tahoma"/>
            <family val="2"/>
          </rPr>
          <t>estimate has a relative standard error greater than 50% and is considered too unreliable for general use</t>
        </r>
      </text>
    </comment>
    <comment ref="GR14" authorId="0" shapeId="0" xr:uid="{00000000-0006-0000-0600-000081000000}">
      <text>
        <r>
          <rPr>
            <sz val="8"/>
            <color indexed="81"/>
            <rFont val="Tahoma"/>
            <family val="2"/>
          </rPr>
          <t>estimate has a relative standard error between 25% and 50% and should be used with caution</t>
        </r>
      </text>
    </comment>
    <comment ref="GZ14" authorId="0" shapeId="0" xr:uid="{00000000-0006-0000-0600-000082000000}">
      <text>
        <r>
          <rPr>
            <sz val="8"/>
            <color indexed="81"/>
            <rFont val="Tahoma"/>
            <family val="2"/>
          </rPr>
          <t>estimate has a relative standard error between 25% and 50% and should be used with caution</t>
        </r>
      </text>
    </comment>
    <comment ref="Y15" authorId="0" shapeId="0" xr:uid="{00000000-0006-0000-0600-000083000000}">
      <text>
        <r>
          <rPr>
            <sz val="8"/>
            <color indexed="81"/>
            <rFont val="Tahoma"/>
            <family val="2"/>
          </rPr>
          <t>estimate has a relative standard error between 25% and 50% and should be used with caution</t>
        </r>
      </text>
    </comment>
    <comment ref="AE15" authorId="0" shapeId="0" xr:uid="{00000000-0006-0000-0600-000084000000}">
      <text>
        <r>
          <rPr>
            <sz val="8"/>
            <color indexed="81"/>
            <rFont val="Tahoma"/>
            <family val="2"/>
          </rPr>
          <t>estimate has a relative standard error between 25% and 50% and should be used with caution</t>
        </r>
      </text>
    </comment>
    <comment ref="BX15" authorId="0" shapeId="0" xr:uid="{00000000-0006-0000-0600-000085000000}">
      <text>
        <r>
          <rPr>
            <sz val="8"/>
            <color indexed="81"/>
            <rFont val="Tahoma"/>
            <family val="2"/>
          </rPr>
          <t>estimate has a relative standard error between 25% and 50% and should be used with caution</t>
        </r>
      </text>
    </comment>
    <comment ref="BY15" authorId="0" shapeId="0" xr:uid="{00000000-0006-0000-0600-000086000000}">
      <text>
        <r>
          <rPr>
            <sz val="8"/>
            <color indexed="81"/>
            <rFont val="Tahoma"/>
            <family val="2"/>
          </rPr>
          <t>estimate has a relative standard error between 25% and 50% and should be used with caution</t>
        </r>
      </text>
    </comment>
    <comment ref="CC15" authorId="0" shapeId="0" xr:uid="{00000000-0006-0000-0600-000087000000}">
      <text>
        <r>
          <rPr>
            <sz val="8"/>
            <color indexed="81"/>
            <rFont val="Tahoma"/>
            <family val="2"/>
          </rPr>
          <t>estimate has a relative standard error between 25% and 50% and should be used with caution</t>
        </r>
      </text>
    </comment>
    <comment ref="CD15" authorId="0" shapeId="0" xr:uid="{00000000-0006-0000-0600-000088000000}">
      <text>
        <r>
          <rPr>
            <sz val="8"/>
            <color indexed="81"/>
            <rFont val="Tahoma"/>
            <family val="2"/>
          </rPr>
          <t>estimate has a relative standard error greater than 50% and is considered too unreliable for general use</t>
        </r>
      </text>
    </comment>
    <comment ref="CE15" authorId="0" shapeId="0" xr:uid="{00000000-0006-0000-0600-000089000000}">
      <text>
        <r>
          <rPr>
            <sz val="8"/>
            <color indexed="81"/>
            <rFont val="Tahoma"/>
            <family val="2"/>
          </rPr>
          <t>estimate has a relative standard error between 25% and 50% and should be used with caution</t>
        </r>
      </text>
    </comment>
    <comment ref="CI15" authorId="0" shapeId="0" xr:uid="{00000000-0006-0000-0600-00008A000000}">
      <text>
        <r>
          <rPr>
            <sz val="8"/>
            <color indexed="81"/>
            <rFont val="Tahoma"/>
            <family val="2"/>
          </rPr>
          <t>estimate has a relative standard error greater than 50% and is considered too unreliable for general use</t>
        </r>
      </text>
    </comment>
    <comment ref="CJ15" authorId="0" shapeId="0" xr:uid="{00000000-0006-0000-0600-00008B000000}">
      <text>
        <r>
          <rPr>
            <sz val="8"/>
            <color indexed="81"/>
            <rFont val="Tahoma"/>
            <family val="2"/>
          </rPr>
          <t>estimate has a relative standard error greater than 50% and is considered too unreliable for general use</t>
        </r>
      </text>
    </comment>
    <comment ref="CK15" authorId="0" shapeId="0" xr:uid="{00000000-0006-0000-0600-00008C000000}">
      <text>
        <r>
          <rPr>
            <sz val="8"/>
            <color indexed="81"/>
            <rFont val="Tahoma"/>
            <family val="2"/>
          </rPr>
          <t>estimate has a relative standard error greater than 50% and is considered too unreliable for general use</t>
        </r>
      </text>
    </comment>
    <comment ref="CL15" authorId="0" shapeId="0" xr:uid="{00000000-0006-0000-0600-00008D000000}">
      <text>
        <r>
          <rPr>
            <sz val="8"/>
            <color indexed="81"/>
            <rFont val="Tahoma"/>
            <family val="2"/>
          </rPr>
          <t>estimate has a relative standard error between 25% and 50% and should be used with caution</t>
        </r>
      </text>
    </comment>
    <comment ref="CM15" authorId="0" shapeId="0" xr:uid="{00000000-0006-0000-0600-00008E000000}">
      <text>
        <r>
          <rPr>
            <sz val="8"/>
            <color indexed="81"/>
            <rFont val="Tahoma"/>
            <family val="2"/>
          </rPr>
          <t>estimate has a relative standard error between 25% and 50% and should be used with caution</t>
        </r>
      </text>
    </comment>
    <comment ref="CN15" authorId="0" shapeId="0" xr:uid="{00000000-0006-0000-0600-00008F000000}">
      <text>
        <r>
          <rPr>
            <sz val="8"/>
            <color indexed="81"/>
            <rFont val="Tahoma"/>
            <family val="2"/>
          </rPr>
          <t>estimate has a relative standard error between 25% and 50% and should be used with caution</t>
        </r>
      </text>
    </comment>
    <comment ref="CO15" authorId="0" shapeId="0" xr:uid="{00000000-0006-0000-0600-000090000000}">
      <text>
        <r>
          <rPr>
            <sz val="8"/>
            <color indexed="81"/>
            <rFont val="Tahoma"/>
            <family val="2"/>
          </rPr>
          <t>estimate has a relative standard error between 25% and 50% and should be used with caution</t>
        </r>
      </text>
    </comment>
    <comment ref="CP15" authorId="0" shapeId="0" xr:uid="{00000000-0006-0000-0600-000091000000}">
      <text>
        <r>
          <rPr>
            <sz val="8"/>
            <color indexed="81"/>
            <rFont val="Tahoma"/>
            <family val="2"/>
          </rPr>
          <t>estimate has a relative standard error greater than 50% and is considered too unreliable for general use</t>
        </r>
      </text>
    </comment>
    <comment ref="CQ15" authorId="0" shapeId="0" xr:uid="{00000000-0006-0000-0600-000092000000}">
      <text>
        <r>
          <rPr>
            <sz val="8"/>
            <color indexed="81"/>
            <rFont val="Tahoma"/>
            <family val="2"/>
          </rPr>
          <t>estimate has a relative standard error between 25% and 50% and should be used with caution</t>
        </r>
      </text>
    </comment>
    <comment ref="CX15" authorId="0" shapeId="0" xr:uid="{00000000-0006-0000-0600-000093000000}">
      <text>
        <r>
          <rPr>
            <sz val="8"/>
            <color indexed="81"/>
            <rFont val="Tahoma"/>
            <family val="2"/>
          </rPr>
          <t>estimate has a relative standard error between 25% and 50% and should be used with caution</t>
        </r>
      </text>
    </comment>
    <comment ref="CY15" authorId="0" shapeId="0" xr:uid="{00000000-0006-0000-0600-000094000000}">
      <text>
        <r>
          <rPr>
            <sz val="8"/>
            <color indexed="81"/>
            <rFont val="Tahoma"/>
            <family val="2"/>
          </rPr>
          <t>estimate has a relative standard error between 25% and 50% and should be used with caution</t>
        </r>
      </text>
    </comment>
    <comment ref="CZ15" authorId="0" shapeId="0" xr:uid="{00000000-0006-0000-0600-000095000000}">
      <text>
        <r>
          <rPr>
            <sz val="8"/>
            <color indexed="81"/>
            <rFont val="Tahoma"/>
            <family val="2"/>
          </rPr>
          <t>estimate has a relative standard error between 25% and 50% and should be used with caution</t>
        </r>
      </text>
    </comment>
    <comment ref="DZ15" authorId="0" shapeId="0" xr:uid="{00000000-0006-0000-0600-000096000000}">
      <text>
        <r>
          <rPr>
            <sz val="8"/>
            <color indexed="81"/>
            <rFont val="Tahoma"/>
            <family val="2"/>
          </rPr>
          <t>estimate has a relative standard error between 25% and 50% and should be used with caution</t>
        </r>
      </text>
    </comment>
    <comment ref="FQ15" authorId="0" shapeId="0" xr:uid="{00000000-0006-0000-0600-000097000000}">
      <text>
        <r>
          <rPr>
            <sz val="8"/>
            <color indexed="81"/>
            <rFont val="Tahoma"/>
            <family val="2"/>
          </rPr>
          <t>estimate has a relative standard error between 25% and 50% and should be used with caution</t>
        </r>
      </text>
    </comment>
    <comment ref="FY15" authorId="0" shapeId="0" xr:uid="{00000000-0006-0000-0600-000098000000}">
      <text>
        <r>
          <rPr>
            <sz val="8"/>
            <color indexed="81"/>
            <rFont val="Tahoma"/>
            <family val="2"/>
          </rPr>
          <t>estimate has a relative standard error between 25% and 50% and should be used with caution</t>
        </r>
      </text>
    </comment>
    <comment ref="FZ15" authorId="0" shapeId="0" xr:uid="{00000000-0006-0000-0600-000099000000}">
      <text>
        <r>
          <rPr>
            <sz val="8"/>
            <color indexed="81"/>
            <rFont val="Tahoma"/>
            <family val="2"/>
          </rPr>
          <t>estimate has a relative standard error between 25% and 50% and should be used with caution</t>
        </r>
      </text>
    </comment>
    <comment ref="GE15" authorId="0" shapeId="0" xr:uid="{00000000-0006-0000-0600-00009A000000}">
      <text>
        <r>
          <rPr>
            <sz val="8"/>
            <color indexed="81"/>
            <rFont val="Tahoma"/>
            <family val="2"/>
          </rPr>
          <t>estimate has a relative standard error between 25% and 50% and should be used with caution</t>
        </r>
      </text>
    </comment>
    <comment ref="GF15" authorId="0" shapeId="0" xr:uid="{00000000-0006-0000-0600-00009B000000}">
      <text>
        <r>
          <rPr>
            <sz val="8"/>
            <color indexed="81"/>
            <rFont val="Tahoma"/>
            <family val="2"/>
          </rPr>
          <t>estimate has a relative standard error between 25% and 50% and should be used with caution</t>
        </r>
      </text>
    </comment>
    <comment ref="GJ15" authorId="0" shapeId="0" xr:uid="{00000000-0006-0000-0600-00009C000000}">
      <text>
        <r>
          <rPr>
            <sz val="8"/>
            <color indexed="81"/>
            <rFont val="Tahoma"/>
            <family val="2"/>
          </rPr>
          <t>estimate has a relative standard error between 25% and 50% and should be used with caution</t>
        </r>
      </text>
    </comment>
    <comment ref="GK15" authorId="0" shapeId="0" xr:uid="{00000000-0006-0000-0600-00009D000000}">
      <text>
        <r>
          <rPr>
            <sz val="8"/>
            <color indexed="81"/>
            <rFont val="Tahoma"/>
            <family val="2"/>
          </rPr>
          <t>estimate has a relative standard error greater than 50% and is considered too unreliable for general use</t>
        </r>
      </text>
    </comment>
    <comment ref="GL15" authorId="0" shapeId="0" xr:uid="{00000000-0006-0000-0600-00009E000000}">
      <text>
        <r>
          <rPr>
            <sz val="8"/>
            <color indexed="81"/>
            <rFont val="Tahoma"/>
            <family val="2"/>
          </rPr>
          <t>estimate has a relative standard error greater than 50% and is considered too unreliable for general use</t>
        </r>
      </text>
    </comment>
    <comment ref="GM15" authorId="0" shapeId="0" xr:uid="{00000000-0006-0000-0600-00009F000000}">
      <text>
        <r>
          <rPr>
            <sz val="8"/>
            <color indexed="81"/>
            <rFont val="Tahoma"/>
            <family val="2"/>
          </rPr>
          <t>estimate has a relative standard error between 25% and 50% and should be used with caution</t>
        </r>
      </text>
    </comment>
    <comment ref="GN15" authorId="0" shapeId="0" xr:uid="{00000000-0006-0000-0600-0000A0000000}">
      <text>
        <r>
          <rPr>
            <sz val="8"/>
            <color indexed="81"/>
            <rFont val="Tahoma"/>
            <family val="2"/>
          </rPr>
          <t>estimate has a relative standard error greater than 50% and is considered too unreliable for general use</t>
        </r>
      </text>
    </comment>
    <comment ref="GO15" authorId="0" shapeId="0" xr:uid="{00000000-0006-0000-0600-0000A1000000}">
      <text>
        <r>
          <rPr>
            <sz val="8"/>
            <color indexed="81"/>
            <rFont val="Tahoma"/>
            <family val="2"/>
          </rPr>
          <t>estimate has a relative standard error between 25% and 50% and should be used with caution</t>
        </r>
      </text>
    </comment>
    <comment ref="GP15" authorId="0" shapeId="0" xr:uid="{00000000-0006-0000-0600-0000A2000000}">
      <text>
        <r>
          <rPr>
            <sz val="8"/>
            <color indexed="81"/>
            <rFont val="Tahoma"/>
            <family val="2"/>
          </rPr>
          <t>estimate has a relative standard error between 25% and 50% and should be used with caution</t>
        </r>
      </text>
    </comment>
    <comment ref="GQ15" authorId="0" shapeId="0" xr:uid="{00000000-0006-0000-0600-0000A3000000}">
      <text>
        <r>
          <rPr>
            <sz val="8"/>
            <color indexed="81"/>
            <rFont val="Tahoma"/>
            <family val="2"/>
          </rPr>
          <t>estimate has a relative standard error greater than 50% and is considered too unreliable for general use</t>
        </r>
      </text>
    </comment>
    <comment ref="GR15" authorId="0" shapeId="0" xr:uid="{00000000-0006-0000-0600-0000A4000000}">
      <text>
        <r>
          <rPr>
            <sz val="8"/>
            <color indexed="81"/>
            <rFont val="Tahoma"/>
            <family val="2"/>
          </rPr>
          <t>estimate has a relative standard error between 25% and 50% and should be used with caution</t>
        </r>
      </text>
    </comment>
    <comment ref="GZ15" authorId="0" shapeId="0" xr:uid="{00000000-0006-0000-0600-0000A5000000}">
      <text>
        <r>
          <rPr>
            <sz val="8"/>
            <color indexed="81"/>
            <rFont val="Tahoma"/>
            <family val="2"/>
          </rPr>
          <t>estimate has a relative standard error between 25% and 50% and should be used with caution</t>
        </r>
      </text>
    </comment>
    <comment ref="HA15" authorId="0" shapeId="0" xr:uid="{00000000-0006-0000-0600-0000A6000000}">
      <text>
        <r>
          <rPr>
            <sz val="8"/>
            <color indexed="81"/>
            <rFont val="Tahoma"/>
            <family val="2"/>
          </rPr>
          <t>estimate has a relative standard error between 25% and 50% and should be used with caution</t>
        </r>
      </text>
    </comment>
    <comment ref="BP16" authorId="0" shapeId="0" xr:uid="{00000000-0006-0000-0600-0000A7000000}">
      <text>
        <r>
          <rPr>
            <sz val="8"/>
            <color indexed="81"/>
            <rFont val="Tahoma"/>
            <family val="2"/>
          </rPr>
          <t>estimate has a relative standard error between 25% and 50% and should be used with caution</t>
        </r>
      </text>
    </comment>
    <comment ref="BX16" authorId="0" shapeId="0" xr:uid="{00000000-0006-0000-0600-0000A8000000}">
      <text>
        <r>
          <rPr>
            <sz val="8"/>
            <color indexed="81"/>
            <rFont val="Tahoma"/>
            <family val="2"/>
          </rPr>
          <t>estimate has a relative standard error between 25% and 50% and should be used with caution</t>
        </r>
      </text>
    </comment>
    <comment ref="BY16" authorId="0" shapeId="0" xr:uid="{00000000-0006-0000-0600-0000A9000000}">
      <text>
        <r>
          <rPr>
            <sz val="8"/>
            <color indexed="81"/>
            <rFont val="Tahoma"/>
            <family val="2"/>
          </rPr>
          <t>estimate has a relative standard error between 25% and 50% and should be used with caution</t>
        </r>
      </text>
    </comment>
    <comment ref="CD16" authorId="0" shapeId="0" xr:uid="{00000000-0006-0000-0600-0000AA000000}">
      <text>
        <r>
          <rPr>
            <sz val="8"/>
            <color indexed="81"/>
            <rFont val="Tahoma"/>
            <family val="2"/>
          </rPr>
          <t>estimate has a relative standard error between 25% and 50% and should be used with caution</t>
        </r>
      </text>
    </comment>
    <comment ref="CI16" authorId="0" shapeId="0" xr:uid="{00000000-0006-0000-0600-0000AB000000}">
      <text>
        <r>
          <rPr>
            <sz val="8"/>
            <color indexed="81"/>
            <rFont val="Tahoma"/>
            <family val="2"/>
          </rPr>
          <t>estimate has a relative standard error between 25% and 50% and should be used with caution</t>
        </r>
      </text>
    </comment>
    <comment ref="CJ16" authorId="0" shapeId="0" xr:uid="{00000000-0006-0000-0600-0000AC000000}">
      <text>
        <r>
          <rPr>
            <sz val="8"/>
            <color indexed="81"/>
            <rFont val="Tahoma"/>
            <family val="2"/>
          </rPr>
          <t>estimate has a relative standard error between 25% and 50% and should be used with caution</t>
        </r>
      </text>
    </comment>
    <comment ref="CK16" authorId="0" shapeId="0" xr:uid="{00000000-0006-0000-0600-0000AD000000}">
      <text>
        <r>
          <rPr>
            <sz val="8"/>
            <color indexed="81"/>
            <rFont val="Tahoma"/>
            <family val="2"/>
          </rPr>
          <t>estimate has a relative standard error greater than 50% and is considered too unreliable for general use</t>
        </r>
      </text>
    </comment>
    <comment ref="CL16" authorId="0" shapeId="0" xr:uid="{00000000-0006-0000-0600-0000AE000000}">
      <text>
        <r>
          <rPr>
            <sz val="8"/>
            <color indexed="81"/>
            <rFont val="Tahoma"/>
            <family val="2"/>
          </rPr>
          <t>estimate has a relative standard error between 25% and 50% and should be used with caution</t>
        </r>
      </text>
    </comment>
    <comment ref="CM16" authorId="0" shapeId="0" xr:uid="{00000000-0006-0000-0600-0000AF000000}">
      <text>
        <r>
          <rPr>
            <sz val="8"/>
            <color indexed="81"/>
            <rFont val="Tahoma"/>
            <family val="2"/>
          </rPr>
          <t>estimate has a relative standard error greater than 50% and is considered too unreliable for general use</t>
        </r>
      </text>
    </comment>
    <comment ref="CN16" authorId="0" shapeId="0" xr:uid="{00000000-0006-0000-0600-0000B0000000}">
      <text>
        <r>
          <rPr>
            <sz val="8"/>
            <color indexed="81"/>
            <rFont val="Tahoma"/>
            <family val="2"/>
          </rPr>
          <t>estimate has a relative standard error between 25% and 50% and should be used with caution</t>
        </r>
      </text>
    </comment>
    <comment ref="CP16" authorId="0" shapeId="0" xr:uid="{00000000-0006-0000-0600-0000B1000000}">
      <text>
        <r>
          <rPr>
            <sz val="8"/>
            <color indexed="81"/>
            <rFont val="Tahoma"/>
            <family val="2"/>
          </rPr>
          <t>estimate has a relative standard error greater than 50% and is considered too unreliable for general use</t>
        </r>
      </text>
    </comment>
    <comment ref="CY16" authorId="0" shapeId="0" xr:uid="{00000000-0006-0000-0600-0000B2000000}">
      <text>
        <r>
          <rPr>
            <sz val="8"/>
            <color indexed="81"/>
            <rFont val="Tahoma"/>
            <family val="2"/>
          </rPr>
          <t>estimate has a relative standard error between 25% and 50% and should be used with caution</t>
        </r>
      </text>
    </comment>
    <comment ref="DZ16" authorId="0" shapeId="0" xr:uid="{00000000-0006-0000-0600-0000B3000000}">
      <text>
        <r>
          <rPr>
            <sz val="8"/>
            <color indexed="81"/>
            <rFont val="Tahoma"/>
            <family val="2"/>
          </rPr>
          <t>estimate has a relative standard error between 25% and 50% and should be used with caution</t>
        </r>
      </text>
    </comment>
    <comment ref="EA16" authorId="0" shapeId="0" xr:uid="{00000000-0006-0000-0600-0000B4000000}">
      <text>
        <r>
          <rPr>
            <sz val="8"/>
            <color indexed="81"/>
            <rFont val="Tahoma"/>
            <family val="2"/>
          </rPr>
          <t>estimate has a relative standard error between 25% and 50% and should be used with caution</t>
        </r>
      </text>
    </comment>
    <comment ref="FP16" authorId="0" shapeId="0" xr:uid="{00000000-0006-0000-0600-0000B5000000}">
      <text>
        <r>
          <rPr>
            <sz val="8"/>
            <color indexed="81"/>
            <rFont val="Tahoma"/>
            <family val="2"/>
          </rPr>
          <t>estimate has a relative standard error between 25% and 50% and should be used with caution</t>
        </r>
      </text>
    </comment>
    <comment ref="FV16" authorId="0" shapeId="0" xr:uid="{00000000-0006-0000-0600-0000B6000000}">
      <text>
        <r>
          <rPr>
            <sz val="8"/>
            <color indexed="81"/>
            <rFont val="Tahoma"/>
            <family val="2"/>
          </rPr>
          <t>estimate has a relative standard error between 25% and 50% and should be used with caution</t>
        </r>
      </text>
    </comment>
    <comment ref="FX16" authorId="0" shapeId="0" xr:uid="{00000000-0006-0000-0600-0000B7000000}">
      <text>
        <r>
          <rPr>
            <sz val="8"/>
            <color indexed="81"/>
            <rFont val="Tahoma"/>
            <family val="2"/>
          </rPr>
          <t>estimate has a relative standard error between 25% and 50% and should be used with caution</t>
        </r>
      </text>
    </comment>
    <comment ref="FY16" authorId="0" shapeId="0" xr:uid="{00000000-0006-0000-0600-0000B8000000}">
      <text>
        <r>
          <rPr>
            <sz val="8"/>
            <color indexed="81"/>
            <rFont val="Tahoma"/>
            <family val="2"/>
          </rPr>
          <t>estimate has a relative standard error between 25% and 50% and should be used with caution</t>
        </r>
      </text>
    </comment>
    <comment ref="FZ16" authorId="0" shapeId="0" xr:uid="{00000000-0006-0000-0600-0000B9000000}">
      <text>
        <r>
          <rPr>
            <sz val="8"/>
            <color indexed="81"/>
            <rFont val="Tahoma"/>
            <family val="2"/>
          </rPr>
          <t>estimate has a relative standard error between 25% and 50% and should be used with caution</t>
        </r>
      </text>
    </comment>
    <comment ref="GB16" authorId="0" shapeId="0" xr:uid="{00000000-0006-0000-0600-0000BA000000}">
      <text>
        <r>
          <rPr>
            <sz val="8"/>
            <color indexed="81"/>
            <rFont val="Tahoma"/>
            <family val="2"/>
          </rPr>
          <t>estimate has a relative standard error between 25% and 50% and should be used with caution</t>
        </r>
      </text>
    </comment>
    <comment ref="GD16" authorId="0" shapeId="0" xr:uid="{00000000-0006-0000-0600-0000BB000000}">
      <text>
        <r>
          <rPr>
            <sz val="8"/>
            <color indexed="81"/>
            <rFont val="Tahoma"/>
            <family val="2"/>
          </rPr>
          <t>estimate has a relative standard error between 25% and 50% and should be used with caution</t>
        </r>
      </text>
    </comment>
    <comment ref="GE16" authorId="0" shapeId="0" xr:uid="{00000000-0006-0000-0600-0000BC000000}">
      <text>
        <r>
          <rPr>
            <sz val="8"/>
            <color indexed="81"/>
            <rFont val="Tahoma"/>
            <family val="2"/>
          </rPr>
          <t>estimate has a relative standard error between 25% and 50% and should be used with caution</t>
        </r>
      </text>
    </comment>
    <comment ref="GF16" authorId="0" shapeId="0" xr:uid="{00000000-0006-0000-0600-0000BD000000}">
      <text>
        <r>
          <rPr>
            <sz val="8"/>
            <color indexed="81"/>
            <rFont val="Tahoma"/>
            <family val="2"/>
          </rPr>
          <t>estimate has a relative standard error between 25% and 50% and should be used with caution</t>
        </r>
      </text>
    </comment>
    <comment ref="GJ16" authorId="0" shapeId="0" xr:uid="{00000000-0006-0000-0600-0000BE000000}">
      <text>
        <r>
          <rPr>
            <sz val="8"/>
            <color indexed="81"/>
            <rFont val="Tahoma"/>
            <family val="2"/>
          </rPr>
          <t>estimate has a relative standard error between 25% and 50% and should be used with caution</t>
        </r>
      </text>
    </comment>
    <comment ref="GK16" authorId="0" shapeId="0" xr:uid="{00000000-0006-0000-0600-0000BF000000}">
      <text>
        <r>
          <rPr>
            <sz val="8"/>
            <color indexed="81"/>
            <rFont val="Tahoma"/>
            <family val="2"/>
          </rPr>
          <t>estimate has a relative standard error between 25% and 50% and should be used with caution</t>
        </r>
      </text>
    </comment>
    <comment ref="GL16" authorId="0" shapeId="0" xr:uid="{00000000-0006-0000-0600-0000C0000000}">
      <text>
        <r>
          <rPr>
            <sz val="8"/>
            <color indexed="81"/>
            <rFont val="Tahoma"/>
            <family val="2"/>
          </rPr>
          <t>estimate has a relative standard error greater than 50% and is considered too unreliable for general use</t>
        </r>
      </text>
    </comment>
    <comment ref="GM16" authorId="0" shapeId="0" xr:uid="{00000000-0006-0000-0600-0000C1000000}">
      <text>
        <r>
          <rPr>
            <sz val="8"/>
            <color indexed="81"/>
            <rFont val="Tahoma"/>
            <family val="2"/>
          </rPr>
          <t>estimate has a relative standard error greater than 50% and is considered too unreliable for general use</t>
        </r>
      </text>
    </comment>
    <comment ref="GO16" authorId="0" shapeId="0" xr:uid="{00000000-0006-0000-0600-0000C2000000}">
      <text>
        <r>
          <rPr>
            <sz val="8"/>
            <color indexed="81"/>
            <rFont val="Tahoma"/>
            <family val="2"/>
          </rPr>
          <t>estimate has a relative standard error greater than 50% and is considered too unreliable for general use</t>
        </r>
      </text>
    </comment>
    <comment ref="GQ16" authorId="0" shapeId="0" xr:uid="{00000000-0006-0000-0600-0000C3000000}">
      <text>
        <r>
          <rPr>
            <sz val="8"/>
            <color indexed="81"/>
            <rFont val="Tahoma"/>
            <family val="2"/>
          </rPr>
          <t>estimate has a relative standard error greater than 50% and is considered too unreliable for general use</t>
        </r>
      </text>
    </comment>
    <comment ref="GY16" authorId="0" shapeId="0" xr:uid="{00000000-0006-0000-0600-0000C4000000}">
      <text>
        <r>
          <rPr>
            <sz val="8"/>
            <color indexed="81"/>
            <rFont val="Tahoma"/>
            <family val="2"/>
          </rPr>
          <t>estimate has a relative standard error between 25% and 50% and should be used with caution</t>
        </r>
      </text>
    </comment>
    <comment ref="GZ16" authorId="0" shapeId="0" xr:uid="{00000000-0006-0000-0600-0000C5000000}">
      <text>
        <r>
          <rPr>
            <sz val="8"/>
            <color indexed="81"/>
            <rFont val="Tahoma"/>
            <family val="2"/>
          </rPr>
          <t>estimate has a relative standard error between 25% and 50% and should be used with caution</t>
        </r>
      </text>
    </comment>
    <comment ref="HL16" authorId="0" shapeId="0" xr:uid="{00000000-0006-0000-0600-0000C6000000}">
      <text>
        <r>
          <rPr>
            <sz val="8"/>
            <color indexed="81"/>
            <rFont val="Tahoma"/>
            <family val="2"/>
          </rPr>
          <t>estimate has a relative standard error between 25% and 50% and should be used with caution</t>
        </r>
      </text>
    </comment>
    <comment ref="BW17" authorId="0" shapeId="0" xr:uid="{00000000-0006-0000-0600-0000C7000000}">
      <text>
        <r>
          <rPr>
            <sz val="8"/>
            <color indexed="81"/>
            <rFont val="Tahoma"/>
            <family val="2"/>
          </rPr>
          <t>estimate has a relative standard error between 25% and 50% and should be used with caution</t>
        </r>
      </text>
    </comment>
    <comment ref="BX17" authorId="0" shapeId="0" xr:uid="{00000000-0006-0000-0600-0000C8000000}">
      <text>
        <r>
          <rPr>
            <sz val="8"/>
            <color indexed="81"/>
            <rFont val="Tahoma"/>
            <family val="2"/>
          </rPr>
          <t>estimate has a relative standard error greater than 50% and is considered too unreliable for general use</t>
        </r>
      </text>
    </comment>
    <comment ref="BY17" authorId="0" shapeId="0" xr:uid="{00000000-0006-0000-0600-0000C9000000}">
      <text>
        <r>
          <rPr>
            <sz val="8"/>
            <color indexed="81"/>
            <rFont val="Tahoma"/>
            <family val="2"/>
          </rPr>
          <t>estimate has a relative standard error between 25% and 50% and should be used with caution</t>
        </r>
      </text>
    </comment>
    <comment ref="CC17" authorId="0" shapeId="0" xr:uid="{00000000-0006-0000-0600-0000CA000000}">
      <text>
        <r>
          <rPr>
            <sz val="8"/>
            <color indexed="81"/>
            <rFont val="Tahoma"/>
            <family val="2"/>
          </rPr>
          <t>estimate has a relative standard error between 25% and 50% and should be used with caution</t>
        </r>
      </text>
    </comment>
    <comment ref="CD17" authorId="0" shapeId="0" xr:uid="{00000000-0006-0000-0600-0000CB000000}">
      <text>
        <r>
          <rPr>
            <sz val="8"/>
            <color indexed="81"/>
            <rFont val="Tahoma"/>
            <family val="2"/>
          </rPr>
          <t>estimate has a relative standard error greater than 50% and is considered too unreliable for general use</t>
        </r>
      </text>
    </comment>
    <comment ref="CE17" authorId="0" shapeId="0" xr:uid="{00000000-0006-0000-0600-0000CC000000}">
      <text>
        <r>
          <rPr>
            <sz val="8"/>
            <color indexed="81"/>
            <rFont val="Tahoma"/>
            <family val="2"/>
          </rPr>
          <t>estimate has a relative standard error between 25% and 50% and should be used with caution</t>
        </r>
      </text>
    </comment>
    <comment ref="CG17" authorId="0" shapeId="0" xr:uid="{00000000-0006-0000-0600-0000CD000000}">
      <text>
        <r>
          <rPr>
            <sz val="8"/>
            <color indexed="81"/>
            <rFont val="Tahoma"/>
            <family val="2"/>
          </rPr>
          <t>estimate has a relative standard error between 25% and 50% and should be used with caution</t>
        </r>
      </text>
    </comment>
    <comment ref="CI17" authorId="0" shapeId="0" xr:uid="{00000000-0006-0000-0600-0000CE000000}">
      <text>
        <r>
          <rPr>
            <sz val="8"/>
            <color indexed="81"/>
            <rFont val="Tahoma"/>
            <family val="2"/>
          </rPr>
          <t>estimate has a relative standard error between 25% and 50% and should be used with caution</t>
        </r>
      </text>
    </comment>
    <comment ref="CJ17" authorId="0" shapeId="0" xr:uid="{00000000-0006-0000-0600-0000CF000000}">
      <text>
        <r>
          <rPr>
            <sz val="8"/>
            <color indexed="81"/>
            <rFont val="Tahoma"/>
            <family val="2"/>
          </rPr>
          <t>estimate has a relative standard error between 25% and 50% and should be used with caution</t>
        </r>
      </text>
    </comment>
    <comment ref="CK17" authorId="0" shapeId="0" xr:uid="{00000000-0006-0000-0600-0000D0000000}">
      <text>
        <r>
          <rPr>
            <sz val="8"/>
            <color indexed="81"/>
            <rFont val="Tahoma"/>
            <family val="2"/>
          </rPr>
          <t>estimate has a relative standard error greater than 50% and is considered too unreliable for general use</t>
        </r>
      </text>
    </comment>
    <comment ref="CL17" authorId="0" shapeId="0" xr:uid="{00000000-0006-0000-0600-0000D1000000}">
      <text>
        <r>
          <rPr>
            <sz val="8"/>
            <color indexed="81"/>
            <rFont val="Tahoma"/>
            <family val="2"/>
          </rPr>
          <t>estimate has a relative standard error between 25% and 50% and should be used with caution</t>
        </r>
      </text>
    </comment>
    <comment ref="CM17" authorId="0" shapeId="0" xr:uid="{00000000-0006-0000-0600-0000D2000000}">
      <text>
        <r>
          <rPr>
            <sz val="8"/>
            <color indexed="81"/>
            <rFont val="Tahoma"/>
            <family val="2"/>
          </rPr>
          <t>estimate has a relative standard error greater than 50% and is considered too unreliable for general use</t>
        </r>
      </text>
    </comment>
    <comment ref="CN17" authorId="0" shapeId="0" xr:uid="{00000000-0006-0000-0600-0000D3000000}">
      <text>
        <r>
          <rPr>
            <sz val="8"/>
            <color indexed="81"/>
            <rFont val="Tahoma"/>
            <family val="2"/>
          </rPr>
          <t>estimate has a relative standard error between 25% and 50% and should be used with caution</t>
        </r>
      </text>
    </comment>
    <comment ref="CP17" authorId="0" shapeId="0" xr:uid="{00000000-0006-0000-0600-0000D4000000}">
      <text>
        <r>
          <rPr>
            <sz val="8"/>
            <color indexed="81"/>
            <rFont val="Tahoma"/>
            <family val="2"/>
          </rPr>
          <t>estimate has a relative standard error greater than 50% and is considered too unreliable for general use</t>
        </r>
      </text>
    </comment>
    <comment ref="CX17" authorId="0" shapeId="0" xr:uid="{00000000-0006-0000-0600-0000D5000000}">
      <text>
        <r>
          <rPr>
            <sz val="8"/>
            <color indexed="81"/>
            <rFont val="Tahoma"/>
            <family val="2"/>
          </rPr>
          <t>estimate has a relative standard error between 25% and 50% and should be used with caution</t>
        </r>
      </text>
    </comment>
    <comment ref="CY17" authorId="0" shapeId="0" xr:uid="{00000000-0006-0000-0600-0000D6000000}">
      <text>
        <r>
          <rPr>
            <sz val="8"/>
            <color indexed="81"/>
            <rFont val="Tahoma"/>
            <family val="2"/>
          </rPr>
          <t>estimate has a relative standard error between 25% and 50% and should be used with caution</t>
        </r>
      </text>
    </comment>
    <comment ref="CZ17" authorId="0" shapeId="0" xr:uid="{00000000-0006-0000-0600-0000D7000000}">
      <text>
        <r>
          <rPr>
            <sz val="8"/>
            <color indexed="81"/>
            <rFont val="Tahoma"/>
            <family val="2"/>
          </rPr>
          <t>estimate has a relative standard error between 25% and 50% and should be used with caution</t>
        </r>
      </text>
    </comment>
    <comment ref="EA17" authorId="0" shapeId="0" xr:uid="{00000000-0006-0000-0600-0000D8000000}">
      <text>
        <r>
          <rPr>
            <sz val="8"/>
            <color indexed="81"/>
            <rFont val="Tahoma"/>
            <family val="2"/>
          </rPr>
          <t>estimate has a relative standard error between 25% and 50% and should be used with caution</t>
        </r>
      </text>
    </comment>
    <comment ref="FY17" authorId="0" shapeId="0" xr:uid="{00000000-0006-0000-0600-0000D9000000}">
      <text>
        <r>
          <rPr>
            <sz val="8"/>
            <color indexed="81"/>
            <rFont val="Tahoma"/>
            <family val="2"/>
          </rPr>
          <t>estimate has a relative standard error between 25% and 50% and should be used with caution</t>
        </r>
      </text>
    </comment>
    <comment ref="GD17" authorId="0" shapeId="0" xr:uid="{00000000-0006-0000-0600-0000DA000000}">
      <text>
        <r>
          <rPr>
            <sz val="8"/>
            <color indexed="81"/>
            <rFont val="Tahoma"/>
            <family val="2"/>
          </rPr>
          <t>estimate has a relative standard error between 25% and 50% and should be used with caution</t>
        </r>
      </text>
    </comment>
    <comment ref="GE17" authorId="0" shapeId="0" xr:uid="{00000000-0006-0000-0600-0000DB000000}">
      <text>
        <r>
          <rPr>
            <sz val="8"/>
            <color indexed="81"/>
            <rFont val="Tahoma"/>
            <family val="2"/>
          </rPr>
          <t>estimate has a relative standard error between 25% and 50% and should be used with caution</t>
        </r>
      </text>
    </comment>
    <comment ref="GF17" authorId="0" shapeId="0" xr:uid="{00000000-0006-0000-0600-0000DC000000}">
      <text>
        <r>
          <rPr>
            <sz val="8"/>
            <color indexed="81"/>
            <rFont val="Tahoma"/>
            <family val="2"/>
          </rPr>
          <t>estimate has a relative standard error between 25% and 50% and should be used with caution</t>
        </r>
      </text>
    </comment>
    <comment ref="GJ17" authorId="0" shapeId="0" xr:uid="{00000000-0006-0000-0600-0000DD000000}">
      <text>
        <r>
          <rPr>
            <sz val="8"/>
            <color indexed="81"/>
            <rFont val="Tahoma"/>
            <family val="2"/>
          </rPr>
          <t>estimate has a relative standard error between 25% and 50% and should be used with caution</t>
        </r>
      </text>
    </comment>
    <comment ref="GK17" authorId="0" shapeId="0" xr:uid="{00000000-0006-0000-0600-0000DE000000}">
      <text>
        <r>
          <rPr>
            <sz val="8"/>
            <color indexed="81"/>
            <rFont val="Tahoma"/>
            <family val="2"/>
          </rPr>
          <t>estimate has a relative standard error greater than 50% and is considered too unreliable for general use</t>
        </r>
      </text>
    </comment>
    <comment ref="GL17" authorId="0" shapeId="0" xr:uid="{00000000-0006-0000-0600-0000DF000000}">
      <text>
        <r>
          <rPr>
            <sz val="8"/>
            <color indexed="81"/>
            <rFont val="Tahoma"/>
            <family val="2"/>
          </rPr>
          <t>estimate has a relative standard error between 25% and 50% and should be used with caution</t>
        </r>
      </text>
    </comment>
    <comment ref="GM17" authorId="0" shapeId="0" xr:uid="{00000000-0006-0000-0600-0000E0000000}">
      <text>
        <r>
          <rPr>
            <sz val="8"/>
            <color indexed="81"/>
            <rFont val="Tahoma"/>
            <family val="2"/>
          </rPr>
          <t>estimate has a relative standard error between 25% and 50% and should be used with caution</t>
        </r>
      </text>
    </comment>
    <comment ref="GN17" authorId="0" shapeId="0" xr:uid="{00000000-0006-0000-0600-0000E1000000}">
      <text>
        <r>
          <rPr>
            <sz val="8"/>
            <color indexed="81"/>
            <rFont val="Tahoma"/>
            <family val="2"/>
          </rPr>
          <t>estimate has a relative standard error greater than 50% and is considered too unreliable for general use</t>
        </r>
      </text>
    </comment>
    <comment ref="GO17" authorId="0" shapeId="0" xr:uid="{00000000-0006-0000-0600-0000E2000000}">
      <text>
        <r>
          <rPr>
            <sz val="8"/>
            <color indexed="81"/>
            <rFont val="Tahoma"/>
            <family val="2"/>
          </rPr>
          <t>estimate has a relative standard error between 25% and 50% and should be used with caution</t>
        </r>
      </text>
    </comment>
    <comment ref="GQ17" authorId="0" shapeId="0" xr:uid="{00000000-0006-0000-0600-0000E3000000}">
      <text>
        <r>
          <rPr>
            <sz val="8"/>
            <color indexed="81"/>
            <rFont val="Tahoma"/>
            <family val="2"/>
          </rPr>
          <t>estimate has a relative standard error greater than 50% and is considered too unreliable for general use</t>
        </r>
      </text>
    </comment>
    <comment ref="GZ17" authorId="0" shapeId="0" xr:uid="{00000000-0006-0000-0600-0000E4000000}">
      <text>
        <r>
          <rPr>
            <sz val="8"/>
            <color indexed="81"/>
            <rFont val="Tahoma"/>
            <family val="2"/>
          </rPr>
          <t>estimate has a relative standard error between 25% and 50% and should be used with caution</t>
        </r>
      </text>
    </comment>
    <comment ref="HA17" authorId="0" shapeId="0" xr:uid="{00000000-0006-0000-0600-0000E5000000}">
      <text>
        <r>
          <rPr>
            <sz val="8"/>
            <color indexed="81"/>
            <rFont val="Tahoma"/>
            <family val="2"/>
          </rPr>
          <t>estimate has a relative standard error between 25% and 50% and should be used with caution</t>
        </r>
      </text>
    </comment>
    <comment ref="Z18" authorId="0" shapeId="0" xr:uid="{00000000-0006-0000-0600-0000E6000000}">
      <text>
        <r>
          <rPr>
            <sz val="8"/>
            <color indexed="81"/>
            <rFont val="Tahoma"/>
            <family val="2"/>
          </rPr>
          <t>estimate has a relative standard error between 25% and 50% and should be used with caution</t>
        </r>
      </text>
    </comment>
    <comment ref="BO18" authorId="0" shapeId="0" xr:uid="{00000000-0006-0000-0600-0000E7000000}">
      <text>
        <r>
          <rPr>
            <sz val="8"/>
            <color indexed="81"/>
            <rFont val="Tahoma"/>
            <family val="2"/>
          </rPr>
          <t>estimate has a relative standard error between 25% and 50% and should be used with caution</t>
        </r>
      </text>
    </comment>
    <comment ref="BX18" authorId="0" shapeId="0" xr:uid="{00000000-0006-0000-0600-0000E8000000}">
      <text>
        <r>
          <rPr>
            <sz val="8"/>
            <color indexed="81"/>
            <rFont val="Tahoma"/>
            <family val="2"/>
          </rPr>
          <t>estimate has a relative standard error between 25% and 50% and should be used with caution</t>
        </r>
      </text>
    </comment>
    <comment ref="CD18" authorId="0" shapeId="0" xr:uid="{00000000-0006-0000-0600-0000E9000000}">
      <text>
        <r>
          <rPr>
            <sz val="8"/>
            <color indexed="81"/>
            <rFont val="Tahoma"/>
            <family val="2"/>
          </rPr>
          <t>estimate has a relative standard error between 25% and 50% and should be used with caution</t>
        </r>
      </text>
    </comment>
    <comment ref="CE18" authorId="0" shapeId="0" xr:uid="{00000000-0006-0000-0600-0000EA000000}">
      <text>
        <r>
          <rPr>
            <sz val="8"/>
            <color indexed="81"/>
            <rFont val="Tahoma"/>
            <family val="2"/>
          </rPr>
          <t>estimate has a relative standard error between 25% and 50% and should be used with caution</t>
        </r>
      </text>
    </comment>
    <comment ref="CI18" authorId="0" shapeId="0" xr:uid="{00000000-0006-0000-0600-0000EB000000}">
      <text>
        <r>
          <rPr>
            <sz val="8"/>
            <color indexed="81"/>
            <rFont val="Tahoma"/>
            <family val="2"/>
          </rPr>
          <t>estimate has a relative standard error between 25% and 50% and should be used with caution</t>
        </r>
      </text>
    </comment>
    <comment ref="CJ18" authorId="0" shapeId="0" xr:uid="{00000000-0006-0000-0600-0000EC000000}">
      <text>
        <r>
          <rPr>
            <sz val="8"/>
            <color indexed="81"/>
            <rFont val="Tahoma"/>
            <family val="2"/>
          </rPr>
          <t>estimate has a relative standard error greater than 50% and is considered too unreliable for general use</t>
        </r>
      </text>
    </comment>
    <comment ref="CK18" authorId="0" shapeId="0" xr:uid="{00000000-0006-0000-0600-0000ED000000}">
      <text>
        <r>
          <rPr>
            <sz val="8"/>
            <color indexed="81"/>
            <rFont val="Tahoma"/>
            <family val="2"/>
          </rPr>
          <t>estimate has a relative standard error between 25% and 50% and should be used with caution</t>
        </r>
      </text>
    </comment>
    <comment ref="CL18" authorId="0" shapeId="0" xr:uid="{00000000-0006-0000-0600-0000EE000000}">
      <text>
        <r>
          <rPr>
            <sz val="8"/>
            <color indexed="81"/>
            <rFont val="Tahoma"/>
            <family val="2"/>
          </rPr>
          <t>estimate has a relative standard error between 25% and 50% and should be used with caution</t>
        </r>
      </text>
    </comment>
    <comment ref="CM18" authorId="0" shapeId="0" xr:uid="{00000000-0006-0000-0600-0000EF000000}">
      <text>
        <r>
          <rPr>
            <sz val="8"/>
            <color indexed="81"/>
            <rFont val="Tahoma"/>
            <family val="2"/>
          </rPr>
          <t>estimate has a relative standard error between 25% and 50% and should be used with caution</t>
        </r>
      </text>
    </comment>
    <comment ref="CN18" authorId="0" shapeId="0" xr:uid="{00000000-0006-0000-0600-0000F0000000}">
      <text>
        <r>
          <rPr>
            <sz val="8"/>
            <color indexed="81"/>
            <rFont val="Tahoma"/>
            <family val="2"/>
          </rPr>
          <t>estimate has a relative standard error between 25% and 50% and should be used with caution</t>
        </r>
      </text>
    </comment>
    <comment ref="CO18" authorId="0" shapeId="0" xr:uid="{00000000-0006-0000-0600-0000F1000000}">
      <text>
        <r>
          <rPr>
            <sz val="8"/>
            <color indexed="81"/>
            <rFont val="Tahoma"/>
            <family val="2"/>
          </rPr>
          <t>estimate has a relative standard error between 25% and 50% and should be used with caution</t>
        </r>
      </text>
    </comment>
    <comment ref="CP18" authorId="0" shapeId="0" xr:uid="{00000000-0006-0000-0600-0000F2000000}">
      <text>
        <r>
          <rPr>
            <sz val="8"/>
            <color indexed="81"/>
            <rFont val="Tahoma"/>
            <family val="2"/>
          </rPr>
          <t>estimate has a relative standard error greater than 50% and is considered too unreliable for general use</t>
        </r>
      </text>
    </comment>
    <comment ref="CQ18" authorId="0" shapeId="0" xr:uid="{00000000-0006-0000-0600-0000F3000000}">
      <text>
        <r>
          <rPr>
            <sz val="8"/>
            <color indexed="81"/>
            <rFont val="Tahoma"/>
            <family val="2"/>
          </rPr>
          <t>estimate has a relative standard error between 25% and 50% and should be used with caution</t>
        </r>
      </text>
    </comment>
    <comment ref="CY18" authorId="0" shapeId="0" xr:uid="{00000000-0006-0000-0600-0000F4000000}">
      <text>
        <r>
          <rPr>
            <sz val="8"/>
            <color indexed="81"/>
            <rFont val="Tahoma"/>
            <family val="2"/>
          </rPr>
          <t>estimate has a relative standard error between 25% and 50% and should be used with caution</t>
        </r>
      </text>
    </comment>
    <comment ref="DZ18" authorId="0" shapeId="0" xr:uid="{00000000-0006-0000-0600-0000F5000000}">
      <text>
        <r>
          <rPr>
            <sz val="8"/>
            <color indexed="81"/>
            <rFont val="Tahoma"/>
            <family val="2"/>
          </rPr>
          <t>estimate has a relative standard error between 25% and 50% and should be used with caution</t>
        </r>
      </text>
    </comment>
    <comment ref="EA18" authorId="0" shapeId="0" xr:uid="{00000000-0006-0000-0600-0000F6000000}">
      <text>
        <r>
          <rPr>
            <sz val="8"/>
            <color indexed="81"/>
            <rFont val="Tahoma"/>
            <family val="2"/>
          </rPr>
          <t>estimate has a relative standard error between 25% and 50% and should be used with caution</t>
        </r>
      </text>
    </comment>
    <comment ref="ED18" authorId="0" shapeId="0" xr:uid="{00000000-0006-0000-0600-0000F7000000}">
      <text>
        <r>
          <rPr>
            <sz val="8"/>
            <color indexed="81"/>
            <rFont val="Tahoma"/>
            <family val="2"/>
          </rPr>
          <t>estimate has a relative standard error between 25% and 50% and should be used with caution</t>
        </r>
      </text>
    </comment>
    <comment ref="EG18" authorId="0" shapeId="0" xr:uid="{00000000-0006-0000-0600-0000F8000000}">
      <text>
        <r>
          <rPr>
            <sz val="8"/>
            <color indexed="81"/>
            <rFont val="Tahoma"/>
            <family val="2"/>
          </rPr>
          <t>estimate has a relative standard error between 25% and 50% and should be used with caution</t>
        </r>
      </text>
    </comment>
    <comment ref="FY18" authorId="0" shapeId="0" xr:uid="{00000000-0006-0000-0600-0000F9000000}">
      <text>
        <r>
          <rPr>
            <sz val="8"/>
            <color indexed="81"/>
            <rFont val="Tahoma"/>
            <family val="2"/>
          </rPr>
          <t>estimate has a relative standard error between 25% and 50% and should be used with caution</t>
        </r>
      </text>
    </comment>
    <comment ref="FZ18" authorId="0" shapeId="0" xr:uid="{00000000-0006-0000-0600-0000FA000000}">
      <text>
        <r>
          <rPr>
            <sz val="8"/>
            <color indexed="81"/>
            <rFont val="Tahoma"/>
            <family val="2"/>
          </rPr>
          <t>estimate has a relative standard error between 25% and 50% and should be used with caution</t>
        </r>
      </text>
    </comment>
    <comment ref="GE18" authorId="0" shapeId="0" xr:uid="{00000000-0006-0000-0600-0000FB000000}">
      <text>
        <r>
          <rPr>
            <sz val="8"/>
            <color indexed="81"/>
            <rFont val="Tahoma"/>
            <family val="2"/>
          </rPr>
          <t>estimate has a relative standard error between 25% and 50% and should be used with caution</t>
        </r>
      </text>
    </comment>
    <comment ref="GF18" authorId="0" shapeId="0" xr:uid="{00000000-0006-0000-0600-0000FC000000}">
      <text>
        <r>
          <rPr>
            <sz val="8"/>
            <color indexed="81"/>
            <rFont val="Tahoma"/>
            <family val="2"/>
          </rPr>
          <t>estimate has a relative standard error between 25% and 50% and should be used with caution</t>
        </r>
      </text>
    </comment>
    <comment ref="GJ18" authorId="0" shapeId="0" xr:uid="{00000000-0006-0000-0600-0000FD000000}">
      <text>
        <r>
          <rPr>
            <sz val="8"/>
            <color indexed="81"/>
            <rFont val="Tahoma"/>
            <family val="2"/>
          </rPr>
          <t>estimate has a relative standard error greater than 50% and is considered too unreliable for general use</t>
        </r>
      </text>
    </comment>
    <comment ref="GK18" authorId="0" shapeId="0" xr:uid="{00000000-0006-0000-0600-0000FE000000}">
      <text>
        <r>
          <rPr>
            <sz val="8"/>
            <color indexed="81"/>
            <rFont val="Tahoma"/>
            <family val="2"/>
          </rPr>
          <t>estimate has a relative standard error greater than 50% and is considered too unreliable for general use</t>
        </r>
      </text>
    </comment>
    <comment ref="GL18" authorId="0" shapeId="0" xr:uid="{00000000-0006-0000-0600-0000FF000000}">
      <text>
        <r>
          <rPr>
            <sz val="8"/>
            <color indexed="81"/>
            <rFont val="Tahoma"/>
            <family val="2"/>
          </rPr>
          <t>estimate has a relative standard error greater than 50% and is considered too unreliable for general use</t>
        </r>
      </text>
    </comment>
    <comment ref="GM18" authorId="0" shapeId="0" xr:uid="{00000000-0006-0000-0600-000000010000}">
      <text>
        <r>
          <rPr>
            <sz val="8"/>
            <color indexed="81"/>
            <rFont val="Tahoma"/>
            <family val="2"/>
          </rPr>
          <t>estimate has a relative standard error between 25% and 50% and should be used with caution</t>
        </r>
      </text>
    </comment>
    <comment ref="GN18" authorId="0" shapeId="0" xr:uid="{00000000-0006-0000-0600-000001010000}">
      <text>
        <r>
          <rPr>
            <sz val="8"/>
            <color indexed="81"/>
            <rFont val="Tahoma"/>
            <family val="2"/>
          </rPr>
          <t>estimate has a relative standard error greater than 50% and is considered too unreliable for general use</t>
        </r>
      </text>
    </comment>
    <comment ref="GO18" authorId="0" shapeId="0" xr:uid="{00000000-0006-0000-0600-000002010000}">
      <text>
        <r>
          <rPr>
            <sz val="8"/>
            <color indexed="81"/>
            <rFont val="Tahoma"/>
            <family val="2"/>
          </rPr>
          <t>estimate has a relative standard error between 25% and 50% and should be used with caution</t>
        </r>
      </text>
    </comment>
    <comment ref="GP18" authorId="0" shapeId="0" xr:uid="{00000000-0006-0000-0600-000003010000}">
      <text>
        <r>
          <rPr>
            <sz val="8"/>
            <color indexed="81"/>
            <rFont val="Tahoma"/>
            <family val="2"/>
          </rPr>
          <t>estimate has a relative standard error between 25% and 50% and should be used with caution</t>
        </r>
      </text>
    </comment>
    <comment ref="GR18" authorId="0" shapeId="0" xr:uid="{00000000-0006-0000-0600-000004010000}">
      <text>
        <r>
          <rPr>
            <sz val="8"/>
            <color indexed="81"/>
            <rFont val="Tahoma"/>
            <family val="2"/>
          </rPr>
          <t>estimate has a relative standard error between 25% and 50% and should be used with caution</t>
        </r>
      </text>
    </comment>
    <comment ref="GZ18" authorId="0" shapeId="0" xr:uid="{00000000-0006-0000-0600-000005010000}">
      <text>
        <r>
          <rPr>
            <sz val="8"/>
            <color indexed="81"/>
            <rFont val="Tahoma"/>
            <family val="2"/>
          </rPr>
          <t>estimate has a relative standard error between 25% and 50% and should be used with caution</t>
        </r>
      </text>
    </comment>
    <comment ref="HA18" authorId="0" shapeId="0" xr:uid="{00000000-0006-0000-0600-000006010000}">
      <text>
        <r>
          <rPr>
            <sz val="8"/>
            <color indexed="81"/>
            <rFont val="Tahoma"/>
            <family val="2"/>
          </rPr>
          <t>estimate has a relative standard error between 25% and 50% and should be used with caution</t>
        </r>
      </text>
    </comment>
    <comment ref="V19" authorId="0" shapeId="0" xr:uid="{00000000-0006-0000-0600-000007010000}">
      <text>
        <r>
          <rPr>
            <sz val="8"/>
            <color indexed="81"/>
            <rFont val="Tahoma"/>
            <family val="2"/>
          </rPr>
          <t>estimate has a relative standard error between 25% and 50% and should be used with caution</t>
        </r>
      </text>
    </comment>
    <comment ref="Y19" authorId="0" shapeId="0" xr:uid="{00000000-0006-0000-0600-000008010000}">
      <text>
        <r>
          <rPr>
            <sz val="8"/>
            <color indexed="81"/>
            <rFont val="Tahoma"/>
            <family val="2"/>
          </rPr>
          <t>estimate has a relative standard error between 25% and 50% and should be used with caution</t>
        </r>
      </text>
    </comment>
    <comment ref="AE19" authorId="0" shapeId="0" xr:uid="{00000000-0006-0000-0600-000009010000}">
      <text>
        <r>
          <rPr>
            <sz val="8"/>
            <color indexed="81"/>
            <rFont val="Tahoma"/>
            <family val="2"/>
          </rPr>
          <t>estimate has a relative standard error between 25% and 50% and should be used with caution</t>
        </r>
      </text>
    </comment>
    <comment ref="BP19" authorId="0" shapeId="0" xr:uid="{00000000-0006-0000-0600-00000A010000}">
      <text>
        <r>
          <rPr>
            <sz val="8"/>
            <color indexed="81"/>
            <rFont val="Tahoma"/>
            <family val="2"/>
          </rPr>
          <t>estimate has a relative standard error between 25% and 50% and should be used with caution</t>
        </r>
      </text>
    </comment>
    <comment ref="BW19" authorId="0" shapeId="0" xr:uid="{00000000-0006-0000-0600-00000B010000}">
      <text>
        <r>
          <rPr>
            <sz val="8"/>
            <color indexed="81"/>
            <rFont val="Tahoma"/>
            <family val="2"/>
          </rPr>
          <t>estimate has a relative standard error between 25% and 50% and should be used with caution</t>
        </r>
      </text>
    </comment>
    <comment ref="BX19" authorId="0" shapeId="0" xr:uid="{00000000-0006-0000-0600-00000C010000}">
      <text>
        <r>
          <rPr>
            <sz val="8"/>
            <color indexed="81"/>
            <rFont val="Tahoma"/>
            <family val="2"/>
          </rPr>
          <t>estimate has a relative standard error between 25% and 50% and should be used with caution</t>
        </r>
      </text>
    </comment>
    <comment ref="BY19" authorId="0" shapeId="0" xr:uid="{00000000-0006-0000-0600-00000D010000}">
      <text>
        <r>
          <rPr>
            <sz val="8"/>
            <color indexed="81"/>
            <rFont val="Tahoma"/>
            <family val="2"/>
          </rPr>
          <t>estimate has a relative standard error between 25% and 50% and should be used with caution</t>
        </r>
      </text>
    </comment>
    <comment ref="CC19" authorId="0" shapeId="0" xr:uid="{00000000-0006-0000-0600-00000E010000}">
      <text>
        <r>
          <rPr>
            <sz val="8"/>
            <color indexed="81"/>
            <rFont val="Tahoma"/>
            <family val="2"/>
          </rPr>
          <t>estimate has a relative standard error between 25% and 50% and should be used with caution</t>
        </r>
      </text>
    </comment>
    <comment ref="CD19" authorId="0" shapeId="0" xr:uid="{00000000-0006-0000-0600-00000F010000}">
      <text>
        <r>
          <rPr>
            <sz val="8"/>
            <color indexed="81"/>
            <rFont val="Tahoma"/>
            <family val="2"/>
          </rPr>
          <t>estimate has a relative standard error greater than 50% and is considered too unreliable for general use</t>
        </r>
      </text>
    </comment>
    <comment ref="CE19" authorId="0" shapeId="0" xr:uid="{00000000-0006-0000-0600-000010010000}">
      <text>
        <r>
          <rPr>
            <sz val="8"/>
            <color indexed="81"/>
            <rFont val="Tahoma"/>
            <family val="2"/>
          </rPr>
          <t>estimate has a relative standard error between 25% and 50% and should be used with caution</t>
        </r>
      </text>
    </comment>
    <comment ref="CG19" authorId="0" shapeId="0" xr:uid="{00000000-0006-0000-0600-000011010000}">
      <text>
        <r>
          <rPr>
            <sz val="8"/>
            <color indexed="81"/>
            <rFont val="Tahoma"/>
            <family val="2"/>
          </rPr>
          <t>estimate has a relative standard error between 25% and 50% and should be used with caution</t>
        </r>
      </text>
    </comment>
    <comment ref="CI19" authorId="0" shapeId="0" xr:uid="{00000000-0006-0000-0600-000012010000}">
      <text>
        <r>
          <rPr>
            <sz val="8"/>
            <color indexed="81"/>
            <rFont val="Tahoma"/>
            <family val="2"/>
          </rPr>
          <t>estimate has a relative standard error greater than 50% and is considered too unreliable for general use</t>
        </r>
      </text>
    </comment>
    <comment ref="CK19" authorId="0" shapeId="0" xr:uid="{00000000-0006-0000-0600-000013010000}">
      <text>
        <r>
          <rPr>
            <sz val="8"/>
            <color indexed="81"/>
            <rFont val="Tahoma"/>
            <family val="2"/>
          </rPr>
          <t>estimate has a relative standard error greater than 50% and is considered too unreliable for general use</t>
        </r>
      </text>
    </comment>
    <comment ref="CL19" authorId="0" shapeId="0" xr:uid="{00000000-0006-0000-0600-000014010000}">
      <text>
        <r>
          <rPr>
            <sz val="8"/>
            <color indexed="81"/>
            <rFont val="Tahoma"/>
            <family val="2"/>
          </rPr>
          <t>estimate has a relative standard error between 25% and 50% and should be used with caution</t>
        </r>
      </text>
    </comment>
    <comment ref="CM19" authorId="0" shapeId="0" xr:uid="{00000000-0006-0000-0600-000015010000}">
      <text>
        <r>
          <rPr>
            <sz val="8"/>
            <color indexed="81"/>
            <rFont val="Tahoma"/>
            <family val="2"/>
          </rPr>
          <t>estimate has a relative standard error greater than 50% and is considered too unreliable for general use</t>
        </r>
      </text>
    </comment>
    <comment ref="CN19" authorId="0" shapeId="0" xr:uid="{00000000-0006-0000-0600-000016010000}">
      <text>
        <r>
          <rPr>
            <sz val="8"/>
            <color indexed="81"/>
            <rFont val="Tahoma"/>
            <family val="2"/>
          </rPr>
          <t>estimate has a relative standard error greater than 50% and is considered too unreliable for general use</t>
        </r>
      </text>
    </comment>
    <comment ref="CO19" authorId="0" shapeId="0" xr:uid="{00000000-0006-0000-0600-000017010000}">
      <text>
        <r>
          <rPr>
            <sz val="8"/>
            <color indexed="81"/>
            <rFont val="Tahoma"/>
            <family val="2"/>
          </rPr>
          <t>estimate has a relative standard error between 25% and 50% and should be used with caution</t>
        </r>
      </text>
    </comment>
    <comment ref="CP19" authorId="0" shapeId="0" xr:uid="{00000000-0006-0000-0600-000018010000}">
      <text>
        <r>
          <rPr>
            <sz val="8"/>
            <color indexed="81"/>
            <rFont val="Tahoma"/>
            <family val="2"/>
          </rPr>
          <t>estimate has a relative standard error greater than 50% and is considered too unreliable for general use</t>
        </r>
      </text>
    </comment>
    <comment ref="CQ19" authorId="0" shapeId="0" xr:uid="{00000000-0006-0000-0600-000019010000}">
      <text>
        <r>
          <rPr>
            <sz val="8"/>
            <color indexed="81"/>
            <rFont val="Tahoma"/>
            <family val="2"/>
          </rPr>
          <t>estimate has a relative standard error between 25% and 50% and should be used with caution</t>
        </r>
      </text>
    </comment>
    <comment ref="CX19" authorId="0" shapeId="0" xr:uid="{00000000-0006-0000-0600-00001A010000}">
      <text>
        <r>
          <rPr>
            <sz val="8"/>
            <color indexed="81"/>
            <rFont val="Tahoma"/>
            <family val="2"/>
          </rPr>
          <t>estimate has a relative standard error between 25% and 50% and should be used with caution</t>
        </r>
      </text>
    </comment>
    <comment ref="CY19" authorId="0" shapeId="0" xr:uid="{00000000-0006-0000-0600-00001B010000}">
      <text>
        <r>
          <rPr>
            <sz val="8"/>
            <color indexed="81"/>
            <rFont val="Tahoma"/>
            <family val="2"/>
          </rPr>
          <t>estimate has a relative standard error between 25% and 50% and should be used with caution</t>
        </r>
      </text>
    </comment>
    <comment ref="CZ19" authorId="0" shapeId="0" xr:uid="{00000000-0006-0000-0600-00001C010000}">
      <text>
        <r>
          <rPr>
            <sz val="8"/>
            <color indexed="81"/>
            <rFont val="Tahoma"/>
            <family val="2"/>
          </rPr>
          <t>estimate has a relative standard error between 25% and 50% and should be used with caution</t>
        </r>
      </text>
    </comment>
    <comment ref="DK19" authorId="0" shapeId="0" xr:uid="{00000000-0006-0000-0600-00001D010000}">
      <text>
        <r>
          <rPr>
            <sz val="8"/>
            <color indexed="81"/>
            <rFont val="Tahoma"/>
            <family val="2"/>
          </rPr>
          <t>estimate has a relative standard error between 25% and 50% and should be used with caution</t>
        </r>
      </text>
    </comment>
    <comment ref="EA19" authorId="0" shapeId="0" xr:uid="{00000000-0006-0000-0600-00001E010000}">
      <text>
        <r>
          <rPr>
            <sz val="8"/>
            <color indexed="81"/>
            <rFont val="Tahoma"/>
            <family val="2"/>
          </rPr>
          <t>estimate has a relative standard error between 25% and 50% and should be used with caution</t>
        </r>
      </text>
    </comment>
    <comment ref="FY19" authorId="0" shapeId="0" xr:uid="{00000000-0006-0000-0600-00001F010000}">
      <text>
        <r>
          <rPr>
            <sz val="8"/>
            <color indexed="81"/>
            <rFont val="Tahoma"/>
            <family val="2"/>
          </rPr>
          <t>estimate has a relative standard error between 25% and 50% and should be used with caution</t>
        </r>
      </text>
    </comment>
    <comment ref="FZ19" authorId="0" shapeId="0" xr:uid="{00000000-0006-0000-0600-000020010000}">
      <text>
        <r>
          <rPr>
            <sz val="8"/>
            <color indexed="81"/>
            <rFont val="Tahoma"/>
            <family val="2"/>
          </rPr>
          <t>estimate has a relative standard error between 25% and 50% and should be used with caution</t>
        </r>
      </text>
    </comment>
    <comment ref="GE19" authorId="0" shapeId="0" xr:uid="{00000000-0006-0000-0600-000021010000}">
      <text>
        <r>
          <rPr>
            <sz val="8"/>
            <color indexed="81"/>
            <rFont val="Tahoma"/>
            <family val="2"/>
          </rPr>
          <t>estimate has a relative standard error between 25% and 50% and should be used with caution</t>
        </r>
      </text>
    </comment>
    <comment ref="GF19" authorId="0" shapeId="0" xr:uid="{00000000-0006-0000-0600-000022010000}">
      <text>
        <r>
          <rPr>
            <sz val="8"/>
            <color indexed="81"/>
            <rFont val="Tahoma"/>
            <family val="2"/>
          </rPr>
          <t>estimate has a relative standard error between 25% and 50% and should be used with caution</t>
        </r>
      </text>
    </comment>
    <comment ref="GH19" authorId="0" shapeId="0" xr:uid="{00000000-0006-0000-0600-000023010000}">
      <text>
        <r>
          <rPr>
            <sz val="8"/>
            <color indexed="81"/>
            <rFont val="Tahoma"/>
            <family val="2"/>
          </rPr>
          <t>estimate has a relative standard error between 25% and 50% and should be used with caution</t>
        </r>
      </text>
    </comment>
    <comment ref="GJ19" authorId="0" shapeId="0" xr:uid="{00000000-0006-0000-0600-000024010000}">
      <text>
        <r>
          <rPr>
            <sz val="8"/>
            <color indexed="81"/>
            <rFont val="Tahoma"/>
            <family val="2"/>
          </rPr>
          <t>estimate has a relative standard error between 25% and 50% and should be used with caution</t>
        </r>
      </text>
    </comment>
    <comment ref="GK19" authorId="0" shapeId="0" xr:uid="{00000000-0006-0000-0600-000025010000}">
      <text>
        <r>
          <rPr>
            <sz val="8"/>
            <color indexed="81"/>
            <rFont val="Tahoma"/>
            <family val="2"/>
          </rPr>
          <t>estimate has a relative standard error greater than 50% and is considered too unreliable for general use</t>
        </r>
      </text>
    </comment>
    <comment ref="GL19" authorId="0" shapeId="0" xr:uid="{00000000-0006-0000-0600-000026010000}">
      <text>
        <r>
          <rPr>
            <sz val="8"/>
            <color indexed="81"/>
            <rFont val="Tahoma"/>
            <family val="2"/>
          </rPr>
          <t>estimate has a relative standard error greater than 50% and is considered too unreliable for general use</t>
        </r>
      </text>
    </comment>
    <comment ref="GM19" authorId="0" shapeId="0" xr:uid="{00000000-0006-0000-0600-000027010000}">
      <text>
        <r>
          <rPr>
            <sz val="8"/>
            <color indexed="81"/>
            <rFont val="Tahoma"/>
            <family val="2"/>
          </rPr>
          <t>estimate has a relative standard error between 25% and 50% and should be used with caution</t>
        </r>
      </text>
    </comment>
    <comment ref="GN19" authorId="0" shapeId="0" xr:uid="{00000000-0006-0000-0600-000028010000}">
      <text>
        <r>
          <rPr>
            <sz val="8"/>
            <color indexed="81"/>
            <rFont val="Tahoma"/>
            <family val="2"/>
          </rPr>
          <t>estimate has a relative standard error greater than 50% and is considered too unreliable for general use</t>
        </r>
      </text>
    </comment>
    <comment ref="GO19" authorId="0" shapeId="0" xr:uid="{00000000-0006-0000-0600-000029010000}">
      <text>
        <r>
          <rPr>
            <sz val="8"/>
            <color indexed="81"/>
            <rFont val="Tahoma"/>
            <family val="2"/>
          </rPr>
          <t>estimate has a relative standard error between 25% and 50% and should be used with caution</t>
        </r>
      </text>
    </comment>
    <comment ref="GP19" authorId="0" shapeId="0" xr:uid="{00000000-0006-0000-0600-00002A010000}">
      <text>
        <r>
          <rPr>
            <sz val="8"/>
            <color indexed="81"/>
            <rFont val="Tahoma"/>
            <family val="2"/>
          </rPr>
          <t>estimate has a relative standard error between 25% and 50% and should be used with caution</t>
        </r>
      </text>
    </comment>
    <comment ref="GR19" authorId="0" shapeId="0" xr:uid="{00000000-0006-0000-0600-00002B010000}">
      <text>
        <r>
          <rPr>
            <sz val="8"/>
            <color indexed="81"/>
            <rFont val="Tahoma"/>
            <family val="2"/>
          </rPr>
          <t>estimate has a relative standard error between 25% and 50% and should be used with caution</t>
        </r>
      </text>
    </comment>
    <comment ref="GZ19" authorId="0" shapeId="0" xr:uid="{00000000-0006-0000-0600-00002C010000}">
      <text>
        <r>
          <rPr>
            <sz val="8"/>
            <color indexed="81"/>
            <rFont val="Tahoma"/>
            <family val="2"/>
          </rPr>
          <t>estimate has a relative standard error between 25% and 50% and should be used with caution</t>
        </r>
      </text>
    </comment>
    <comment ref="HA19" authorId="0" shapeId="0" xr:uid="{00000000-0006-0000-0600-00002D010000}">
      <text>
        <r>
          <rPr>
            <sz val="8"/>
            <color indexed="81"/>
            <rFont val="Tahoma"/>
            <family val="2"/>
          </rPr>
          <t>estimate has a relative standard error between 25% and 50% and should be used with caution</t>
        </r>
      </text>
    </comment>
    <comment ref="Y20" authorId="0" shapeId="0" xr:uid="{00000000-0006-0000-0600-00002E010000}">
      <text>
        <r>
          <rPr>
            <sz val="8"/>
            <color indexed="81"/>
            <rFont val="Tahoma"/>
            <family val="2"/>
          </rPr>
          <t>estimate has a relative standard error between 25% and 50% and should be used with caution</t>
        </r>
      </text>
    </comment>
    <comment ref="Z20" authorId="0" shapeId="0" xr:uid="{00000000-0006-0000-0600-00002F010000}">
      <text>
        <r>
          <rPr>
            <sz val="8"/>
            <color indexed="81"/>
            <rFont val="Tahoma"/>
            <family val="2"/>
          </rPr>
          <t>estimate has a relative standard error between 25% and 50% and should be used with caution</t>
        </r>
      </text>
    </comment>
    <comment ref="BW20" authorId="0" shapeId="0" xr:uid="{00000000-0006-0000-0600-000030010000}">
      <text>
        <r>
          <rPr>
            <sz val="8"/>
            <color indexed="81"/>
            <rFont val="Tahoma"/>
            <family val="2"/>
          </rPr>
          <t>estimate has a relative standard error between 25% and 50% and should be used with caution</t>
        </r>
      </text>
    </comment>
    <comment ref="BX20" authorId="0" shapeId="0" xr:uid="{00000000-0006-0000-0600-000031010000}">
      <text>
        <r>
          <rPr>
            <sz val="8"/>
            <color indexed="81"/>
            <rFont val="Tahoma"/>
            <family val="2"/>
          </rPr>
          <t>estimate has a relative standard error between 25% and 50% and should be used with caution</t>
        </r>
      </text>
    </comment>
    <comment ref="BY20" authorId="0" shapeId="0" xr:uid="{00000000-0006-0000-0600-000032010000}">
      <text>
        <r>
          <rPr>
            <sz val="8"/>
            <color indexed="81"/>
            <rFont val="Tahoma"/>
            <family val="2"/>
          </rPr>
          <t>estimate has a relative standard error between 25% and 50% and should be used with caution</t>
        </r>
      </text>
    </comment>
    <comment ref="CC20" authorId="0" shapeId="0" xr:uid="{00000000-0006-0000-0600-000033010000}">
      <text>
        <r>
          <rPr>
            <sz val="8"/>
            <color indexed="81"/>
            <rFont val="Tahoma"/>
            <family val="2"/>
          </rPr>
          <t>estimate has a relative standard error between 25% and 50% and should be used with caution</t>
        </r>
      </text>
    </comment>
    <comment ref="CD20" authorId="0" shapeId="0" xr:uid="{00000000-0006-0000-0600-000034010000}">
      <text>
        <r>
          <rPr>
            <sz val="8"/>
            <color indexed="81"/>
            <rFont val="Tahoma"/>
            <family val="2"/>
          </rPr>
          <t>estimate has a relative standard error between 25% and 50% and should be used with caution</t>
        </r>
      </text>
    </comment>
    <comment ref="CE20" authorId="0" shapeId="0" xr:uid="{00000000-0006-0000-0600-000035010000}">
      <text>
        <r>
          <rPr>
            <sz val="8"/>
            <color indexed="81"/>
            <rFont val="Tahoma"/>
            <family val="2"/>
          </rPr>
          <t>estimate has a relative standard error between 25% and 50% and should be used with caution</t>
        </r>
      </text>
    </comment>
    <comment ref="CG20" authorId="0" shapeId="0" xr:uid="{00000000-0006-0000-0600-000036010000}">
      <text>
        <r>
          <rPr>
            <sz val="8"/>
            <color indexed="81"/>
            <rFont val="Tahoma"/>
            <family val="2"/>
          </rPr>
          <t>estimate has a relative standard error between 25% and 50% and should be used with caution</t>
        </r>
      </text>
    </comment>
    <comment ref="CI20" authorId="0" shapeId="0" xr:uid="{00000000-0006-0000-0600-000037010000}">
      <text>
        <r>
          <rPr>
            <sz val="8"/>
            <color indexed="81"/>
            <rFont val="Tahoma"/>
            <family val="2"/>
          </rPr>
          <t>estimate has a relative standard error greater than 50% and is considered too unreliable for general use</t>
        </r>
      </text>
    </comment>
    <comment ref="CJ20" authorId="0" shapeId="0" xr:uid="{00000000-0006-0000-0600-000038010000}">
      <text>
        <r>
          <rPr>
            <sz val="8"/>
            <color indexed="81"/>
            <rFont val="Tahoma"/>
            <family val="2"/>
          </rPr>
          <t>estimate has a relative standard error greater than 50% and is considered too unreliable for general use</t>
        </r>
      </text>
    </comment>
    <comment ref="CK20" authorId="0" shapeId="0" xr:uid="{00000000-0006-0000-0600-000039010000}">
      <text>
        <r>
          <rPr>
            <sz val="8"/>
            <color indexed="81"/>
            <rFont val="Tahoma"/>
            <family val="2"/>
          </rPr>
          <t>estimate has a relative standard error greater than 50% and is considered too unreliable for general use</t>
        </r>
      </text>
    </comment>
    <comment ref="CL20" authorId="0" shapeId="0" xr:uid="{00000000-0006-0000-0600-00003A010000}">
      <text>
        <r>
          <rPr>
            <sz val="8"/>
            <color indexed="81"/>
            <rFont val="Tahoma"/>
            <family val="2"/>
          </rPr>
          <t>estimate has a relative standard error between 25% and 50% and should be used with caution</t>
        </r>
      </text>
    </comment>
    <comment ref="CM20" authorId="0" shapeId="0" xr:uid="{00000000-0006-0000-0600-00003B010000}">
      <text>
        <r>
          <rPr>
            <sz val="8"/>
            <color indexed="81"/>
            <rFont val="Tahoma"/>
            <family val="2"/>
          </rPr>
          <t>estimate has a relative standard error between 25% and 50% and should be used with caution</t>
        </r>
      </text>
    </comment>
    <comment ref="CN20" authorId="0" shapeId="0" xr:uid="{00000000-0006-0000-0600-00003C010000}">
      <text>
        <r>
          <rPr>
            <sz val="8"/>
            <color indexed="81"/>
            <rFont val="Tahoma"/>
            <family val="2"/>
          </rPr>
          <t>estimate has a relative standard error between 25% and 50% and should be used with caution</t>
        </r>
      </text>
    </comment>
    <comment ref="CO20" authorId="0" shapeId="0" xr:uid="{00000000-0006-0000-0600-00003D010000}">
      <text>
        <r>
          <rPr>
            <sz val="8"/>
            <color indexed="81"/>
            <rFont val="Tahoma"/>
            <family val="2"/>
          </rPr>
          <t>estimate has a relative standard error between 25% and 50% and should be used with caution</t>
        </r>
      </text>
    </comment>
    <comment ref="CP20" authorId="0" shapeId="0" xr:uid="{00000000-0006-0000-0600-00003E010000}">
      <text>
        <r>
          <rPr>
            <sz val="8"/>
            <color indexed="81"/>
            <rFont val="Tahoma"/>
            <family val="2"/>
          </rPr>
          <t>estimate has a relative standard error greater than 50% and is considered too unreliable for general use</t>
        </r>
      </text>
    </comment>
    <comment ref="CQ20" authorId="0" shapeId="0" xr:uid="{00000000-0006-0000-0600-00003F010000}">
      <text>
        <r>
          <rPr>
            <sz val="8"/>
            <color indexed="81"/>
            <rFont val="Tahoma"/>
            <family val="2"/>
          </rPr>
          <t>estimate has a relative standard error between 25% and 50% and should be used with caution</t>
        </r>
      </text>
    </comment>
    <comment ref="CY20" authorId="0" shapeId="0" xr:uid="{00000000-0006-0000-0600-000040010000}">
      <text>
        <r>
          <rPr>
            <sz val="8"/>
            <color indexed="81"/>
            <rFont val="Tahoma"/>
            <family val="2"/>
          </rPr>
          <t>estimate has a relative standard error between 25% and 50% and should be used with caution</t>
        </r>
      </text>
    </comment>
    <comment ref="CZ20" authorId="0" shapeId="0" xr:uid="{00000000-0006-0000-0600-000041010000}">
      <text>
        <r>
          <rPr>
            <sz val="8"/>
            <color indexed="81"/>
            <rFont val="Tahoma"/>
            <family val="2"/>
          </rPr>
          <t>estimate has a relative standard error between 25% and 50% and should be used with caution</t>
        </r>
      </text>
    </comment>
    <comment ref="EA20" authorId="0" shapeId="0" xr:uid="{00000000-0006-0000-0600-000042010000}">
      <text>
        <r>
          <rPr>
            <sz val="8"/>
            <color indexed="81"/>
            <rFont val="Tahoma"/>
            <family val="2"/>
          </rPr>
          <t>estimate has a relative standard error between 25% and 50% and should be used with caution</t>
        </r>
      </text>
    </comment>
    <comment ref="FY20" authorId="0" shapeId="0" xr:uid="{00000000-0006-0000-0600-000043010000}">
      <text>
        <r>
          <rPr>
            <sz val="8"/>
            <color indexed="81"/>
            <rFont val="Tahoma"/>
            <family val="2"/>
          </rPr>
          <t>estimate has a relative standard error between 25% and 50% and should be used with caution</t>
        </r>
      </text>
    </comment>
    <comment ref="FZ20" authorId="0" shapeId="0" xr:uid="{00000000-0006-0000-0600-000044010000}">
      <text>
        <r>
          <rPr>
            <sz val="8"/>
            <color indexed="81"/>
            <rFont val="Tahoma"/>
            <family val="2"/>
          </rPr>
          <t>estimate has a relative standard error between 25% and 50% and should be used with caution</t>
        </r>
      </text>
    </comment>
    <comment ref="GD20" authorId="0" shapeId="0" xr:uid="{00000000-0006-0000-0600-000045010000}">
      <text>
        <r>
          <rPr>
            <sz val="8"/>
            <color indexed="81"/>
            <rFont val="Tahoma"/>
            <family val="2"/>
          </rPr>
          <t>estimate has a relative standard error between 25% and 50% and should be used with caution</t>
        </r>
      </text>
    </comment>
    <comment ref="GE20" authorId="0" shapeId="0" xr:uid="{00000000-0006-0000-0600-000046010000}">
      <text>
        <r>
          <rPr>
            <sz val="8"/>
            <color indexed="81"/>
            <rFont val="Tahoma"/>
            <family val="2"/>
          </rPr>
          <t>estimate has a relative standard error greater than 50% and is considered too unreliable for general use</t>
        </r>
      </text>
    </comment>
    <comment ref="GF20" authorId="0" shapeId="0" xr:uid="{00000000-0006-0000-0600-000047010000}">
      <text>
        <r>
          <rPr>
            <sz val="8"/>
            <color indexed="81"/>
            <rFont val="Tahoma"/>
            <family val="2"/>
          </rPr>
          <t>estimate has a relative standard error between 25% and 50% and should be used with caution</t>
        </r>
      </text>
    </comment>
    <comment ref="GJ20" authorId="0" shapeId="0" xr:uid="{00000000-0006-0000-0600-000048010000}">
      <text>
        <r>
          <rPr>
            <sz val="8"/>
            <color indexed="81"/>
            <rFont val="Tahoma"/>
            <family val="2"/>
          </rPr>
          <t>estimate has a relative standard error greater than 50% and is considered too unreliable for general use</t>
        </r>
      </text>
    </comment>
    <comment ref="GK20" authorId="0" shapeId="0" xr:uid="{00000000-0006-0000-0600-000049010000}">
      <text>
        <r>
          <rPr>
            <sz val="8"/>
            <color indexed="81"/>
            <rFont val="Tahoma"/>
            <family val="2"/>
          </rPr>
          <t>estimate has a relative standard error greater than 50% and is considered too unreliable for general use</t>
        </r>
      </text>
    </comment>
    <comment ref="GL20" authorId="0" shapeId="0" xr:uid="{00000000-0006-0000-0600-00004A010000}">
      <text>
        <r>
          <rPr>
            <sz val="8"/>
            <color indexed="81"/>
            <rFont val="Tahoma"/>
            <family val="2"/>
          </rPr>
          <t>estimate has a relative standard error greater than 50% and is considered too unreliable for general use</t>
        </r>
      </text>
    </comment>
    <comment ref="GM20" authorId="0" shapeId="0" xr:uid="{00000000-0006-0000-0600-00004B010000}">
      <text>
        <r>
          <rPr>
            <sz val="8"/>
            <color indexed="81"/>
            <rFont val="Tahoma"/>
            <family val="2"/>
          </rPr>
          <t>estimate has a relative standard error between 25% and 50% and should be used with caution</t>
        </r>
      </text>
    </comment>
    <comment ref="GN20" authorId="0" shapeId="0" xr:uid="{00000000-0006-0000-0600-00004C010000}">
      <text>
        <r>
          <rPr>
            <sz val="8"/>
            <color indexed="81"/>
            <rFont val="Tahoma"/>
            <family val="2"/>
          </rPr>
          <t>estimate has a relative standard error greater than 50% and is considered too unreliable for general use</t>
        </r>
      </text>
    </comment>
    <comment ref="GO20" authorId="0" shapeId="0" xr:uid="{00000000-0006-0000-0600-00004D010000}">
      <text>
        <r>
          <rPr>
            <sz val="8"/>
            <color indexed="81"/>
            <rFont val="Tahoma"/>
            <family val="2"/>
          </rPr>
          <t>estimate has a relative standard error between 25% and 50% and should be used with caution</t>
        </r>
      </text>
    </comment>
    <comment ref="GP20" authorId="0" shapeId="0" xr:uid="{00000000-0006-0000-0600-00004E010000}">
      <text>
        <r>
          <rPr>
            <sz val="8"/>
            <color indexed="81"/>
            <rFont val="Tahoma"/>
            <family val="2"/>
          </rPr>
          <t>estimate has a relative standard error between 25% and 50% and should be used with caution</t>
        </r>
      </text>
    </comment>
    <comment ref="GQ20" authorId="0" shapeId="0" xr:uid="{00000000-0006-0000-0600-00004F010000}">
      <text>
        <r>
          <rPr>
            <sz val="8"/>
            <color indexed="81"/>
            <rFont val="Tahoma"/>
            <family val="2"/>
          </rPr>
          <t>estimate has a relative standard error greater than 50% and is considered too unreliable for general use</t>
        </r>
      </text>
    </comment>
    <comment ref="GR20" authorId="0" shapeId="0" xr:uid="{00000000-0006-0000-0600-000050010000}">
      <text>
        <r>
          <rPr>
            <sz val="8"/>
            <color indexed="81"/>
            <rFont val="Tahoma"/>
            <family val="2"/>
          </rPr>
          <t>estimate has a relative standard error between 25% and 50% and should be used with caution</t>
        </r>
      </text>
    </comment>
    <comment ref="GZ20" authorId="0" shapeId="0" xr:uid="{00000000-0006-0000-0600-000051010000}">
      <text>
        <r>
          <rPr>
            <sz val="8"/>
            <color indexed="81"/>
            <rFont val="Tahoma"/>
            <family val="2"/>
          </rPr>
          <t>estimate has a relative standard error between 25% and 50% and should be used with caution</t>
        </r>
      </text>
    </comment>
    <comment ref="HA20" authorId="0" shapeId="0" xr:uid="{00000000-0006-0000-0600-000052010000}">
      <text>
        <r>
          <rPr>
            <sz val="8"/>
            <color indexed="81"/>
            <rFont val="Tahoma"/>
            <family val="2"/>
          </rPr>
          <t>estimate has a relative standard error between 25% and 50% and should be used with caution</t>
        </r>
      </text>
    </comment>
    <comment ref="V21" authorId="0" shapeId="0" xr:uid="{00000000-0006-0000-0600-000053010000}">
      <text>
        <r>
          <rPr>
            <sz val="8"/>
            <color indexed="81"/>
            <rFont val="Tahoma"/>
            <family val="2"/>
          </rPr>
          <t>estimate has a relative standard error between 25% and 50% and should be used with caution</t>
        </r>
      </text>
    </comment>
    <comment ref="Y21" authorId="0" shapeId="0" xr:uid="{00000000-0006-0000-0600-000054010000}">
      <text>
        <r>
          <rPr>
            <sz val="8"/>
            <color indexed="81"/>
            <rFont val="Tahoma"/>
            <family val="2"/>
          </rPr>
          <t>estimate has a relative standard error between 25% and 50% and should be used with caution</t>
        </r>
      </text>
    </comment>
    <comment ref="AB21" authorId="0" shapeId="0" xr:uid="{00000000-0006-0000-0600-000055010000}">
      <text>
        <r>
          <rPr>
            <sz val="8"/>
            <color indexed="81"/>
            <rFont val="Tahoma"/>
            <family val="2"/>
          </rPr>
          <t>estimate has a relative standard error between 25% and 50% and should be used with caution</t>
        </r>
      </text>
    </comment>
    <comment ref="AE21" authorId="0" shapeId="0" xr:uid="{00000000-0006-0000-0600-000056010000}">
      <text>
        <r>
          <rPr>
            <sz val="8"/>
            <color indexed="81"/>
            <rFont val="Tahoma"/>
            <family val="2"/>
          </rPr>
          <t>estimate has a relative standard error greater than 50% and is considered too unreliable for general use</t>
        </r>
      </text>
    </comment>
    <comment ref="BP21" authorId="0" shapeId="0" xr:uid="{00000000-0006-0000-0600-000057010000}">
      <text>
        <r>
          <rPr>
            <sz val="8"/>
            <color indexed="81"/>
            <rFont val="Tahoma"/>
            <family val="2"/>
          </rPr>
          <t>estimate has a relative standard error between 25% and 50% and should be used with caution</t>
        </r>
      </text>
    </comment>
    <comment ref="BY21" authorId="0" shapeId="0" xr:uid="{00000000-0006-0000-0600-000058010000}">
      <text>
        <r>
          <rPr>
            <sz val="8"/>
            <color indexed="81"/>
            <rFont val="Tahoma"/>
            <family val="2"/>
          </rPr>
          <t>estimate has a relative standard error between 25% and 50% and should be used with caution</t>
        </r>
      </text>
    </comment>
    <comment ref="CC21" authorId="0" shapeId="0" xr:uid="{00000000-0006-0000-0600-000059010000}">
      <text>
        <r>
          <rPr>
            <sz val="8"/>
            <color indexed="81"/>
            <rFont val="Tahoma"/>
            <family val="2"/>
          </rPr>
          <t>estimate has a relative standard error between 25% and 50% and should be used with caution</t>
        </r>
      </text>
    </comment>
    <comment ref="CD21" authorId="0" shapeId="0" xr:uid="{00000000-0006-0000-0600-00005A010000}">
      <text>
        <r>
          <rPr>
            <sz val="8"/>
            <color indexed="81"/>
            <rFont val="Tahoma"/>
            <family val="2"/>
          </rPr>
          <t>estimate has a relative standard error between 25% and 50% and should be used with caution</t>
        </r>
      </text>
    </comment>
    <comment ref="CE21" authorId="0" shapeId="0" xr:uid="{00000000-0006-0000-0600-00005B010000}">
      <text>
        <r>
          <rPr>
            <sz val="8"/>
            <color indexed="81"/>
            <rFont val="Tahoma"/>
            <family val="2"/>
          </rPr>
          <t>estimate has a relative standard error between 25% and 50% and should be used with caution</t>
        </r>
      </text>
    </comment>
    <comment ref="CH21" authorId="0" shapeId="0" xr:uid="{00000000-0006-0000-0600-00005C010000}">
      <text>
        <r>
          <rPr>
            <sz val="8"/>
            <color indexed="81"/>
            <rFont val="Tahoma"/>
            <family val="2"/>
          </rPr>
          <t>estimate has a relative standard error between 25% and 50% and should be used with caution</t>
        </r>
      </text>
    </comment>
    <comment ref="CI21" authorId="0" shapeId="0" xr:uid="{00000000-0006-0000-0600-00005D010000}">
      <text>
        <r>
          <rPr>
            <sz val="8"/>
            <color indexed="81"/>
            <rFont val="Tahoma"/>
            <family val="2"/>
          </rPr>
          <t>estimate has a relative standard error greater than 50% and is considered too unreliable for general use</t>
        </r>
      </text>
    </comment>
    <comment ref="CJ21" authorId="0" shapeId="0" xr:uid="{00000000-0006-0000-0600-00005E010000}">
      <text>
        <r>
          <rPr>
            <sz val="8"/>
            <color indexed="81"/>
            <rFont val="Tahoma"/>
            <family val="2"/>
          </rPr>
          <t>estimate has a relative standard error greater than 50% and is considered too unreliable for general use</t>
        </r>
      </text>
    </comment>
    <comment ref="CK21" authorId="0" shapeId="0" xr:uid="{00000000-0006-0000-0600-00005F010000}">
      <text>
        <r>
          <rPr>
            <sz val="8"/>
            <color indexed="81"/>
            <rFont val="Tahoma"/>
            <family val="2"/>
          </rPr>
          <t>estimate has a relative standard error greater than 50% and is considered too unreliable for general use</t>
        </r>
      </text>
    </comment>
    <comment ref="CL21" authorId="0" shapeId="0" xr:uid="{00000000-0006-0000-0600-000060010000}">
      <text>
        <r>
          <rPr>
            <sz val="8"/>
            <color indexed="81"/>
            <rFont val="Tahoma"/>
            <family val="2"/>
          </rPr>
          <t>estimate has a relative standard error between 25% and 50% and should be used with caution</t>
        </r>
      </text>
    </comment>
    <comment ref="CM21" authorId="0" shapeId="0" xr:uid="{00000000-0006-0000-0600-000061010000}">
      <text>
        <r>
          <rPr>
            <sz val="8"/>
            <color indexed="81"/>
            <rFont val="Tahoma"/>
            <family val="2"/>
          </rPr>
          <t>estimate has a relative standard error greater than 50% and is considered too unreliable for general use</t>
        </r>
      </text>
    </comment>
    <comment ref="CN21" authorId="0" shapeId="0" xr:uid="{00000000-0006-0000-0600-000062010000}">
      <text>
        <r>
          <rPr>
            <sz val="8"/>
            <color indexed="81"/>
            <rFont val="Tahoma"/>
            <family val="2"/>
          </rPr>
          <t>estimate has a relative standard error greater than 50% and is considered too unreliable for general use</t>
        </r>
      </text>
    </comment>
    <comment ref="CO21" authorId="0" shapeId="0" xr:uid="{00000000-0006-0000-0600-000063010000}">
      <text>
        <r>
          <rPr>
            <sz val="8"/>
            <color indexed="81"/>
            <rFont val="Tahoma"/>
            <family val="2"/>
          </rPr>
          <t>estimate has a relative standard error between 25% and 50% and should be used with caution</t>
        </r>
      </text>
    </comment>
    <comment ref="CP21" authorId="0" shapeId="0" xr:uid="{00000000-0006-0000-0600-000064010000}">
      <text>
        <r>
          <rPr>
            <sz val="8"/>
            <color indexed="81"/>
            <rFont val="Tahoma"/>
            <family val="2"/>
          </rPr>
          <t>estimate has a relative standard error greater than 50% and is considered too unreliable for general use</t>
        </r>
      </text>
    </comment>
    <comment ref="CQ21" authorId="0" shapeId="0" xr:uid="{00000000-0006-0000-0600-000065010000}">
      <text>
        <r>
          <rPr>
            <sz val="8"/>
            <color indexed="81"/>
            <rFont val="Tahoma"/>
            <family val="2"/>
          </rPr>
          <t>estimate has a relative standard error between 25% and 50% and should be used with caution</t>
        </r>
      </text>
    </comment>
    <comment ref="CX21" authorId="0" shapeId="0" xr:uid="{00000000-0006-0000-0600-000066010000}">
      <text>
        <r>
          <rPr>
            <sz val="8"/>
            <color indexed="81"/>
            <rFont val="Tahoma"/>
            <family val="2"/>
          </rPr>
          <t>estimate has a relative standard error between 25% and 50% and should be used with caution</t>
        </r>
      </text>
    </comment>
    <comment ref="CY21" authorId="0" shapeId="0" xr:uid="{00000000-0006-0000-0600-000067010000}">
      <text>
        <r>
          <rPr>
            <sz val="8"/>
            <color indexed="81"/>
            <rFont val="Tahoma"/>
            <family val="2"/>
          </rPr>
          <t>estimate has a relative standard error between 25% and 50% and should be used with caution</t>
        </r>
      </text>
    </comment>
    <comment ref="CZ21" authorId="0" shapeId="0" xr:uid="{00000000-0006-0000-0600-000068010000}">
      <text>
        <r>
          <rPr>
            <sz val="8"/>
            <color indexed="81"/>
            <rFont val="Tahoma"/>
            <family val="2"/>
          </rPr>
          <t>estimate has a relative standard error between 25% and 50% and should be used with caution</t>
        </r>
      </text>
    </comment>
    <comment ref="DZ21" authorId="0" shapeId="0" xr:uid="{00000000-0006-0000-0600-000069010000}">
      <text>
        <r>
          <rPr>
            <sz val="8"/>
            <color indexed="81"/>
            <rFont val="Tahoma"/>
            <family val="2"/>
          </rPr>
          <t>estimate has a relative standard error between 25% and 50% and should be used with caution</t>
        </r>
      </text>
    </comment>
    <comment ref="EA21" authorId="0" shapeId="0" xr:uid="{00000000-0006-0000-0600-00006A010000}">
      <text>
        <r>
          <rPr>
            <sz val="8"/>
            <color indexed="81"/>
            <rFont val="Tahoma"/>
            <family val="2"/>
          </rPr>
          <t>estimate has a relative standard error between 25% and 50% and should be used with caution</t>
        </r>
      </text>
    </comment>
    <comment ref="FQ21" authorId="0" shapeId="0" xr:uid="{00000000-0006-0000-0600-00006B010000}">
      <text>
        <r>
          <rPr>
            <sz val="8"/>
            <color indexed="81"/>
            <rFont val="Tahoma"/>
            <family val="2"/>
          </rPr>
          <t>estimate has a relative standard error between 25% and 50% and should be used with caution</t>
        </r>
      </text>
    </comment>
    <comment ref="GD21" authorId="0" shapeId="0" xr:uid="{00000000-0006-0000-0600-00006C010000}">
      <text>
        <r>
          <rPr>
            <sz val="8"/>
            <color indexed="81"/>
            <rFont val="Tahoma"/>
            <family val="2"/>
          </rPr>
          <t>estimate has a relative standard error between 25% and 50% and should be used with caution</t>
        </r>
      </text>
    </comment>
    <comment ref="GE21" authorId="0" shapeId="0" xr:uid="{00000000-0006-0000-0600-00006D010000}">
      <text>
        <r>
          <rPr>
            <sz val="8"/>
            <color indexed="81"/>
            <rFont val="Tahoma"/>
            <family val="2"/>
          </rPr>
          <t>estimate has a relative standard error greater than 50% and is considered too unreliable for general use</t>
        </r>
      </text>
    </comment>
    <comment ref="GF21" authorId="0" shapeId="0" xr:uid="{00000000-0006-0000-0600-00006E010000}">
      <text>
        <r>
          <rPr>
            <sz val="8"/>
            <color indexed="81"/>
            <rFont val="Tahoma"/>
            <family val="2"/>
          </rPr>
          <t>estimate has a relative standard error between 25% and 50% and should be used with caution</t>
        </r>
      </text>
    </comment>
    <comment ref="GJ21" authorId="0" shapeId="0" xr:uid="{00000000-0006-0000-0600-00006F010000}">
      <text>
        <r>
          <rPr>
            <sz val="8"/>
            <color indexed="81"/>
            <rFont val="Tahoma"/>
            <family val="2"/>
          </rPr>
          <t>estimate has a relative standard error between 25% and 50% and should be used with caution</t>
        </r>
      </text>
    </comment>
    <comment ref="GK21" authorId="0" shapeId="0" xr:uid="{00000000-0006-0000-0600-000070010000}">
      <text>
        <r>
          <rPr>
            <sz val="8"/>
            <color indexed="81"/>
            <rFont val="Tahoma"/>
            <family val="2"/>
          </rPr>
          <t>estimate has a relative standard error greater than 50% and is considered too unreliable for general use</t>
        </r>
      </text>
    </comment>
    <comment ref="GL21" authorId="0" shapeId="0" xr:uid="{00000000-0006-0000-0600-000071010000}">
      <text>
        <r>
          <rPr>
            <sz val="8"/>
            <color indexed="81"/>
            <rFont val="Tahoma"/>
            <family val="2"/>
          </rPr>
          <t>estimate has a relative standard error between 25% and 50% and should be used with caution</t>
        </r>
      </text>
    </comment>
    <comment ref="GM21" authorId="0" shapeId="0" xr:uid="{00000000-0006-0000-0600-000072010000}">
      <text>
        <r>
          <rPr>
            <sz val="8"/>
            <color indexed="81"/>
            <rFont val="Tahoma"/>
            <family val="2"/>
          </rPr>
          <t>estimate has a relative standard error between 25% and 50% and should be used with caution</t>
        </r>
      </text>
    </comment>
    <comment ref="GN21" authorId="0" shapeId="0" xr:uid="{00000000-0006-0000-0600-000073010000}">
      <text>
        <r>
          <rPr>
            <sz val="8"/>
            <color indexed="81"/>
            <rFont val="Tahoma"/>
            <family val="2"/>
          </rPr>
          <t>estimate has a relative standard error greater than 50% and is considered too unreliable for general use</t>
        </r>
      </text>
    </comment>
    <comment ref="GO21" authorId="0" shapeId="0" xr:uid="{00000000-0006-0000-0600-000074010000}">
      <text>
        <r>
          <rPr>
            <sz val="8"/>
            <color indexed="81"/>
            <rFont val="Tahoma"/>
            <family val="2"/>
          </rPr>
          <t>estimate has a relative standard error greater than 50% and is considered too unreliable for general use</t>
        </r>
      </text>
    </comment>
    <comment ref="GP21" authorId="0" shapeId="0" xr:uid="{00000000-0006-0000-0600-000075010000}">
      <text>
        <r>
          <rPr>
            <sz val="8"/>
            <color indexed="81"/>
            <rFont val="Tahoma"/>
            <family val="2"/>
          </rPr>
          <t>estimate has a relative standard error between 25% and 50% and should be used with caution</t>
        </r>
      </text>
    </comment>
    <comment ref="GQ21" authorId="0" shapeId="0" xr:uid="{00000000-0006-0000-0600-000076010000}">
      <text>
        <r>
          <rPr>
            <sz val="8"/>
            <color indexed="81"/>
            <rFont val="Tahoma"/>
            <family val="2"/>
          </rPr>
          <t>estimate has a relative standard error greater than 50% and is considered too unreliable for general use</t>
        </r>
      </text>
    </comment>
    <comment ref="GR21" authorId="0" shapeId="0" xr:uid="{00000000-0006-0000-0600-000077010000}">
      <text>
        <r>
          <rPr>
            <sz val="8"/>
            <color indexed="81"/>
            <rFont val="Tahoma"/>
            <family val="2"/>
          </rPr>
          <t>estimate has a relative standard error between 25% and 50% and should be used with caution</t>
        </r>
      </text>
    </comment>
    <comment ref="GZ21" authorId="0" shapeId="0" xr:uid="{00000000-0006-0000-0600-000078010000}">
      <text>
        <r>
          <rPr>
            <sz val="8"/>
            <color indexed="81"/>
            <rFont val="Tahoma"/>
            <family val="2"/>
          </rPr>
          <t>estimate has a relative standard error greater than 50% and is considered too unreliable for general use</t>
        </r>
      </text>
    </comment>
    <comment ref="HA21" authorId="0" shapeId="0" xr:uid="{00000000-0006-0000-0600-000079010000}">
      <text>
        <r>
          <rPr>
            <sz val="8"/>
            <color indexed="81"/>
            <rFont val="Tahoma"/>
            <family val="2"/>
          </rPr>
          <t>estimate has a relative standard error between 25% and 50% and should be used with caution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<sst xmlns="http://schemas.openxmlformats.org/spreadsheetml/2006/main" count="19774" uniqueCount="3034">
  <si>
    <t>P01 - Civilian population ;  Persons ;</t>
  </si>
  <si>
    <t>P01 - Civilian population ;  &gt; Males ;</t>
  </si>
  <si>
    <t>P01 - Civilian population ;  &gt; Females ;</t>
  </si>
  <si>
    <t>P02 - Employed people ;  Persons ;</t>
  </si>
  <si>
    <t>P02 - Employed people ;  &gt; Males ;</t>
  </si>
  <si>
    <t>P02 - Employed people ;  &gt; Females ;</t>
  </si>
  <si>
    <t>P03 - Employed people who would prefer more hours ;  Persons ;</t>
  </si>
  <si>
    <t>P03 - Employed people who would prefer more hours ;  &gt; Males ;</t>
  </si>
  <si>
    <t>P03 - Employed people who would prefer more hours ;  &gt; Females ;</t>
  </si>
  <si>
    <t>P04 - Part-time workers who would prefer more hours ;  Persons ;</t>
  </si>
  <si>
    <t>P04 - Part-time workers who would prefer more hours ;  &gt; Males ;</t>
  </si>
  <si>
    <t>P04 - Part-time workers who would prefer more hours ;  &gt; Females ;</t>
  </si>
  <si>
    <t>P05 - Part-time workers who would prefer full-time hours ;  Persons ;</t>
  </si>
  <si>
    <t>P05 - Part-time workers who would prefer full-time hours ;  &gt; Males ;</t>
  </si>
  <si>
    <t>P05 - Part-time workers who would prefer full-time hours ;  &gt; Females ;</t>
  </si>
  <si>
    <t>P06 - Underemployed workers ;  Persons ;</t>
  </si>
  <si>
    <t>P06 - Underemployed workers ;  &gt; Males ;</t>
  </si>
  <si>
    <t>P06 - Underemployed workers ;  &gt; Females ;</t>
  </si>
  <si>
    <t>P07 - Underemployed part-time workers ;  Persons ;</t>
  </si>
  <si>
    <t>P07 - Underemployed part-time workers ;  &gt; Males ;</t>
  </si>
  <si>
    <t>P07 - Underemployed part-time workers ;  &gt; Females ;</t>
  </si>
  <si>
    <t>P08 - People who started current job In the last year ;  Persons ;</t>
  </si>
  <si>
    <t>P08 - People who started current job In the last year ;  &gt; Males ;</t>
  </si>
  <si>
    <t>P08 - People who started current job In the last year ;  &gt; Females ;</t>
  </si>
  <si>
    <t>P09 - People employed in current job for a year or more ;  Persons ;</t>
  </si>
  <si>
    <t>P09 - People employed in current job for a year or more ;  &gt; Males ;</t>
  </si>
  <si>
    <t>P09 - People employed in current job for a year or more ;  &gt; Females ;</t>
  </si>
  <si>
    <t>P10 - Employees who started current job In the last year ;  Persons ;</t>
  </si>
  <si>
    <t>P10 - Employees who started current job In the last year ;  &gt; Males ;</t>
  </si>
  <si>
    <t>P10 - Employees who started current job In the last year ;  &gt; Females ;</t>
  </si>
  <si>
    <t>P11 - Employees in current job for a year or more ;  Persons ;</t>
  </si>
  <si>
    <t>P11 - Employees in current job for a year or more ;  &gt; Males ;</t>
  </si>
  <si>
    <t>P11 - Employees in current job for a year or more ;  &gt; Females ;</t>
  </si>
  <si>
    <t>P12 - Looked for work while in current job over the last year ;  Persons ;</t>
  </si>
  <si>
    <t>P12 - Looked for work while in current job over the last year ;  &gt; Males ;</t>
  </si>
  <si>
    <t>P12 - Looked for work while in current job over the last year ;  &gt; Females ;</t>
  </si>
  <si>
    <t>P13 - People who worked at some time during the last year ;  Persons ;</t>
  </si>
  <si>
    <t>P13 - People who worked at some time during the last year ;  &gt; Males ;</t>
  </si>
  <si>
    <t>P13 - People who worked at some time during the last year ;  &gt; Females ;</t>
  </si>
  <si>
    <t>P14 - People who were working 12 months ago ;  Persons ;</t>
  </si>
  <si>
    <t>P14 - People who were working 12 months ago ;  &gt; Males ;</t>
  </si>
  <si>
    <t>P14 - People who were working 12 months ago ;  &gt; Females ;</t>
  </si>
  <si>
    <t>P15 - People currently employed and employed 12 months ago ;  Persons ;</t>
  </si>
  <si>
    <t>P15 - People currently employed and employed 12 months ago ;  &gt; Males ;</t>
  </si>
  <si>
    <t>P15 - People currently employed and employed 12 months ago ;  &gt; Females ;</t>
  </si>
  <si>
    <t>P16 - People who left, lost or worked multiple jobs last year ;  Persons ;</t>
  </si>
  <si>
    <t>P16 - People who left, lost or worked multiple jobs last year ;  &gt; Males ;</t>
  </si>
  <si>
    <t>P16 - People who left, lost or worked multiple jobs last year ;  &gt; Females ;</t>
  </si>
  <si>
    <t>P17 - People who left or lost a job last year ;  Persons ;</t>
  </si>
  <si>
    <t>P17 - People who left or lost a job last year ;  &gt; Males ;</t>
  </si>
  <si>
    <t>P17 - People who left or lost a job last year ;  &gt; Females ;</t>
  </si>
  <si>
    <t>P18 - Employed people who left or lost a job last year ;  Persons ;</t>
  </si>
  <si>
    <t>P18 - Employed people who left or lost a job last year ;  &gt; Males ;</t>
  </si>
  <si>
    <t>P18 - Employed people who left or lost a job last year ;  &gt; Females ;</t>
  </si>
  <si>
    <t>P19 - Unemployed people ;  Persons ;</t>
  </si>
  <si>
    <t>P19 - Unemployed people ;  &gt; Males ;</t>
  </si>
  <si>
    <t>P19 - Unemployed people ;  &gt; Females ;</t>
  </si>
  <si>
    <t>P20 - People not in the labour force (PNILF) ;  Persons ;</t>
  </si>
  <si>
    <t>P20 - People not in the labour force (PNILF) ;  &gt; Males ;</t>
  </si>
  <si>
    <t>P20 - People not in the labour force (PNILF) ;  &gt; Females ;</t>
  </si>
  <si>
    <t>P21 - PNILF who wanted to work ;  Persons ;</t>
  </si>
  <si>
    <t>P21 - PNILF who wanted to work ;  &gt; Males ;</t>
  </si>
  <si>
    <t>P21 - PNILF who wanted to work ;  &gt; Females ;</t>
  </si>
  <si>
    <t>P22 - PNILF who looked for work ;  Persons ;</t>
  </si>
  <si>
    <t>P22 - PNILF who looked for work ;  &gt; Males ;</t>
  </si>
  <si>
    <t>P22 - PNILF who looked for work ;  &gt; Females ;</t>
  </si>
  <si>
    <t>P23 - PNILF with marginal attachment to the labour force ;  Persons ;</t>
  </si>
  <si>
    <t>P23 - PNILF with marginal attachment to the labour force ;  &gt; Males ;</t>
  </si>
  <si>
    <t>P23 - PNILF with marginal attachment to the labour force ;  &gt; Females ;</t>
  </si>
  <si>
    <t>P24 - PNILF who had a job to go or return to ;  Persons ;</t>
  </si>
  <si>
    <t>P24 - PNILF who had a job to go or return to ;  &gt; Males ;</t>
  </si>
  <si>
    <t>P24 - PNILF who had a job to go or return to ;  &gt; Females ;</t>
  </si>
  <si>
    <t>P25 - PNILF who wanted work and could start within four weeks ;  Persons ;</t>
  </si>
  <si>
    <t>P25 - PNILF who wanted work and could start within four weeks ;  &gt; Males ;</t>
  </si>
  <si>
    <t>P25 - PNILF who wanted work and could start within four weeks ;  &gt; Females ;</t>
  </si>
  <si>
    <t>P26 - Discouraged job seekers ;  Persons ;</t>
  </si>
  <si>
    <t>P26 - Discouraged job seekers ;  &gt; Males ;</t>
  </si>
  <si>
    <t>P26 - Discouraged job seekers ;  &gt; Females ;</t>
  </si>
  <si>
    <t>P27 - PNILF who wanted work but unavailable within four weeks ;  Persons ;</t>
  </si>
  <si>
    <t>P27 - PNILF who wanted work but unavailable within four weeks ;  &gt; Males ;</t>
  </si>
  <si>
    <t>P27 - PNILF who wanted work but unavailable within four weeks ;  &gt; Females ;</t>
  </si>
  <si>
    <t>P28 - PNILF who wanted work but were caring for children ;  Persons ;</t>
  </si>
  <si>
    <t>P28 - PNILF who wanted work but were caring for children ;  &gt; Males ;</t>
  </si>
  <si>
    <t>P28 - PNILF who wanted work but were caring for children ;  &gt; Females ;</t>
  </si>
  <si>
    <t>P29 - PNILF whose last job was less than 10 years ago ;  Persons ;</t>
  </si>
  <si>
    <t>P29 - PNILF whose last job was less than 10 years ago ;  &gt; Males ;</t>
  </si>
  <si>
    <t>P29 - PNILF whose last job was less than 10 years ago ;  &gt; Females ;</t>
  </si>
  <si>
    <t>P30 - Potential workers ;  Persons ;</t>
  </si>
  <si>
    <t>P30 - Potential workers ;  &gt; Males ;</t>
  </si>
  <si>
    <t>P30 - Potential workers ;  &gt; Females ;</t>
  </si>
  <si>
    <t>P31 - Potential workers with job attachment ;  Persons ;</t>
  </si>
  <si>
    <t>P31 - Potential workers with job attachment ;  &gt; Males ;</t>
  </si>
  <si>
    <t>P31 - Potential workers with job attachment ;  &gt; Females ;</t>
  </si>
  <si>
    <t>P32 - Potential workers without job attachment ;  Persons ;</t>
  </si>
  <si>
    <t>P32 - Potential workers without job attachment ;  &gt; Males ;</t>
  </si>
  <si>
    <t>P32 - Potential workers without job attachment ;  &gt; Females ;</t>
  </si>
  <si>
    <t>P33 - People with job attachment ;  Persons ;</t>
  </si>
  <si>
    <t>P33 - People with job attachment ;  &gt; Males ;</t>
  </si>
  <si>
    <t>P33 - People with job attachment ;  &gt; Females ;</t>
  </si>
  <si>
    <t>P34 - People without job attachment ;  Persons ;</t>
  </si>
  <si>
    <t>P34 - People without job attachment ;  &gt; Males ;</t>
  </si>
  <si>
    <t>P34 - People without job attachment ;  &gt; Females ;</t>
  </si>
  <si>
    <t>P35 - PNILF with marginal attachment to the labour force (historical ver.) ;  Persons ;</t>
  </si>
  <si>
    <t>P35 - PNILF with marginal attachment to the labour force (historical ver.) ;  &gt; Males ;</t>
  </si>
  <si>
    <t>P35 - PNILF with marginal attachment to the labour force (historical ver.) ;  &gt; Females ;</t>
  </si>
  <si>
    <t>15-64 years ;  P01 - Civilian population ;  Persons ;</t>
  </si>
  <si>
    <t>15-64 years ;  P01 - Civilian population ;  &gt; Males ;</t>
  </si>
  <si>
    <t>15-64 years ;  P01 - Civilian population ;  &gt; Females ;</t>
  </si>
  <si>
    <t>15-64 years ;  P02 - Employed people ;  Persons ;</t>
  </si>
  <si>
    <t>15-64 years ;  P02 - Employed people ;  &gt; Males ;</t>
  </si>
  <si>
    <t>15-64 years ;  P02 - Employed people ;  &gt; Females ;</t>
  </si>
  <si>
    <t>15-64 years ;  P03 - Employed people who would prefer more hours ;  Persons ;</t>
  </si>
  <si>
    <t>15-64 years ;  P03 - Employed people who would prefer more hours ;  &gt; Males ;</t>
  </si>
  <si>
    <t>15-64 years ;  P03 - Employed people who would prefer more hours ;  &gt; Females ;</t>
  </si>
  <si>
    <t>15-64 years ;  P04 - Part-time workers who would prefer more hours ;  Persons ;</t>
  </si>
  <si>
    <t>15-64 years ;  P04 - Part-time workers who would prefer more hours ;  &gt; Males ;</t>
  </si>
  <si>
    <t>15-64 years ;  P04 - Part-time workers who would prefer more hours ;  &gt; Females ;</t>
  </si>
  <si>
    <t>15-64 years ;  P05 - Part-time workers who would prefer full-time hours ;  Persons ;</t>
  </si>
  <si>
    <t>15-64 years ;  P05 - Part-time workers who would prefer full-time hours ;  &gt; Males ;</t>
  </si>
  <si>
    <t>15-64 years ;  P05 - Part-time workers who would prefer full-time hours ;  &gt; Females ;</t>
  </si>
  <si>
    <t>15-64 years ;  P06 - Underemployed workers ;  Persons ;</t>
  </si>
  <si>
    <t>15-64 years ;  P06 - Underemployed workers ;  &gt; Males ;</t>
  </si>
  <si>
    <t>15-64 years ;  P06 - Underemployed workers ;  &gt; Females ;</t>
  </si>
  <si>
    <t>15-64 years ;  P07 - Underemployed part-time workers ;  Persons ;</t>
  </si>
  <si>
    <t>15-64 years ;  P07 - Underemployed part-time workers ;  &gt; Males ;</t>
  </si>
  <si>
    <t>15-64 years ;  P07 - Underemployed part-time workers ;  &gt; Females ;</t>
  </si>
  <si>
    <t>15-64 years ;  P08 - People who started current job In the last year ;  Persons ;</t>
  </si>
  <si>
    <t>15-64 years ;  P08 - People who started current job In the last year ;  &gt; Males ;</t>
  </si>
  <si>
    <t>15-64 years ;  P08 - People who started current job In the last year ;  &gt; Females ;</t>
  </si>
  <si>
    <t>15-64 years ;  P09 - People employed in current job for a year or more ;  Persons ;</t>
  </si>
  <si>
    <t>15-64 years ;  P09 - People employed in current job for a year or more ;  &gt; Males ;</t>
  </si>
  <si>
    <t>15-64 years ;  P09 - People employed in current job for a year or more ;  &gt; Females ;</t>
  </si>
  <si>
    <t>15-64 years ;  P10 - Employees who started current job In the last year ;  Persons ;</t>
  </si>
  <si>
    <t>15-64 years ;  P10 - Employees who started current job In the last year ;  &gt; Males ;</t>
  </si>
  <si>
    <t>15-64 years ;  P10 - Employees who started current job In the last year ;  &gt; Females ;</t>
  </si>
  <si>
    <t>15-64 years ;  P11 - Employees in current job for a year or more ;  Persons ;</t>
  </si>
  <si>
    <t>15-64 years ;  P11 - Employees in current job for a year or more ;  &gt; Males ;</t>
  </si>
  <si>
    <t>15-64 years ;  P11 - Employees in current job for a year or more ;  &gt; Females ;</t>
  </si>
  <si>
    <t>15-64 years ;  P12 - Looked for work while in current job over the last year ;  Persons ;</t>
  </si>
  <si>
    <t>15-64 years ;  P12 - Looked for work while in current job over the last year ;  &gt; Males ;</t>
  </si>
  <si>
    <t>15-64 years ;  P12 - Looked for work while in current job over the last year ;  &gt; Females ;</t>
  </si>
  <si>
    <t>15-64 years ;  P13 - People who worked at some time during the last year ;  Persons ;</t>
  </si>
  <si>
    <t>15-64 years ;  P13 - People who worked at some time during the last year ;  &gt; Males ;</t>
  </si>
  <si>
    <t>15-64 years ;  P13 - People who worked at some time during the last year ;  &gt; Females ;</t>
  </si>
  <si>
    <t>15-64 years ;  P14 - People who were working 12 months ago ;  Persons ;</t>
  </si>
  <si>
    <t>15-64 years ;  P14 - People who were working 12 months ago ;  &gt; Males ;</t>
  </si>
  <si>
    <t>15-64 years ;  P14 - People who were working 12 months ago ;  &gt; Females ;</t>
  </si>
  <si>
    <t>15-64 years ;  P15 - People currently employed and employed 12 months ago ;  Persons ;</t>
  </si>
  <si>
    <t>15-64 years ;  P15 - People currently employed and employed 12 months ago ;  &gt; Males ;</t>
  </si>
  <si>
    <t>15-64 years ;  P15 - People currently employed and employed 12 months ago ;  &gt; Females ;</t>
  </si>
  <si>
    <t>15-64 years ;  P16 - People who left, lost or worked multiple jobs last year ;  Persons ;</t>
  </si>
  <si>
    <t>15-64 years ;  P16 - People who left, lost or worked multiple jobs last year ;  &gt; Males ;</t>
  </si>
  <si>
    <t>15-64 years ;  P16 - People who left, lost or worked multiple jobs last year ;  &gt; Females ;</t>
  </si>
  <si>
    <t>15-64 years ;  P17 - People who left or lost a job last year ;  Persons ;</t>
  </si>
  <si>
    <t>15-64 years ;  P17 - People who left or lost a job last year ;  &gt; Males ;</t>
  </si>
  <si>
    <t>15-64 years ;  P17 - People who left or lost a job last year ;  &gt; Females ;</t>
  </si>
  <si>
    <t>15-64 years ;  P18 - Employed people who left or lost a job last year ;  Persons ;</t>
  </si>
  <si>
    <t>15-64 years ;  P18 - Employed people who left or lost a job last year ;  &gt; Males ;</t>
  </si>
  <si>
    <t>15-64 years ;  P18 - Employed people who left or lost a job last year ;  &gt; Females ;</t>
  </si>
  <si>
    <t>15-64 years ;  P19 - Unemployed people ;  Persons ;</t>
  </si>
  <si>
    <t>15-64 years ;  P19 - Unemployed people ;  &gt; Males ;</t>
  </si>
  <si>
    <t>15-64 years ;  P19 - Unemployed people ;  &gt; Females ;</t>
  </si>
  <si>
    <t>15-64 years ;  P20 - People not in the labour force (PNILF) ;  Persons ;</t>
  </si>
  <si>
    <t>15-64 years ;  P20 - People not in the labour force (PNILF) ;  &gt; Males ;</t>
  </si>
  <si>
    <t>15-64 years ;  P20 - People not in the labour force (PNILF) ;  &gt; Females ;</t>
  </si>
  <si>
    <t>15-64 years ;  P21 - PNILF who wanted to work ;  Persons ;</t>
  </si>
  <si>
    <t>15-64 years ;  P21 - PNILF who wanted to work ;  &gt; Males ;</t>
  </si>
  <si>
    <t>15-64 years ;  P21 - PNILF who wanted to work ;  &gt; Females ;</t>
  </si>
  <si>
    <t>15-64 years ;  P22 - PNILF who looked for work ;  Persons ;</t>
  </si>
  <si>
    <t>15-64 years ;  P22 - PNILF who looked for work ;  &gt; Males ;</t>
  </si>
  <si>
    <t>15-64 years ;  P22 - PNILF who looked for work ;  &gt; Females ;</t>
  </si>
  <si>
    <t>15-64 years ;  P23 - PNILF with marginal attachment to the labour force ;  Persons ;</t>
  </si>
  <si>
    <t>15-64 years ;  P23 - PNILF with marginal attachment to the labour force ;  &gt; Males ;</t>
  </si>
  <si>
    <t>15-64 years ;  P23 - PNILF with marginal attachment to the labour force ;  &gt; Females ;</t>
  </si>
  <si>
    <t>15-64 years ;  P24 - PNILF who had a job to go or return to ;  Persons ;</t>
  </si>
  <si>
    <t>15-64 years ;  P24 - PNILF who had a job to go or return to ;  &gt; Males ;</t>
  </si>
  <si>
    <t>15-64 years ;  P24 - PNILF who had a job to go or return to ;  &gt; Females ;</t>
  </si>
  <si>
    <t>15-64 years ;  P25 - PNILF who wanted work and could start within four weeks ;  Persons ;</t>
  </si>
  <si>
    <t>15-64 years ;  P25 - PNILF who wanted work and could start within four weeks ;  &gt; Males ;</t>
  </si>
  <si>
    <t>15-64 years ;  P25 - PNILF who wanted work and could start within four weeks ;  &gt; Females ;</t>
  </si>
  <si>
    <t>15-64 years ;  P26 - Discouraged job seekers ;  Persons ;</t>
  </si>
  <si>
    <t>15-64 years ;  P26 - Discouraged job seekers ;  &gt; Males ;</t>
  </si>
  <si>
    <t>15-64 years ;  P26 - Discouraged job seekers ;  &gt; Females ;</t>
  </si>
  <si>
    <t>15-64 years ;  P27 - PNILF who wanted work but unavailable within four weeks ;  Persons ;</t>
  </si>
  <si>
    <t>15-64 years ;  P27 - PNILF who wanted work but unavailable within four weeks ;  &gt; Males ;</t>
  </si>
  <si>
    <t>15-64 years ;  P27 - PNILF who wanted work but unavailable within four weeks ;  &gt; Females ;</t>
  </si>
  <si>
    <t>15-64 years ;  P28 - PNILF who wanted work but were caring for children ;  Persons ;</t>
  </si>
  <si>
    <t>15-64 years ;  P28 - PNILF who wanted work but were caring for children ;  &gt; Males ;</t>
  </si>
  <si>
    <t>15-64 years ;  P28 - PNILF who wanted work but were caring for children ;  &gt; Females ;</t>
  </si>
  <si>
    <t>15-64 years ;  P29 - PNILF whose last job was less than 10 years ago ;  Persons ;</t>
  </si>
  <si>
    <t>15-64 years ;  P29 - PNILF whose last job was less than 10 years ago ;  &gt; Males ;</t>
  </si>
  <si>
    <t>15-64 years ;  P29 - PNILF whose last job was less than 10 years ago ;  &gt; Females ;</t>
  </si>
  <si>
    <t>15-64 years ;  P30 - Potential workers ;  Persons ;</t>
  </si>
  <si>
    <t>15-64 years ;  P30 - Potential workers ;  &gt; Males ;</t>
  </si>
  <si>
    <t>15-64 years ;  P30 - Potential workers ;  &gt; Females ;</t>
  </si>
  <si>
    <t>15-64 years ;  P31 - Potential workers with job attachment ;  Persons ;</t>
  </si>
  <si>
    <t>15-64 years ;  P31 - Potential workers with job attachment ;  &gt; Males ;</t>
  </si>
  <si>
    <t>15-64 years ;  P31 - Potential workers with job attachment ;  &gt; Females ;</t>
  </si>
  <si>
    <t>15-64 years ;  P32 - Potential workers without job attachment ;  Persons ;</t>
  </si>
  <si>
    <t>15-64 years ;  P32 - Potential workers without job attachment ;  &gt; Males ;</t>
  </si>
  <si>
    <t>15-64 years ;  P32 - Potential workers without job attachment ;  &gt; Females ;</t>
  </si>
  <si>
    <t>15-64 years ;  P33 - People with job attachment ;  Persons ;</t>
  </si>
  <si>
    <t>15-64 years ;  P33 - People with job attachment ;  &gt; Males ;</t>
  </si>
  <si>
    <t>15-64 years ;  P33 - People with job attachment ;  &gt; Females ;</t>
  </si>
  <si>
    <t>15-64 years ;  P34 - People without job attachment ;  Persons ;</t>
  </si>
  <si>
    <t>15-64 years ;  P34 - People without job attachment ;  &gt; Males ;</t>
  </si>
  <si>
    <t>15-64 years ;  P34 - People without job attachment ;  &gt; Females ;</t>
  </si>
  <si>
    <t>15-64 years ;  P35 - PNILF with marginal attachment to the labour force (historical ver.) ;  Persons ;</t>
  </si>
  <si>
    <t>15-64 years ;  P35 - PNILF with marginal attachment to the labour force (historical ver.) ;  &gt; Males ;</t>
  </si>
  <si>
    <t>15-64 years ;  P35 - PNILF with marginal attachment to the labour force (historical ver.) ;  &gt; Females ;</t>
  </si>
  <si>
    <t>&gt; 15-24 years ;  P01 - Civilian population ;  Persons ;</t>
  </si>
  <si>
    <t>&gt; 15-24 years ;  P01 - Civilian population ;  &gt; Males ;</t>
  </si>
  <si>
    <t>&gt; 15-24 years ;  P01 - Civilian population ;  &gt; Females ;</t>
  </si>
  <si>
    <t>&gt; 15-24 years ;  P02 - Employed people ;  Persons ;</t>
  </si>
  <si>
    <t>&gt; 15-24 years ;  P02 - Employed people ;  &gt; Males ;</t>
  </si>
  <si>
    <t>&gt; 15-24 years ;  P02 - Employed people ;  &gt; Females ;</t>
  </si>
  <si>
    <t>&gt; 15-24 years ;  P03 - Employed people who would prefer more hours ;  Persons ;</t>
  </si>
  <si>
    <t>&gt; 15-24 years ;  P03 - Employed people who would prefer more hours ;  &gt; Males ;</t>
  </si>
  <si>
    <t>&gt; 15-24 years ;  P03 - Employed people who would prefer more hours ;  &gt; Females ;</t>
  </si>
  <si>
    <t>&gt; 15-24 years ;  P04 - Part-time workers who would prefer more hours ;  Persons ;</t>
  </si>
  <si>
    <t>&gt; 15-24 years ;  P04 - Part-time workers who would prefer more hours ;  &gt; Males ;</t>
  </si>
  <si>
    <t>&gt; 15-24 years ;  P04 - Part-time workers who would prefer more hours ;  &gt; Females ;</t>
  </si>
  <si>
    <t>&gt; 15-24 years ;  P05 - Part-time workers who would prefer full-time hours ;  Persons ;</t>
  </si>
  <si>
    <t>&gt; 15-24 years ;  P05 - Part-time workers who would prefer full-time hours ;  &gt; Males ;</t>
  </si>
  <si>
    <t>&gt; 15-24 years ;  P05 - Part-time workers who would prefer full-time hours ;  &gt; Females ;</t>
  </si>
  <si>
    <t>&gt; 15-24 years ;  P06 - Underemployed workers ;  Persons ;</t>
  </si>
  <si>
    <t>&gt; 15-24 years ;  P06 - Underemployed workers ;  &gt; Males ;</t>
  </si>
  <si>
    <t>&gt; 15-24 years ;  P06 - Underemployed workers ;  &gt; Females ;</t>
  </si>
  <si>
    <t>&gt; 15-24 years ;  P07 - Underemployed part-time workers ;  Persons ;</t>
  </si>
  <si>
    <t>&gt; 15-24 years ;  P07 - Underemployed part-time workers ;  &gt; Males ;</t>
  </si>
  <si>
    <t>&gt; 15-24 years ;  P07 - Underemployed part-time workers ;  &gt; Females ;</t>
  </si>
  <si>
    <t>&gt; 15-24 years ;  P08 - People who started current job In the last year ;  Persons ;</t>
  </si>
  <si>
    <t>&gt; 15-24 years ;  P08 - People who started current job In the last year ;  &gt; Males ;</t>
  </si>
  <si>
    <t>&gt; 15-24 years ;  P08 - People who started current job In the last year ;  &gt; Females ;</t>
  </si>
  <si>
    <t>&gt; 15-24 years ;  P09 - People employed in current job for a year or more ;  Persons ;</t>
  </si>
  <si>
    <t>&gt; 15-24 years ;  P09 - People employed in current job for a year or more ;  &gt; Males ;</t>
  </si>
  <si>
    <t>&gt; 15-24 years ;  P09 - People employed in current job for a year or more ;  &gt; Females ;</t>
  </si>
  <si>
    <t>&gt; 15-24 years ;  P10 - Employees who started current job In the last year ;  Persons ;</t>
  </si>
  <si>
    <t>&gt; 15-24 years ;  P10 - Employees who started current job In the last year ;  &gt; Males ;</t>
  </si>
  <si>
    <t>&gt; 15-24 years ;  P10 - Employees who started current job In the last year ;  &gt; Females ;</t>
  </si>
  <si>
    <t>&gt; 15-24 years ;  P11 - Employees in current job for a year or more ;  Persons ;</t>
  </si>
  <si>
    <t>&gt; 15-24 years ;  P11 - Employees in current job for a year or more ;  &gt; Males ;</t>
  </si>
  <si>
    <t>&gt; 15-24 years ;  P11 - Employees in current job for a year or more ;  &gt; Females ;</t>
  </si>
  <si>
    <t>&gt; 15-24 years ;  P12 - Looked for work while in current job over the last year ;  Persons ;</t>
  </si>
  <si>
    <t>&gt; 15-24 years ;  P12 - Looked for work while in current job over the last year ;  &gt; Males ;</t>
  </si>
  <si>
    <t>&gt; 15-24 years ;  P12 - Looked for work while in current job over the last year ;  &gt; Females ;</t>
  </si>
  <si>
    <t>&gt; 15-24 years ;  P13 - People who worked at some time during the last year ;  Persons ;</t>
  </si>
  <si>
    <t>&gt; 15-24 years ;  P13 - People who worked at some time during the last year ;  &gt; Males ;</t>
  </si>
  <si>
    <t>&gt; 15-24 years ;  P13 - People who worked at some time during the last year ;  &gt; Females ;</t>
  </si>
  <si>
    <t>&gt; 15-24 years ;  P14 - People who were working 12 months ago ;  Persons ;</t>
  </si>
  <si>
    <t>Unit</t>
  </si>
  <si>
    <t>Series Type</t>
  </si>
  <si>
    <t>Data Type</t>
  </si>
  <si>
    <t>Frequency</t>
  </si>
  <si>
    <t>Collection Month</t>
  </si>
  <si>
    <t>Series Start</t>
  </si>
  <si>
    <t>Series End</t>
  </si>
  <si>
    <t>No. Obs</t>
  </si>
  <si>
    <t>Series ID</t>
  </si>
  <si>
    <t>000</t>
  </si>
  <si>
    <t>Original</t>
  </si>
  <si>
    <t>STOCK</t>
  </si>
  <si>
    <t>A126094922J</t>
  </si>
  <si>
    <t>A126110042V</t>
  </si>
  <si>
    <t>A126102482X</t>
  </si>
  <si>
    <t>A126094878K</t>
  </si>
  <si>
    <t>A126109998R</t>
  </si>
  <si>
    <t>A126102438R</t>
  </si>
  <si>
    <t>A126094926T</t>
  </si>
  <si>
    <t>A126110046C</t>
  </si>
  <si>
    <t>A126102486J</t>
  </si>
  <si>
    <t>A126094930J</t>
  </si>
  <si>
    <t>A126110050V</t>
  </si>
  <si>
    <t>A126102490X</t>
  </si>
  <si>
    <t>A126094882A</t>
  </si>
  <si>
    <t>A126110002A</t>
  </si>
  <si>
    <t>A126102442F</t>
  </si>
  <si>
    <t>A126094886K</t>
  </si>
  <si>
    <t>A126110006K</t>
  </si>
  <si>
    <t>A126102446R</t>
  </si>
  <si>
    <t>A126094910X</t>
  </si>
  <si>
    <t>A126110030K</t>
  </si>
  <si>
    <t>A126102470R</t>
  </si>
  <si>
    <t>A126094858A</t>
  </si>
  <si>
    <t>A126109978F</t>
  </si>
  <si>
    <t>A126102418F</t>
  </si>
  <si>
    <t>A126094934T</t>
  </si>
  <si>
    <t>A126110054C</t>
  </si>
  <si>
    <t>A126102494J</t>
  </si>
  <si>
    <t>A126094914J</t>
  </si>
  <si>
    <t>A126110034V</t>
  </si>
  <si>
    <t>A126102474X</t>
  </si>
  <si>
    <t>A126094946A</t>
  </si>
  <si>
    <t>A126110066L</t>
  </si>
  <si>
    <t>A126102506F</t>
  </si>
  <si>
    <t>A126094862T</t>
  </si>
  <si>
    <t>A126109982W</t>
  </si>
  <si>
    <t>A126102422W</t>
  </si>
  <si>
    <t>A126094818J</t>
  </si>
  <si>
    <t>A126109938L</t>
  </si>
  <si>
    <t>A126102378X</t>
  </si>
  <si>
    <t>A126094838T</t>
  </si>
  <si>
    <t>A126109958W</t>
  </si>
  <si>
    <t>A126102398J</t>
  </si>
  <si>
    <t>A126094890A</t>
  </si>
  <si>
    <t>A126110010A</t>
  </si>
  <si>
    <t>A126102450F</t>
  </si>
  <si>
    <t>A126094842J</t>
  </si>
  <si>
    <t>A126109962L</t>
  </si>
  <si>
    <t>A126102402L</t>
  </si>
  <si>
    <t>A126094894K</t>
  </si>
  <si>
    <t>A126110014K</t>
  </si>
  <si>
    <t>A126102454R</t>
  </si>
  <si>
    <t>A126094898V</t>
  </si>
  <si>
    <t>A126110018V</t>
  </si>
  <si>
    <t>A126102458X</t>
  </si>
  <si>
    <t>A126094950T</t>
  </si>
  <si>
    <t>A126110070C</t>
  </si>
  <si>
    <t>A126102510W</t>
  </si>
  <si>
    <t>A126094822X</t>
  </si>
  <si>
    <t>A126109942C</t>
  </si>
  <si>
    <t>A126102382R</t>
  </si>
  <si>
    <t>A126094938A</t>
  </si>
  <si>
    <t>A126110058L</t>
  </si>
  <si>
    <t>A126102498T</t>
  </si>
  <si>
    <t>A126094942T</t>
  </si>
  <si>
    <t>A126110062C</t>
  </si>
  <si>
    <t>A126102502W</t>
  </si>
  <si>
    <t>A126094830X</t>
  </si>
  <si>
    <t>A126109950C</t>
  </si>
  <si>
    <t>A126102390R</t>
  </si>
  <si>
    <t>A126094866A</t>
  </si>
  <si>
    <t>A126109986F</t>
  </si>
  <si>
    <t>A126102426F</t>
  </si>
  <si>
    <t>A126094902X</t>
  </si>
  <si>
    <t>A126110022K</t>
  </si>
  <si>
    <t>A126102462R</t>
  </si>
  <si>
    <t>A126094954A</t>
  </si>
  <si>
    <t>A126110074L</t>
  </si>
  <si>
    <t>A126102514F</t>
  </si>
  <si>
    <t>A126094826J</t>
  </si>
  <si>
    <t>A126109946L</t>
  </si>
  <si>
    <t>A126102386X</t>
  </si>
  <si>
    <t>A126094906J</t>
  </si>
  <si>
    <t>A126110026V</t>
  </si>
  <si>
    <t>A126102466X</t>
  </si>
  <si>
    <t>A126094918T</t>
  </si>
  <si>
    <t>A126110038C</t>
  </si>
  <si>
    <t>A126102478J</t>
  </si>
  <si>
    <t>A126094850J</t>
  </si>
  <si>
    <t>A126109970L</t>
  </si>
  <si>
    <t>A126102410L</t>
  </si>
  <si>
    <t>A126094834J</t>
  </si>
  <si>
    <t>A126109954L</t>
  </si>
  <si>
    <t>A126102394X</t>
  </si>
  <si>
    <t>A126094870T</t>
  </si>
  <si>
    <t>A126109990W</t>
  </si>
  <si>
    <t>A126102430W</t>
  </si>
  <si>
    <t>A126094846T</t>
  </si>
  <si>
    <t>A126109966W</t>
  </si>
  <si>
    <t>A126102406W</t>
  </si>
  <si>
    <t>A126094874A</t>
  </si>
  <si>
    <t>A126109994F</t>
  </si>
  <si>
    <t>A126102434F</t>
  </si>
  <si>
    <t>A126094854T</t>
  </si>
  <si>
    <t>A126109974W</t>
  </si>
  <si>
    <t>A126102414W</t>
  </si>
  <si>
    <t>A126098702C</t>
  </si>
  <si>
    <t>A126113822L</t>
  </si>
  <si>
    <t>A126106262V</t>
  </si>
  <si>
    <t>A126098658F</t>
  </si>
  <si>
    <t>A126113778R</t>
  </si>
  <si>
    <t>A126106218K</t>
  </si>
  <si>
    <t>A126098706L</t>
  </si>
  <si>
    <t>A126113826W</t>
  </si>
  <si>
    <t>A126106266C</t>
  </si>
  <si>
    <t>A126098710C</t>
  </si>
  <si>
    <t>A126113830L</t>
  </si>
  <si>
    <t>A126106270V</t>
  </si>
  <si>
    <t>A126098662W</t>
  </si>
  <si>
    <t>A126113782F</t>
  </si>
  <si>
    <t>A126106222A</t>
  </si>
  <si>
    <t>A126098666F</t>
  </si>
  <si>
    <t>A126113786R</t>
  </si>
  <si>
    <t>A126106226K</t>
  </si>
  <si>
    <t>A126098690F</t>
  </si>
  <si>
    <t>A126113810C</t>
  </si>
  <si>
    <t>A126106250K</t>
  </si>
  <si>
    <t>A126098638W</t>
  </si>
  <si>
    <t>A126113758F</t>
  </si>
  <si>
    <t>A126106198L</t>
  </si>
  <si>
    <t>A126098714L</t>
  </si>
  <si>
    <t>A126113834W</t>
  </si>
  <si>
    <t>A126106274C</t>
  </si>
  <si>
    <t>A126098694R</t>
  </si>
  <si>
    <t>A126113814L</t>
  </si>
  <si>
    <t>A126106254V</t>
  </si>
  <si>
    <t>A126098726W</t>
  </si>
  <si>
    <t>A126113846F</t>
  </si>
  <si>
    <t>A126106286L</t>
  </si>
  <si>
    <t>A126098642L</t>
  </si>
  <si>
    <t>A126113762W</t>
  </si>
  <si>
    <t>A126106202T</t>
  </si>
  <si>
    <t>A126098598R</t>
  </si>
  <si>
    <t>A126113718L</t>
  </si>
  <si>
    <t>A126106158V</t>
  </si>
  <si>
    <t>A126098618L</t>
  </si>
  <si>
    <t>A126113738W</t>
  </si>
  <si>
    <t>A126106178C</t>
  </si>
  <si>
    <t>A126098670W</t>
  </si>
  <si>
    <t>A126113790F</t>
  </si>
  <si>
    <t>A126106230A</t>
  </si>
  <si>
    <t>A126098622C</t>
  </si>
  <si>
    <t>A126113742L</t>
  </si>
  <si>
    <t>A126106182V</t>
  </si>
  <si>
    <t>A126098674F</t>
  </si>
  <si>
    <t>A126113794R</t>
  </si>
  <si>
    <t>A126106234K</t>
  </si>
  <si>
    <t>A126098678R</t>
  </si>
  <si>
    <t>A126113798X</t>
  </si>
  <si>
    <t>A126106238V</t>
  </si>
  <si>
    <t>A126098730L</t>
  </si>
  <si>
    <t>A126113850W</t>
  </si>
  <si>
    <t>A126106290C</t>
  </si>
  <si>
    <t>A126098602V</t>
  </si>
  <si>
    <t>A126113722C</t>
  </si>
  <si>
    <t>A126106162K</t>
  </si>
  <si>
    <t>A126098718W</t>
  </si>
  <si>
    <t>A126113838F</t>
  </si>
  <si>
    <t>A126106278L</t>
  </si>
  <si>
    <t>A126098722L</t>
  </si>
  <si>
    <t>A126113842W</t>
  </si>
  <si>
    <t>A126106282C</t>
  </si>
  <si>
    <t>A126098610V</t>
  </si>
  <si>
    <t>A126113730C</t>
  </si>
  <si>
    <t>A126106170K</t>
  </si>
  <si>
    <t>A126098646W</t>
  </si>
  <si>
    <t>A126113766F</t>
  </si>
  <si>
    <t>A126106206A</t>
  </si>
  <si>
    <t>A126098682F</t>
  </si>
  <si>
    <t>A126113802C</t>
  </si>
  <si>
    <t>A126106242K</t>
  </si>
  <si>
    <t>A126098734W</t>
  </si>
  <si>
    <t>A126113854F</t>
  </si>
  <si>
    <t>A126106294L</t>
  </si>
  <si>
    <t>A126098606C</t>
  </si>
  <si>
    <t>A126113726L</t>
  </si>
  <si>
    <t>A126106166V</t>
  </si>
  <si>
    <t>A126098686R</t>
  </si>
  <si>
    <t>A126113806L</t>
  </si>
  <si>
    <t>A126106246V</t>
  </si>
  <si>
    <t>A126098698X</t>
  </si>
  <si>
    <t>A126113818W</t>
  </si>
  <si>
    <t>A126106258C</t>
  </si>
  <si>
    <t>A126098630C</t>
  </si>
  <si>
    <t>A126113750L</t>
  </si>
  <si>
    <t>A126106190V</t>
  </si>
  <si>
    <t>A126098614C</t>
  </si>
  <si>
    <t>A126113734L</t>
  </si>
  <si>
    <t>A126106174V</t>
  </si>
  <si>
    <t>A126098650L</t>
  </si>
  <si>
    <t>A126113770W</t>
  </si>
  <si>
    <t>A126106210T</t>
  </si>
  <si>
    <t>A126098626L</t>
  </si>
  <si>
    <t>A126113746W</t>
  </si>
  <si>
    <t>A126106186C</t>
  </si>
  <si>
    <t>A126098654W</t>
  </si>
  <si>
    <t>A126113774F</t>
  </si>
  <si>
    <t>A126106214A</t>
  </si>
  <si>
    <t>A126098634L</t>
  </si>
  <si>
    <t>A126113754W</t>
  </si>
  <si>
    <t>A126106194C</t>
  </si>
  <si>
    <t>A126096182X</t>
  </si>
  <si>
    <t>A126111302W</t>
  </si>
  <si>
    <t>A126103742A</t>
  </si>
  <si>
    <t>A126096138R</t>
  </si>
  <si>
    <t>A126111258X</t>
  </si>
  <si>
    <t>A126103698C</t>
  </si>
  <si>
    <t>A126096186J</t>
  </si>
  <si>
    <t>A126111306F</t>
  </si>
  <si>
    <t>A126103746K</t>
  </si>
  <si>
    <t>A126096190X</t>
  </si>
  <si>
    <t>A126111310W</t>
  </si>
  <si>
    <t>A126103750A</t>
  </si>
  <si>
    <t>A126096142F</t>
  </si>
  <si>
    <t>A126111262R</t>
  </si>
  <si>
    <t>A126103702J</t>
  </si>
  <si>
    <t>A126096146R</t>
  </si>
  <si>
    <t>A126111266X</t>
  </si>
  <si>
    <t>A126103706T</t>
  </si>
  <si>
    <t>A126096170R</t>
  </si>
  <si>
    <t>A126111290X</t>
  </si>
  <si>
    <t>A126103730T</t>
  </si>
  <si>
    <t>A126096118F</t>
  </si>
  <si>
    <t>A126111238R</t>
  </si>
  <si>
    <t>A126103678V</t>
  </si>
  <si>
    <t>A126096194J</t>
  </si>
  <si>
    <t>A126111314F</t>
  </si>
  <si>
    <t>A126103754K</t>
  </si>
  <si>
    <t>A126096174X</t>
  </si>
  <si>
    <t>A126111294J</t>
  </si>
  <si>
    <t>A126103734A</t>
  </si>
  <si>
    <t>A126096206F</t>
  </si>
  <si>
    <t>A126111326R</t>
  </si>
  <si>
    <t>A126103766V</t>
  </si>
  <si>
    <t>A126096122W</t>
  </si>
  <si>
    <t>A126111242F</t>
  </si>
  <si>
    <t>A126103682K</t>
  </si>
  <si>
    <t>A126096078X</t>
  </si>
  <si>
    <t>A126111198J</t>
  </si>
  <si>
    <t>A126103638A</t>
  </si>
  <si>
    <t>A126096098J</t>
  </si>
  <si>
    <t>&gt; 15-24 years ;  P14 - People who were working 12 months ago ;  &gt; Males ;</t>
  </si>
  <si>
    <t>&gt; 15-24 years ;  P14 - People who were working 12 months ago ;  &gt; Females ;</t>
  </si>
  <si>
    <t>&gt; 15-24 years ;  P15 - People currently employed and employed 12 months ago ;  Persons ;</t>
  </si>
  <si>
    <t>&gt; 15-24 years ;  P15 - People currently employed and employed 12 months ago ;  &gt; Males ;</t>
  </si>
  <si>
    <t>&gt; 15-24 years ;  P15 - People currently employed and employed 12 months ago ;  &gt; Females ;</t>
  </si>
  <si>
    <t>&gt; 15-24 years ;  P16 - People who left, lost or worked multiple jobs last year ;  Persons ;</t>
  </si>
  <si>
    <t>&gt; 15-24 years ;  P16 - People who left, lost or worked multiple jobs last year ;  &gt; Males ;</t>
  </si>
  <si>
    <t>&gt; 15-24 years ;  P16 - People who left, lost or worked multiple jobs last year ;  &gt; Females ;</t>
  </si>
  <si>
    <t>&gt; 15-24 years ;  P17 - People who left or lost a job last year ;  Persons ;</t>
  </si>
  <si>
    <t>&gt; 15-24 years ;  P17 - People who left or lost a job last year ;  &gt; Males ;</t>
  </si>
  <si>
    <t>&gt; 15-24 years ;  P17 - People who left or lost a job last year ;  &gt; Females ;</t>
  </si>
  <si>
    <t>&gt; 15-24 years ;  P18 - Employed people who left or lost a job last year ;  Persons ;</t>
  </si>
  <si>
    <t>&gt; 15-24 years ;  P18 - Employed people who left or lost a job last year ;  &gt; Males ;</t>
  </si>
  <si>
    <t>&gt; 15-24 years ;  P18 - Employed people who left or lost a job last year ;  &gt; Females ;</t>
  </si>
  <si>
    <t>&gt; 15-24 years ;  P19 - Unemployed people ;  Persons ;</t>
  </si>
  <si>
    <t>&gt; 15-24 years ;  P19 - Unemployed people ;  &gt; Males ;</t>
  </si>
  <si>
    <t>&gt; 15-24 years ;  P19 - Unemployed people ;  &gt; Females ;</t>
  </si>
  <si>
    <t>&gt; 15-24 years ;  P20 - People not in the labour force (PNILF) ;  Persons ;</t>
  </si>
  <si>
    <t>&gt; 15-24 years ;  P20 - People not in the labour force (PNILF) ;  &gt; Males ;</t>
  </si>
  <si>
    <t>&gt; 15-24 years ;  P20 - People not in the labour force (PNILF) ;  &gt; Females ;</t>
  </si>
  <si>
    <t>&gt; 15-24 years ;  P21 - PNILF who wanted to work ;  Persons ;</t>
  </si>
  <si>
    <t>&gt; 15-24 years ;  P21 - PNILF who wanted to work ;  &gt; Males ;</t>
  </si>
  <si>
    <t>&gt; 15-24 years ;  P21 - PNILF who wanted to work ;  &gt; Females ;</t>
  </si>
  <si>
    <t>&gt; 15-24 years ;  P22 - PNILF who looked for work ;  Persons ;</t>
  </si>
  <si>
    <t>&gt; 15-24 years ;  P22 - PNILF who looked for work ;  &gt; Males ;</t>
  </si>
  <si>
    <t>&gt; 15-24 years ;  P22 - PNILF who looked for work ;  &gt; Females ;</t>
  </si>
  <si>
    <t>&gt; 15-24 years ;  P23 - PNILF with marginal attachment to the labour force ;  Persons ;</t>
  </si>
  <si>
    <t>&gt; 15-24 years ;  P23 - PNILF with marginal attachment to the labour force ;  &gt; Males ;</t>
  </si>
  <si>
    <t>&gt; 15-24 years ;  P23 - PNILF with marginal attachment to the labour force ;  &gt; Females ;</t>
  </si>
  <si>
    <t>&gt; 15-24 years ;  P24 - PNILF who had a job to go or return to ;  Persons ;</t>
  </si>
  <si>
    <t>&gt; 15-24 years ;  P24 - PNILF who had a job to go or return to ;  &gt; Males ;</t>
  </si>
  <si>
    <t>&gt; 15-24 years ;  P24 - PNILF who had a job to go or return to ;  &gt; Females ;</t>
  </si>
  <si>
    <t>&gt; 15-24 years ;  P25 - PNILF who wanted work and could start within four weeks ;  Persons ;</t>
  </si>
  <si>
    <t>&gt; 15-24 years ;  P25 - PNILF who wanted work and could start within four weeks ;  &gt; Males ;</t>
  </si>
  <si>
    <t>&gt; 15-24 years ;  P25 - PNILF who wanted work and could start within four weeks ;  &gt; Females ;</t>
  </si>
  <si>
    <t>&gt; 15-24 years ;  P26 - Discouraged job seekers ;  Persons ;</t>
  </si>
  <si>
    <t>&gt; 15-24 years ;  P26 - Discouraged job seekers ;  &gt; Males ;</t>
  </si>
  <si>
    <t>&gt; 15-24 years ;  P26 - Discouraged job seekers ;  &gt; Females ;</t>
  </si>
  <si>
    <t>&gt; 15-24 years ;  P27 - PNILF who wanted work but unavailable within four weeks ;  Persons ;</t>
  </si>
  <si>
    <t>&gt; 15-24 years ;  P27 - PNILF who wanted work but unavailable within four weeks ;  &gt; Males ;</t>
  </si>
  <si>
    <t>&gt; 15-24 years ;  P27 - PNILF who wanted work but unavailable within four weeks ;  &gt; Females ;</t>
  </si>
  <si>
    <t>&gt; 15-24 years ;  P28 - PNILF who wanted work but were caring for children ;  Persons ;</t>
  </si>
  <si>
    <t>&gt; 15-24 years ;  P28 - PNILF who wanted work but were caring for children ;  &gt; Males ;</t>
  </si>
  <si>
    <t>&gt; 15-24 years ;  P28 - PNILF who wanted work but were caring for children ;  &gt; Females ;</t>
  </si>
  <si>
    <t>&gt; 15-24 years ;  P29 - PNILF whose last job was less than 10 years ago ;  Persons ;</t>
  </si>
  <si>
    <t>&gt; 15-24 years ;  P29 - PNILF whose last job was less than 10 years ago ;  &gt; Males ;</t>
  </si>
  <si>
    <t>&gt; 15-24 years ;  P29 - PNILF whose last job was less than 10 years ago ;  &gt; Females ;</t>
  </si>
  <si>
    <t>&gt; 15-24 years ;  P30 - Potential workers ;  Persons ;</t>
  </si>
  <si>
    <t>&gt; 15-24 years ;  P30 - Potential workers ;  &gt; Males ;</t>
  </si>
  <si>
    <t>&gt; 15-24 years ;  P30 - Potential workers ;  &gt; Females ;</t>
  </si>
  <si>
    <t>&gt; 15-24 years ;  P31 - Potential workers with job attachment ;  Persons ;</t>
  </si>
  <si>
    <t>&gt; 15-24 years ;  P31 - Potential workers with job attachment ;  &gt; Males ;</t>
  </si>
  <si>
    <t>&gt; 15-24 years ;  P31 - Potential workers with job attachment ;  &gt; Females ;</t>
  </si>
  <si>
    <t>&gt; 15-24 years ;  P32 - Potential workers without job attachment ;  Persons ;</t>
  </si>
  <si>
    <t>&gt; 15-24 years ;  P32 - Potential workers without job attachment ;  &gt; Males ;</t>
  </si>
  <si>
    <t>&gt; 15-24 years ;  P32 - Potential workers without job attachment ;  &gt; Females ;</t>
  </si>
  <si>
    <t>&gt; 15-24 years ;  P33 - People with job attachment ;  Persons ;</t>
  </si>
  <si>
    <t>&gt; 15-24 years ;  P33 - People with job attachment ;  &gt; Males ;</t>
  </si>
  <si>
    <t>&gt; 15-24 years ;  P33 - People with job attachment ;  &gt; Females ;</t>
  </si>
  <si>
    <t>&gt; 15-24 years ;  P34 - People without job attachment ;  Persons ;</t>
  </si>
  <si>
    <t>&gt; 15-24 years ;  P34 - People without job attachment ;  &gt; Males ;</t>
  </si>
  <si>
    <t>&gt; 15-24 years ;  P34 - People without job attachment ;  &gt; Females ;</t>
  </si>
  <si>
    <t>&gt; 15-24 years ;  P35 - PNILF with marginal attachment to the labour force (historical ver.) ;  Persons ;</t>
  </si>
  <si>
    <t>&gt; 15-24 years ;  P35 - PNILF with marginal attachment to the labour force (historical ver.) ;  &gt; Males ;</t>
  </si>
  <si>
    <t>&gt; 15-24 years ;  P35 - PNILF with marginal attachment to the labour force (historical ver.) ;  &gt; Females ;</t>
  </si>
  <si>
    <t>&gt; 25-44 years ;  P01 - Civilian population ;  Persons ;</t>
  </si>
  <si>
    <t>&gt; 25-44 years ;  P01 - Civilian population ;  &gt; Males ;</t>
  </si>
  <si>
    <t>&gt; 25-44 years ;  P01 - Civilian population ;  &gt; Females ;</t>
  </si>
  <si>
    <t>&gt; 25-44 years ;  P02 - Employed people ;  Persons ;</t>
  </si>
  <si>
    <t>&gt; 25-44 years ;  P02 - Employed people ;  &gt; Males ;</t>
  </si>
  <si>
    <t>&gt; 25-44 years ;  P02 - Employed people ;  &gt; Females ;</t>
  </si>
  <si>
    <t>&gt; 25-44 years ;  P03 - Employed people who would prefer more hours ;  Persons ;</t>
  </si>
  <si>
    <t>&gt; 25-44 years ;  P03 - Employed people who would prefer more hours ;  &gt; Males ;</t>
  </si>
  <si>
    <t>&gt; 25-44 years ;  P03 - Employed people who would prefer more hours ;  &gt; Females ;</t>
  </si>
  <si>
    <t>&gt; 25-44 years ;  P04 - Part-time workers who would prefer more hours ;  Persons ;</t>
  </si>
  <si>
    <t>&gt; 25-44 years ;  P04 - Part-time workers who would prefer more hours ;  &gt; Males ;</t>
  </si>
  <si>
    <t>&gt; 25-44 years ;  P04 - Part-time workers who would prefer more hours ;  &gt; Females ;</t>
  </si>
  <si>
    <t>&gt; 25-44 years ;  P05 - Part-time workers who would prefer full-time hours ;  Persons ;</t>
  </si>
  <si>
    <t>&gt; 25-44 years ;  P05 - Part-time workers who would prefer full-time hours ;  &gt; Males ;</t>
  </si>
  <si>
    <t>&gt; 25-44 years ;  P05 - Part-time workers who would prefer full-time hours ;  &gt; Females ;</t>
  </si>
  <si>
    <t>&gt; 25-44 years ;  P06 - Underemployed workers ;  Persons ;</t>
  </si>
  <si>
    <t>&gt; 25-44 years ;  P06 - Underemployed workers ;  &gt; Males ;</t>
  </si>
  <si>
    <t>&gt; 25-44 years ;  P06 - Underemployed workers ;  &gt; Females ;</t>
  </si>
  <si>
    <t>&gt; 25-44 years ;  P07 - Underemployed part-time workers ;  Persons ;</t>
  </si>
  <si>
    <t>&gt; 25-44 years ;  P07 - Underemployed part-time workers ;  &gt; Males ;</t>
  </si>
  <si>
    <t>&gt; 25-44 years ;  P07 - Underemployed part-time workers ;  &gt; Females ;</t>
  </si>
  <si>
    <t>&gt; 25-44 years ;  P08 - People who started current job In the last year ;  Persons ;</t>
  </si>
  <si>
    <t>&gt; 25-44 years ;  P08 - People who started current job In the last year ;  &gt; Males ;</t>
  </si>
  <si>
    <t>&gt; 25-44 years ;  P08 - People who started current job In the last year ;  &gt; Females ;</t>
  </si>
  <si>
    <t>&gt; 25-44 years ;  P09 - People employed in current job for a year or more ;  Persons ;</t>
  </si>
  <si>
    <t>&gt; 25-44 years ;  P09 - People employed in current job for a year or more ;  &gt; Males ;</t>
  </si>
  <si>
    <t>&gt; 25-44 years ;  P09 - People employed in current job for a year or more ;  &gt; Females ;</t>
  </si>
  <si>
    <t>&gt; 25-44 years ;  P10 - Employees who started current job In the last year ;  Persons ;</t>
  </si>
  <si>
    <t>&gt; 25-44 years ;  P10 - Employees who started current job In the last year ;  &gt; Males ;</t>
  </si>
  <si>
    <t>&gt; 25-44 years ;  P10 - Employees who started current job In the last year ;  &gt; Females ;</t>
  </si>
  <si>
    <t>&gt; 25-44 years ;  P11 - Employees in current job for a year or more ;  Persons ;</t>
  </si>
  <si>
    <t>&gt; 25-44 years ;  P11 - Employees in current job for a year or more ;  &gt; Males ;</t>
  </si>
  <si>
    <t>&gt; 25-44 years ;  P11 - Employees in current job for a year or more ;  &gt; Females ;</t>
  </si>
  <si>
    <t>&gt; 25-44 years ;  P12 - Looked for work while in current job over the last year ;  Persons ;</t>
  </si>
  <si>
    <t>&gt; 25-44 years ;  P12 - Looked for work while in current job over the last year ;  &gt; Males ;</t>
  </si>
  <si>
    <t>&gt; 25-44 years ;  P12 - Looked for work while in current job over the last year ;  &gt; Females ;</t>
  </si>
  <si>
    <t>&gt; 25-44 years ;  P13 - People who worked at some time during the last year ;  Persons ;</t>
  </si>
  <si>
    <t>&gt; 25-44 years ;  P13 - People who worked at some time during the last year ;  &gt; Males ;</t>
  </si>
  <si>
    <t>&gt; 25-44 years ;  P13 - People who worked at some time during the last year ;  &gt; Females ;</t>
  </si>
  <si>
    <t>&gt; 25-44 years ;  P14 - People who were working 12 months ago ;  Persons ;</t>
  </si>
  <si>
    <t>&gt; 25-44 years ;  P14 - People who were working 12 months ago ;  &gt; Males ;</t>
  </si>
  <si>
    <t>&gt; 25-44 years ;  P14 - People who were working 12 months ago ;  &gt; Females ;</t>
  </si>
  <si>
    <t>&gt; 25-44 years ;  P15 - People currently employed and employed 12 months ago ;  Persons ;</t>
  </si>
  <si>
    <t>&gt; 25-44 years ;  P15 - People currently employed and employed 12 months ago ;  &gt; Males ;</t>
  </si>
  <si>
    <t>&gt; 25-44 years ;  P15 - People currently employed and employed 12 months ago ;  &gt; Females ;</t>
  </si>
  <si>
    <t>&gt; 25-44 years ;  P16 - People who left, lost or worked multiple jobs last year ;  Persons ;</t>
  </si>
  <si>
    <t>&gt; 25-44 years ;  P16 - People who left, lost or worked multiple jobs last year ;  &gt; Males ;</t>
  </si>
  <si>
    <t>&gt; 25-44 years ;  P16 - People who left, lost or worked multiple jobs last year ;  &gt; Females ;</t>
  </si>
  <si>
    <t>&gt; 25-44 years ;  P17 - People who left or lost a job last year ;  Persons ;</t>
  </si>
  <si>
    <t>&gt; 25-44 years ;  P17 - People who left or lost a job last year ;  &gt; Males ;</t>
  </si>
  <si>
    <t>&gt; 25-44 years ;  P17 - People who left or lost a job last year ;  &gt; Females ;</t>
  </si>
  <si>
    <t>&gt; 25-44 years ;  P18 - Employed people who left or lost a job last year ;  Persons ;</t>
  </si>
  <si>
    <t>&gt; 25-44 years ;  P18 - Employed people who left or lost a job last year ;  &gt; Males ;</t>
  </si>
  <si>
    <t>&gt; 25-44 years ;  P18 - Employed people who left or lost a job last year ;  &gt; Females ;</t>
  </si>
  <si>
    <t>&gt; 25-44 years ;  P19 - Unemployed people ;  Persons ;</t>
  </si>
  <si>
    <t>&gt; 25-44 years ;  P19 - Unemployed people ;  &gt; Males ;</t>
  </si>
  <si>
    <t>&gt; 25-44 years ;  P19 - Unemployed people ;  &gt; Females ;</t>
  </si>
  <si>
    <t>&gt; 25-44 years ;  P20 - People not in the labour force (PNILF) ;  Persons ;</t>
  </si>
  <si>
    <t>&gt; 25-44 years ;  P20 - People not in the labour force (PNILF) ;  &gt; Males ;</t>
  </si>
  <si>
    <t>&gt; 25-44 years ;  P20 - People not in the labour force (PNILF) ;  &gt; Females ;</t>
  </si>
  <si>
    <t>&gt; 25-44 years ;  P21 - PNILF who wanted to work ;  Persons ;</t>
  </si>
  <si>
    <t>&gt; 25-44 years ;  P21 - PNILF who wanted to work ;  &gt; Males ;</t>
  </si>
  <si>
    <t>&gt; 25-44 years ;  P21 - PNILF who wanted to work ;  &gt; Females ;</t>
  </si>
  <si>
    <t>&gt; 25-44 years ;  P22 - PNILF who looked for work ;  Persons ;</t>
  </si>
  <si>
    <t>&gt; 25-44 years ;  P22 - PNILF who looked for work ;  &gt; Males ;</t>
  </si>
  <si>
    <t>&gt; 25-44 years ;  P22 - PNILF who looked for work ;  &gt; Females ;</t>
  </si>
  <si>
    <t>&gt; 25-44 years ;  P23 - PNILF with marginal attachment to the labour force ;  Persons ;</t>
  </si>
  <si>
    <t>&gt; 25-44 years ;  P23 - PNILF with marginal attachment to the labour force ;  &gt; Males ;</t>
  </si>
  <si>
    <t>&gt; 25-44 years ;  P23 - PNILF with marginal attachment to the labour force ;  &gt; Females ;</t>
  </si>
  <si>
    <t>&gt; 25-44 years ;  P24 - PNILF who had a job to go or return to ;  Persons ;</t>
  </si>
  <si>
    <t>&gt; 25-44 years ;  P24 - PNILF who had a job to go or return to ;  &gt; Males ;</t>
  </si>
  <si>
    <t>&gt; 25-44 years ;  P24 - PNILF who had a job to go or return to ;  &gt; Females ;</t>
  </si>
  <si>
    <t>&gt; 25-44 years ;  P25 - PNILF who wanted work and could start within four weeks ;  Persons ;</t>
  </si>
  <si>
    <t>&gt; 25-44 years ;  P25 - PNILF who wanted work and could start within four weeks ;  &gt; Males ;</t>
  </si>
  <si>
    <t>&gt; 25-44 years ;  P25 - PNILF who wanted work and could start within four weeks ;  &gt; Females ;</t>
  </si>
  <si>
    <t>&gt; 25-44 years ;  P26 - Discouraged job seekers ;  Persons ;</t>
  </si>
  <si>
    <t>&gt; 25-44 years ;  P26 - Discouraged job seekers ;  &gt; Males ;</t>
  </si>
  <si>
    <t>&gt; 25-44 years ;  P26 - Discouraged job seekers ;  &gt; Females ;</t>
  </si>
  <si>
    <t>&gt; 25-44 years ;  P27 - PNILF who wanted work but unavailable within four weeks ;  Persons ;</t>
  </si>
  <si>
    <t>&gt; 25-44 years ;  P27 - PNILF who wanted work but unavailable within four weeks ;  &gt; Males ;</t>
  </si>
  <si>
    <t>&gt; 25-44 years ;  P27 - PNILF who wanted work but unavailable within four weeks ;  &gt; Females ;</t>
  </si>
  <si>
    <t>&gt; 25-44 years ;  P28 - PNILF who wanted work but were caring for children ;  Persons ;</t>
  </si>
  <si>
    <t>&gt; 25-44 years ;  P28 - PNILF who wanted work but were caring for children ;  &gt; Males ;</t>
  </si>
  <si>
    <t>&gt; 25-44 years ;  P28 - PNILF who wanted work but were caring for children ;  &gt; Females ;</t>
  </si>
  <si>
    <t>&gt; 25-44 years ;  P29 - PNILF whose last job was less than 10 years ago ;  Persons ;</t>
  </si>
  <si>
    <t>&gt; 25-44 years ;  P29 - PNILF whose last job was less than 10 years ago ;  &gt; Males ;</t>
  </si>
  <si>
    <t>&gt; 25-44 years ;  P29 - PNILF whose last job was less than 10 years ago ;  &gt; Females ;</t>
  </si>
  <si>
    <t>&gt; 25-44 years ;  P30 - Potential workers ;  Persons ;</t>
  </si>
  <si>
    <t>&gt; 25-44 years ;  P30 - Potential workers ;  &gt; Males ;</t>
  </si>
  <si>
    <t>&gt; 25-44 years ;  P30 - Potential workers ;  &gt; Females ;</t>
  </si>
  <si>
    <t>&gt; 25-44 years ;  P31 - Potential workers with job attachment ;  Persons ;</t>
  </si>
  <si>
    <t>&gt; 25-44 years ;  P31 - Potential workers with job attachment ;  &gt; Males ;</t>
  </si>
  <si>
    <t>&gt; 25-44 years ;  P31 - Potential workers with job attachment ;  &gt; Females ;</t>
  </si>
  <si>
    <t>&gt; 25-44 years ;  P32 - Potential workers without job attachment ;  Persons ;</t>
  </si>
  <si>
    <t>&gt; 25-44 years ;  P32 - Potential workers without job attachment ;  &gt; Males ;</t>
  </si>
  <si>
    <t>&gt; 25-44 years ;  P32 - Potential workers without job attachment ;  &gt; Females ;</t>
  </si>
  <si>
    <t>&gt; 25-44 years ;  P33 - People with job attachment ;  Persons ;</t>
  </si>
  <si>
    <t>&gt; 25-44 years ;  P33 - People with job attachment ;  &gt; Males ;</t>
  </si>
  <si>
    <t>&gt; 25-44 years ;  P33 - People with job attachment ;  &gt; Females ;</t>
  </si>
  <si>
    <t>&gt; 25-44 years ;  P34 - People without job attachment ;  Persons ;</t>
  </si>
  <si>
    <t>&gt; 25-44 years ;  P34 - People without job attachment ;  &gt; Males ;</t>
  </si>
  <si>
    <t>&gt; 25-44 years ;  P34 - People without job attachment ;  &gt; Females ;</t>
  </si>
  <si>
    <t>&gt; 25-44 years ;  P35 - PNILF with marginal attachment to the labour force (historical ver.) ;  Persons ;</t>
  </si>
  <si>
    <t>&gt; 25-44 years ;  P35 - PNILF with marginal attachment to the labour force (historical ver.) ;  &gt; Males ;</t>
  </si>
  <si>
    <t>&gt; 25-44 years ;  P35 - PNILF with marginal attachment to the labour force (historical ver.) ;  &gt; Females ;</t>
  </si>
  <si>
    <t>&gt; 45-64 years ;  P01 - Civilian population ;  Persons ;</t>
  </si>
  <si>
    <t>&gt; 45-64 years ;  P01 - Civilian population ;  &gt; Males ;</t>
  </si>
  <si>
    <t>&gt; 45-64 years ;  P01 - Civilian population ;  &gt; Females ;</t>
  </si>
  <si>
    <t>&gt; 45-64 years ;  P02 - Employed people ;  Persons ;</t>
  </si>
  <si>
    <t>&gt; 45-64 years ;  P02 - Employed people ;  &gt; Males ;</t>
  </si>
  <si>
    <t>&gt; 45-64 years ;  P02 - Employed people ;  &gt; Females ;</t>
  </si>
  <si>
    <t>&gt; 45-64 years ;  P03 - Employed people who would prefer more hours ;  Persons ;</t>
  </si>
  <si>
    <t>&gt; 45-64 years ;  P03 - Employed people who would prefer more hours ;  &gt; Males ;</t>
  </si>
  <si>
    <t>&gt; 45-64 years ;  P03 - Employed people who would prefer more hours ;  &gt; Females ;</t>
  </si>
  <si>
    <t>&gt; 45-64 years ;  P04 - Part-time workers who would prefer more hours ;  Persons ;</t>
  </si>
  <si>
    <t>&gt; 45-64 years ;  P04 - Part-time workers who would prefer more hours ;  &gt; Males ;</t>
  </si>
  <si>
    <t>&gt; 45-64 years ;  P04 - Part-time workers who would prefer more hours ;  &gt; Females ;</t>
  </si>
  <si>
    <t>&gt; 45-64 years ;  P05 - Part-time workers who would prefer full-time hours ;  Persons ;</t>
  </si>
  <si>
    <t>&gt; 45-64 years ;  P05 - Part-time workers who would prefer full-time hours ;  &gt; Males ;</t>
  </si>
  <si>
    <t>&gt; 45-64 years ;  P05 - Part-time workers who would prefer full-time hours ;  &gt; Females ;</t>
  </si>
  <si>
    <t>&gt; 45-64 years ;  P06 - Underemployed workers ;  Persons ;</t>
  </si>
  <si>
    <t>&gt; 45-64 years ;  P06 - Underemployed workers ;  &gt; Males ;</t>
  </si>
  <si>
    <t>&gt; 45-64 years ;  P06 - Underemployed workers ;  &gt; Females ;</t>
  </si>
  <si>
    <t>&gt; 45-64 years ;  P07 - Underemployed part-time workers ;  Persons ;</t>
  </si>
  <si>
    <t>&gt; 45-64 years ;  P07 - Underemployed part-time workers ;  &gt; Males ;</t>
  </si>
  <si>
    <t>&gt; 45-64 years ;  P07 - Underemployed part-time workers ;  &gt; Females ;</t>
  </si>
  <si>
    <t>&gt; 45-64 years ;  P08 - People who started current job In the last year ;  Persons ;</t>
  </si>
  <si>
    <t>&gt; 45-64 years ;  P08 - People who started current job In the last year ;  &gt; Males ;</t>
  </si>
  <si>
    <t>&gt; 45-64 years ;  P08 - People who started current job In the last year ;  &gt; Females ;</t>
  </si>
  <si>
    <t>&gt; 45-64 years ;  P09 - People employed in current job for a year or more ;  Persons ;</t>
  </si>
  <si>
    <t>&gt; 45-64 years ;  P09 - People employed in current job for a year or more ;  &gt; Males ;</t>
  </si>
  <si>
    <t>&gt; 45-64 years ;  P09 - People employed in current job for a year or more ;  &gt; Females ;</t>
  </si>
  <si>
    <t>&gt; 45-64 years ;  P10 - Employees who started current job In the last year ;  Persons ;</t>
  </si>
  <si>
    <t>&gt; 45-64 years ;  P10 - Employees who started current job In the last year ;  &gt; Males ;</t>
  </si>
  <si>
    <t>&gt; 45-64 years ;  P10 - Employees who started current job In the last year ;  &gt; Females ;</t>
  </si>
  <si>
    <t>&gt; 45-64 years ;  P11 - Employees in current job for a year or more ;  Persons ;</t>
  </si>
  <si>
    <t>&gt; 45-64 years ;  P11 - Employees in current job for a year or more ;  &gt; Males ;</t>
  </si>
  <si>
    <t>&gt; 45-64 years ;  P11 - Employees in current job for a year or more ;  &gt; Females ;</t>
  </si>
  <si>
    <t>&gt; 45-64 years ;  P12 - Looked for work while in current job over the last year ;  Persons ;</t>
  </si>
  <si>
    <t>&gt; 45-64 years ;  P12 - Looked for work while in current job over the last year ;  &gt; Males ;</t>
  </si>
  <si>
    <t>&gt; 45-64 years ;  P12 - Looked for work while in current job over the last year ;  &gt; Females ;</t>
  </si>
  <si>
    <t>&gt; 45-64 years ;  P13 - People who worked at some time during the last year ;  Persons ;</t>
  </si>
  <si>
    <t>&gt; 45-64 years ;  P13 - People who worked at some time during the last year ;  &gt; Males ;</t>
  </si>
  <si>
    <t>&gt; 45-64 years ;  P13 - People who worked at some time during the last year ;  &gt; Females ;</t>
  </si>
  <si>
    <t>&gt; 45-64 years ;  P14 - People who were working 12 months ago ;  Persons ;</t>
  </si>
  <si>
    <t>&gt; 45-64 years ;  P14 - People who were working 12 months ago ;  &gt; Males ;</t>
  </si>
  <si>
    <t>&gt; 45-64 years ;  P14 - People who were working 12 months ago ;  &gt; Females ;</t>
  </si>
  <si>
    <t>&gt; 45-64 years ;  P15 - People currently employed and employed 12 months ago ;  Persons ;</t>
  </si>
  <si>
    <t>&gt; 45-64 years ;  P15 - People currently employed and employed 12 months ago ;  &gt; Males ;</t>
  </si>
  <si>
    <t>&gt; 45-64 years ;  P15 - People currently employed and employed 12 months ago ;  &gt; Females ;</t>
  </si>
  <si>
    <t>&gt; 45-64 years ;  P16 - People who left, lost or worked multiple jobs last year ;  Persons ;</t>
  </si>
  <si>
    <t>&gt; 45-64 years ;  P16 - People who left, lost or worked multiple jobs last year ;  &gt; Males ;</t>
  </si>
  <si>
    <t>&gt; 45-64 years ;  P16 - People who left, lost or worked multiple jobs last year ;  &gt; Females ;</t>
  </si>
  <si>
    <t>&gt; 45-64 years ;  P17 - People who left or lost a job last year ;  Persons ;</t>
  </si>
  <si>
    <t>&gt; 45-64 years ;  P17 - People who left or lost a job last year ;  &gt; Males ;</t>
  </si>
  <si>
    <t>&gt; 45-64 years ;  P17 - People who left or lost a job last year ;  &gt; Females ;</t>
  </si>
  <si>
    <t>&gt; 45-64 years ;  P18 - Employed people who left or lost a job last year ;  Persons ;</t>
  </si>
  <si>
    <t>&gt; 45-64 years ;  P18 - Employed people who left or lost a job last year ;  &gt; Males ;</t>
  </si>
  <si>
    <t>&gt; 45-64 years ;  P18 - Employed people who left or lost a job last year ;  &gt; Females ;</t>
  </si>
  <si>
    <t>&gt; 45-64 years ;  P19 - Unemployed people ;  Persons ;</t>
  </si>
  <si>
    <t>&gt; 45-64 years ;  P19 - Unemployed people ;  &gt; Males ;</t>
  </si>
  <si>
    <t>&gt; 45-64 years ;  P19 - Unemployed people ;  &gt; Females ;</t>
  </si>
  <si>
    <t>&gt; 45-64 years ;  P20 - People not in the labour force (PNILF) ;  Persons ;</t>
  </si>
  <si>
    <t>&gt; 45-64 years ;  P20 - People not in the labour force (PNILF) ;  &gt; Males ;</t>
  </si>
  <si>
    <t>&gt; 45-64 years ;  P20 - People not in the labour force (PNILF) ;  &gt; Females ;</t>
  </si>
  <si>
    <t>&gt; 45-64 years ;  P21 - PNILF who wanted to work ;  Persons ;</t>
  </si>
  <si>
    <t>&gt; 45-64 years ;  P21 - PNILF who wanted to work ;  &gt; Males ;</t>
  </si>
  <si>
    <t>&gt; 45-64 years ;  P21 - PNILF who wanted to work ;  &gt; Females ;</t>
  </si>
  <si>
    <t>&gt; 45-64 years ;  P22 - PNILF who looked for work ;  Persons ;</t>
  </si>
  <si>
    <t>&gt; 45-64 years ;  P22 - PNILF who looked for work ;  &gt; Males ;</t>
  </si>
  <si>
    <t>&gt; 45-64 years ;  P22 - PNILF who looked for work ;  &gt; Females ;</t>
  </si>
  <si>
    <t>&gt; 45-64 years ;  P23 - PNILF with marginal attachment to the labour force ;  Persons ;</t>
  </si>
  <si>
    <t>&gt; 45-64 years ;  P23 - PNILF with marginal attachment to the labour force ;  &gt; Males ;</t>
  </si>
  <si>
    <t>&gt; 45-64 years ;  P23 - PNILF with marginal attachment to the labour force ;  &gt; Females ;</t>
  </si>
  <si>
    <t>&gt; 45-64 years ;  P24 - PNILF who had a job to go or return to ;  Persons ;</t>
  </si>
  <si>
    <t>&gt; 45-64 years ;  P24 - PNILF who had a job to go or return to ;  &gt; Males ;</t>
  </si>
  <si>
    <t>&gt; 45-64 years ;  P24 - PNILF who had a job to go or return to ;  &gt; Females ;</t>
  </si>
  <si>
    <t>&gt; 45-64 years ;  P25 - PNILF who wanted work and could start within four weeks ;  Persons ;</t>
  </si>
  <si>
    <t>&gt; 45-64 years ;  P25 - PNILF who wanted work and could start within four weeks ;  &gt; Males ;</t>
  </si>
  <si>
    <t>&gt; 45-64 years ;  P25 - PNILF who wanted work and could start within four weeks ;  &gt; Females ;</t>
  </si>
  <si>
    <t>&gt; 45-64 years ;  P26 - Discouraged job seekers ;  Persons ;</t>
  </si>
  <si>
    <t>&gt; 45-64 years ;  P26 - Discouraged job seekers ;  &gt; Males ;</t>
  </si>
  <si>
    <t>&gt; 45-64 years ;  P26 - Discouraged job seekers ;  &gt; Females ;</t>
  </si>
  <si>
    <t>&gt; 45-64 years ;  P27 - PNILF who wanted work but unavailable within four weeks ;  Persons ;</t>
  </si>
  <si>
    <t>&gt; 45-64 years ;  P27 - PNILF who wanted work but unavailable within four weeks ;  &gt; Males ;</t>
  </si>
  <si>
    <t>A126111218F</t>
  </si>
  <si>
    <t>A126103658K</t>
  </si>
  <si>
    <t>A126096150F</t>
  </si>
  <si>
    <t>A126111270R</t>
  </si>
  <si>
    <t>A126103710J</t>
  </si>
  <si>
    <t>A126096102L</t>
  </si>
  <si>
    <t>A126111222W</t>
  </si>
  <si>
    <t>A126103662A</t>
  </si>
  <si>
    <t>A126096154R</t>
  </si>
  <si>
    <t>A126111274X</t>
  </si>
  <si>
    <t>A126103714T</t>
  </si>
  <si>
    <t>A126096158X</t>
  </si>
  <si>
    <t>A126111278J</t>
  </si>
  <si>
    <t>A126103718A</t>
  </si>
  <si>
    <t>A126096210W</t>
  </si>
  <si>
    <t>A126111330F</t>
  </si>
  <si>
    <t>A126103770K</t>
  </si>
  <si>
    <t>A126096082R</t>
  </si>
  <si>
    <t>A126111202L</t>
  </si>
  <si>
    <t>A126103642T</t>
  </si>
  <si>
    <t>A126096198T</t>
  </si>
  <si>
    <t>A126111318R</t>
  </si>
  <si>
    <t>A126103758V</t>
  </si>
  <si>
    <t>A126096202W</t>
  </si>
  <si>
    <t>A126111322F</t>
  </si>
  <si>
    <t>A126103762K</t>
  </si>
  <si>
    <t>A126096090R</t>
  </si>
  <si>
    <t>A126111210L</t>
  </si>
  <si>
    <t>A126103650T</t>
  </si>
  <si>
    <t>A126096126F</t>
  </si>
  <si>
    <t>A126111246R</t>
  </si>
  <si>
    <t>A126103686V</t>
  </si>
  <si>
    <t>A126096162R</t>
  </si>
  <si>
    <t>A126111282X</t>
  </si>
  <si>
    <t>A126103722T</t>
  </si>
  <si>
    <t>A126096214F</t>
  </si>
  <si>
    <t>A126111334R</t>
  </si>
  <si>
    <t>A126103774V</t>
  </si>
  <si>
    <t>A126096086X</t>
  </si>
  <si>
    <t>A126111206W</t>
  </si>
  <si>
    <t>A126103646A</t>
  </si>
  <si>
    <t>A126096166X</t>
  </si>
  <si>
    <t>A126111286J</t>
  </si>
  <si>
    <t>A126103726A</t>
  </si>
  <si>
    <t>A126096178J</t>
  </si>
  <si>
    <t>A126111298T</t>
  </si>
  <si>
    <t>A126103738K</t>
  </si>
  <si>
    <t>A126096110L</t>
  </si>
  <si>
    <t>A126111230W</t>
  </si>
  <si>
    <t>A126103670A</t>
  </si>
  <si>
    <t>A126096094X</t>
  </si>
  <si>
    <t>A126111214W</t>
  </si>
  <si>
    <t>A126103654A</t>
  </si>
  <si>
    <t>A126096130W</t>
  </si>
  <si>
    <t>A126111250F</t>
  </si>
  <si>
    <t>A126103690K</t>
  </si>
  <si>
    <t>A126096106W</t>
  </si>
  <si>
    <t>A126111226F</t>
  </si>
  <si>
    <t>A126103666K</t>
  </si>
  <si>
    <t>A126096134F</t>
  </si>
  <si>
    <t>A126111254R</t>
  </si>
  <si>
    <t>A126103694V</t>
  </si>
  <si>
    <t>A126096114W</t>
  </si>
  <si>
    <t>A126111234F</t>
  </si>
  <si>
    <t>A126103674K</t>
  </si>
  <si>
    <t>A126099962T</t>
  </si>
  <si>
    <t>A126115082C</t>
  </si>
  <si>
    <t>A126107522W</t>
  </si>
  <si>
    <t>A126099918J</t>
  </si>
  <si>
    <t>A126115038V</t>
  </si>
  <si>
    <t>A126107478X</t>
  </si>
  <si>
    <t>A126099966A</t>
  </si>
  <si>
    <t>A126115086L</t>
  </si>
  <si>
    <t>A126107526F</t>
  </si>
  <si>
    <t>A126099970T</t>
  </si>
  <si>
    <t>A126115090C</t>
  </si>
  <si>
    <t>A126107530W</t>
  </si>
  <si>
    <t>A126099922X</t>
  </si>
  <si>
    <t>A126115042K</t>
  </si>
  <si>
    <t>A126107482R</t>
  </si>
  <si>
    <t>A126099926J</t>
  </si>
  <si>
    <t>A126115046V</t>
  </si>
  <si>
    <t>A126107486X</t>
  </si>
  <si>
    <t>A126099950J</t>
  </si>
  <si>
    <t>A126115070V</t>
  </si>
  <si>
    <t>A126107510L</t>
  </si>
  <si>
    <t>A126099898K</t>
  </si>
  <si>
    <t>A126115018K</t>
  </si>
  <si>
    <t>A126107458R</t>
  </si>
  <si>
    <t>A126099974A</t>
  </si>
  <si>
    <t>A126115094L</t>
  </si>
  <si>
    <t>A126107534F</t>
  </si>
  <si>
    <t>A126099954T</t>
  </si>
  <si>
    <t>A126115074C</t>
  </si>
  <si>
    <t>A126107514W</t>
  </si>
  <si>
    <t>A126099986K</t>
  </si>
  <si>
    <t>A126115106K</t>
  </si>
  <si>
    <t>A126107546R</t>
  </si>
  <si>
    <t>A126099902R</t>
  </si>
  <si>
    <t>A126115022A</t>
  </si>
  <si>
    <t>A126107462F</t>
  </si>
  <si>
    <t>A126099858T</t>
  </si>
  <si>
    <t>A126114978A</t>
  </si>
  <si>
    <t>A126107418W</t>
  </si>
  <si>
    <t>A126099878A</t>
  </si>
  <si>
    <t>A126114998K</t>
  </si>
  <si>
    <t>A126107438F</t>
  </si>
  <si>
    <t>A126099930X</t>
  </si>
  <si>
    <t>A126115050K</t>
  </si>
  <si>
    <t>A126107490R</t>
  </si>
  <si>
    <t>A126099882T</t>
  </si>
  <si>
    <t>A126115002T</t>
  </si>
  <si>
    <t>A126107442W</t>
  </si>
  <si>
    <t>A126099934J</t>
  </si>
  <si>
    <t>A126115054V</t>
  </si>
  <si>
    <t>A126107494X</t>
  </si>
  <si>
    <t>A126099938T</t>
  </si>
  <si>
    <t>A126115058C</t>
  </si>
  <si>
    <t>A126107498J</t>
  </si>
  <si>
    <t>A126099990A</t>
  </si>
  <si>
    <t>A126115110A</t>
  </si>
  <si>
    <t>A126107550F</t>
  </si>
  <si>
    <t>A126099862J</t>
  </si>
  <si>
    <t>A126114982T</t>
  </si>
  <si>
    <t>A126107422L</t>
  </si>
  <si>
    <t>A126099978K</t>
  </si>
  <si>
    <t>A126115098W</t>
  </si>
  <si>
    <t>A126107538R</t>
  </si>
  <si>
    <t>A126099982A</t>
  </si>
  <si>
    <t>A126115102A</t>
  </si>
  <si>
    <t>A126107542F</t>
  </si>
  <si>
    <t>A126099870J</t>
  </si>
  <si>
    <t>A126114990T</t>
  </si>
  <si>
    <t>A126107430L</t>
  </si>
  <si>
    <t>A126099906X</t>
  </si>
  <si>
    <t>A126115026K</t>
  </si>
  <si>
    <t>A126107466R</t>
  </si>
  <si>
    <t>A126099942J</t>
  </si>
  <si>
    <t>A126115062V</t>
  </si>
  <si>
    <t>A126107502L</t>
  </si>
  <si>
    <t>A126099994K</t>
  </si>
  <si>
    <t>A126115114K</t>
  </si>
  <si>
    <t>A126107554R</t>
  </si>
  <si>
    <t>A126099866T</t>
  </si>
  <si>
    <t>A126114986A</t>
  </si>
  <si>
    <t>A126107426W</t>
  </si>
  <si>
    <t>A126099946T</t>
  </si>
  <si>
    <t>A126115066C</t>
  </si>
  <si>
    <t>A126107506W</t>
  </si>
  <si>
    <t>A126099958A</t>
  </si>
  <si>
    <t>A126115078L</t>
  </si>
  <si>
    <t>A126107518F</t>
  </si>
  <si>
    <t>A126099890T</t>
  </si>
  <si>
    <t>A126115010T</t>
  </si>
  <si>
    <t>A126107450W</t>
  </si>
  <si>
    <t>A126099874T</t>
  </si>
  <si>
    <t>A126114994A</t>
  </si>
  <si>
    <t>A126107434W</t>
  </si>
  <si>
    <t>A126099910R</t>
  </si>
  <si>
    <t>A126115030A</t>
  </si>
  <si>
    <t>A126107470F</t>
  </si>
  <si>
    <t>A126099886A</t>
  </si>
  <si>
    <t>A126115006A</t>
  </si>
  <si>
    <t>A126107446F</t>
  </si>
  <si>
    <t>A126099914X</t>
  </si>
  <si>
    <t>A126115034K</t>
  </si>
  <si>
    <t>A126107474R</t>
  </si>
  <si>
    <t>A126099894A</t>
  </si>
  <si>
    <t>A126115014A</t>
  </si>
  <si>
    <t>A126107454F</t>
  </si>
  <si>
    <t>A126101222K</t>
  </si>
  <si>
    <t>A126116342F</t>
  </si>
  <si>
    <t>A126108782K</t>
  </si>
  <si>
    <t>A126101178L</t>
  </si>
  <si>
    <t>A126116298J</t>
  </si>
  <si>
    <t>A126108738A</t>
  </si>
  <si>
    <t>A126101226V</t>
  </si>
  <si>
    <t>A126116346R</t>
  </si>
  <si>
    <t>A126108786V</t>
  </si>
  <si>
    <t>A126101230K</t>
  </si>
  <si>
    <t>A126116350F</t>
  </si>
  <si>
    <t>A126108790K</t>
  </si>
  <si>
    <t>A126101182C</t>
  </si>
  <si>
    <t>A126116302L</t>
  </si>
  <si>
    <t>A126108742T</t>
  </si>
  <si>
    <t>A126101186L</t>
  </si>
  <si>
    <t>A126116306W</t>
  </si>
  <si>
    <t>A126108746A</t>
  </si>
  <si>
    <t>A126101210A</t>
  </si>
  <si>
    <t>A126116330W</t>
  </si>
  <si>
    <t>A126108770A</t>
  </si>
  <si>
    <t>A126101158C</t>
  </si>
  <si>
    <t>A126116278X</t>
  </si>
  <si>
    <t>A126108718T</t>
  </si>
  <si>
    <t>A126101234V</t>
  </si>
  <si>
    <t>A126116354R</t>
  </si>
  <si>
    <t>A126108794V</t>
  </si>
  <si>
    <t>A126101214K</t>
  </si>
  <si>
    <t>A126116334F</t>
  </si>
  <si>
    <t>A126108774K</t>
  </si>
  <si>
    <t>A126101246C</t>
  </si>
  <si>
    <t>A126116366X</t>
  </si>
  <si>
    <t>A126108806T</t>
  </si>
  <si>
    <t>A126101162V</t>
  </si>
  <si>
    <t>A126116282R</t>
  </si>
  <si>
    <t>A126108722J</t>
  </si>
  <si>
    <t>A126101118K</t>
  </si>
  <si>
    <t>A126116238F</t>
  </si>
  <si>
    <t>A126108678K</t>
  </si>
  <si>
    <t>A126101138V</t>
  </si>
  <si>
    <t>A126116258R</t>
  </si>
  <si>
    <t>A126108698V</t>
  </si>
  <si>
    <t>A126101190C</t>
  </si>
  <si>
    <t>A126116310L</t>
  </si>
  <si>
    <t>A126108750T</t>
  </si>
  <si>
    <t>A126101142K</t>
  </si>
  <si>
    <t>A126116262F</t>
  </si>
  <si>
    <t>A126108702X</t>
  </si>
  <si>
    <t>A126101194L</t>
  </si>
  <si>
    <t>A126116314W</t>
  </si>
  <si>
    <t>A126108754A</t>
  </si>
  <si>
    <t>A126101198W</t>
  </si>
  <si>
    <t>A126116318F</t>
  </si>
  <si>
    <t>A126108758K</t>
  </si>
  <si>
    <t>A126101250V</t>
  </si>
  <si>
    <t>A126116370R</t>
  </si>
  <si>
    <t>A126108810J</t>
  </si>
  <si>
    <t>A126101122A</t>
  </si>
  <si>
    <t>A126116242W</t>
  </si>
  <si>
    <t>A126108682A</t>
  </si>
  <si>
    <t>A126101238C</t>
  </si>
  <si>
    <t>A126116358X</t>
  </si>
  <si>
    <t>A126108798C</t>
  </si>
  <si>
    <t>A126101242V</t>
  </si>
  <si>
    <t>A126116362R</t>
  </si>
  <si>
    <t>A126108802J</t>
  </si>
  <si>
    <t>A126101130A</t>
  </si>
  <si>
    <t>A126116250W</t>
  </si>
  <si>
    <t>A126108690A</t>
  </si>
  <si>
    <t>A126101166C</t>
  </si>
  <si>
    <t>A126116286X</t>
  </si>
  <si>
    <t>A126108726T</t>
  </si>
  <si>
    <t>A126101202A</t>
  </si>
  <si>
    <t>A126116322W</t>
  </si>
  <si>
    <t>A126108762A</t>
  </si>
  <si>
    <t>A126101254C</t>
  </si>
  <si>
    <t>A126116374X</t>
  </si>
  <si>
    <t>A126108814T</t>
  </si>
  <si>
    <t>A126101126K</t>
  </si>
  <si>
    <t>A126116246F</t>
  </si>
  <si>
    <t>&gt; 45-64 years ;  P27 - PNILF who wanted work but unavailable within four weeks ;  &gt; Females ;</t>
  </si>
  <si>
    <t>&gt; 45-64 years ;  P28 - PNILF who wanted work but were caring for children ;  Persons ;</t>
  </si>
  <si>
    <t>&gt; 45-64 years ;  P28 - PNILF who wanted work but were caring for children ;  &gt; Males ;</t>
  </si>
  <si>
    <t>&gt; 45-64 years ;  P28 - PNILF who wanted work but were caring for children ;  &gt; Females ;</t>
  </si>
  <si>
    <t>&gt; 45-64 years ;  P29 - PNILF whose last job was less than 10 years ago ;  Persons ;</t>
  </si>
  <si>
    <t>&gt; 45-64 years ;  P29 - PNILF whose last job was less than 10 years ago ;  &gt; Males ;</t>
  </si>
  <si>
    <t>&gt; 45-64 years ;  P29 - PNILF whose last job was less than 10 years ago ;  &gt; Females ;</t>
  </si>
  <si>
    <t>&gt; 45-64 years ;  P30 - Potential workers ;  Persons ;</t>
  </si>
  <si>
    <t>&gt; 45-64 years ;  P30 - Potential workers ;  &gt; Males ;</t>
  </si>
  <si>
    <t>&gt; 45-64 years ;  P30 - Potential workers ;  &gt; Females ;</t>
  </si>
  <si>
    <t>&gt; 45-64 years ;  P31 - Potential workers with job attachment ;  Persons ;</t>
  </si>
  <si>
    <t>&gt; 45-64 years ;  P31 - Potential workers with job attachment ;  &gt; Males ;</t>
  </si>
  <si>
    <t>&gt; 45-64 years ;  P31 - Potential workers with job attachment ;  &gt; Females ;</t>
  </si>
  <si>
    <t>&gt; 45-64 years ;  P32 - Potential workers without job attachment ;  Persons ;</t>
  </si>
  <si>
    <t>&gt; 45-64 years ;  P32 - Potential workers without job attachment ;  &gt; Males ;</t>
  </si>
  <si>
    <t>&gt; 45-64 years ;  P32 - Potential workers without job attachment ;  &gt; Females ;</t>
  </si>
  <si>
    <t>&gt; 45-64 years ;  P33 - People with job attachment ;  Persons ;</t>
  </si>
  <si>
    <t>&gt; 45-64 years ;  P33 - People with job attachment ;  &gt; Males ;</t>
  </si>
  <si>
    <t>&gt; 45-64 years ;  P33 - People with job attachment ;  &gt; Females ;</t>
  </si>
  <si>
    <t>&gt; 45-64 years ;  P34 - People without job attachment ;  Persons ;</t>
  </si>
  <si>
    <t>&gt; 45-64 years ;  P34 - People without job attachment ;  &gt; Males ;</t>
  </si>
  <si>
    <t>&gt; 45-64 years ;  P34 - People without job attachment ;  &gt; Females ;</t>
  </si>
  <si>
    <t>&gt; 45-64 years ;  P35 - PNILF with marginal attachment to the labour force (historical ver.) ;  Persons ;</t>
  </si>
  <si>
    <t>&gt; 45-64 years ;  P35 - PNILF with marginal attachment to the labour force (historical ver.) ;  &gt; Males ;</t>
  </si>
  <si>
    <t>&gt; 45-64 years ;  P35 - PNILF with marginal attachment to the labour force (historical ver.) ;  &gt; Females ;</t>
  </si>
  <si>
    <t>65 years and over ;  P01 - Civilian population ;  Persons ;</t>
  </si>
  <si>
    <t>65 years and over ;  P01 - Civilian population ;  &gt; Males ;</t>
  </si>
  <si>
    <t>65 years and over ;  P01 - Civilian population ;  &gt; Females ;</t>
  </si>
  <si>
    <t>65 years and over ;  P02 - Employed people ;  Persons ;</t>
  </si>
  <si>
    <t>65 years and over ;  P02 - Employed people ;  &gt; Males ;</t>
  </si>
  <si>
    <t>65 years and over ;  P02 - Employed people ;  &gt; Females ;</t>
  </si>
  <si>
    <t>65 years and over ;  P03 - Employed people who would prefer more hours ;  Persons ;</t>
  </si>
  <si>
    <t>65 years and over ;  P03 - Employed people who would prefer more hours ;  &gt; Males ;</t>
  </si>
  <si>
    <t>65 years and over ;  P03 - Employed people who would prefer more hours ;  &gt; Females ;</t>
  </si>
  <si>
    <t>65 years and over ;  P04 - Part-time workers who would prefer more hours ;  Persons ;</t>
  </si>
  <si>
    <t>65 years and over ;  P04 - Part-time workers who would prefer more hours ;  &gt; Males ;</t>
  </si>
  <si>
    <t>65 years and over ;  P04 - Part-time workers who would prefer more hours ;  &gt; Females ;</t>
  </si>
  <si>
    <t>65 years and over ;  P05 - Part-time workers who would prefer full-time hours ;  Persons ;</t>
  </si>
  <si>
    <t>65 years and over ;  P05 - Part-time workers who would prefer full-time hours ;  &gt; Males ;</t>
  </si>
  <si>
    <t>65 years and over ;  P05 - Part-time workers who would prefer full-time hours ;  &gt; Females ;</t>
  </si>
  <si>
    <t>65 years and over ;  P06 - Underemployed workers ;  Persons ;</t>
  </si>
  <si>
    <t>65 years and over ;  P06 - Underemployed workers ;  &gt; Males ;</t>
  </si>
  <si>
    <t>65 years and over ;  P06 - Underemployed workers ;  &gt; Females ;</t>
  </si>
  <si>
    <t>65 years and over ;  P07 - Underemployed part-time workers ;  Persons ;</t>
  </si>
  <si>
    <t>65 years and over ;  P07 - Underemployed part-time workers ;  &gt; Males ;</t>
  </si>
  <si>
    <t>65 years and over ;  P07 - Underemployed part-time workers ;  &gt; Females ;</t>
  </si>
  <si>
    <t>65 years and over ;  P08 - People who started current job In the last year ;  Persons ;</t>
  </si>
  <si>
    <t>65 years and over ;  P08 - People who started current job In the last year ;  &gt; Males ;</t>
  </si>
  <si>
    <t>65 years and over ;  P08 - People who started current job In the last year ;  &gt; Females ;</t>
  </si>
  <si>
    <t>65 years and over ;  P09 - People employed in current job for a year or more ;  Persons ;</t>
  </si>
  <si>
    <t>65 years and over ;  P09 - People employed in current job for a year or more ;  &gt; Males ;</t>
  </si>
  <si>
    <t>65 years and over ;  P09 - People employed in current job for a year or more ;  &gt; Females ;</t>
  </si>
  <si>
    <t>65 years and over ;  P10 - Employees who started current job In the last year ;  Persons ;</t>
  </si>
  <si>
    <t>65 years and over ;  P10 - Employees who started current job In the last year ;  &gt; Males ;</t>
  </si>
  <si>
    <t>65 years and over ;  P10 - Employees who started current job In the last year ;  &gt; Females ;</t>
  </si>
  <si>
    <t>65 years and over ;  P11 - Employees in current job for a year or more ;  Persons ;</t>
  </si>
  <si>
    <t>65 years and over ;  P11 - Employees in current job for a year or more ;  &gt; Males ;</t>
  </si>
  <si>
    <t>65 years and over ;  P11 - Employees in current job for a year or more ;  &gt; Females ;</t>
  </si>
  <si>
    <t>65 years and over ;  P12 - Looked for work while in current job over the last year ;  Persons ;</t>
  </si>
  <si>
    <t>65 years and over ;  P12 - Looked for work while in current job over the last year ;  &gt; Males ;</t>
  </si>
  <si>
    <t>65 years and over ;  P12 - Looked for work while in current job over the last year ;  &gt; Females ;</t>
  </si>
  <si>
    <t>65 years and over ;  P13 - People who worked at some time during the last year ;  Persons ;</t>
  </si>
  <si>
    <t>65 years and over ;  P13 - People who worked at some time during the last year ;  &gt; Males ;</t>
  </si>
  <si>
    <t>65 years and over ;  P13 - People who worked at some time during the last year ;  &gt; Females ;</t>
  </si>
  <si>
    <t>65 years and over ;  P14 - People who were working 12 months ago ;  Persons ;</t>
  </si>
  <si>
    <t>65 years and over ;  P14 - People who were working 12 months ago ;  &gt; Males ;</t>
  </si>
  <si>
    <t>65 years and over ;  P14 - People who were working 12 months ago ;  &gt; Females ;</t>
  </si>
  <si>
    <t>65 years and over ;  P15 - People currently employed and employed 12 months ago ;  Persons ;</t>
  </si>
  <si>
    <t>65 years and over ;  P15 - People currently employed and employed 12 months ago ;  &gt; Males ;</t>
  </si>
  <si>
    <t>65 years and over ;  P15 - People currently employed and employed 12 months ago ;  &gt; Females ;</t>
  </si>
  <si>
    <t>65 years and over ;  P16 - People who left, lost or worked multiple jobs last year ;  Persons ;</t>
  </si>
  <si>
    <t>65 years and over ;  P16 - People who left, lost or worked multiple jobs last year ;  &gt; Males ;</t>
  </si>
  <si>
    <t>65 years and over ;  P16 - People who left, lost or worked multiple jobs last year ;  &gt; Females ;</t>
  </si>
  <si>
    <t>65 years and over ;  P17 - People who left or lost a job last year ;  Persons ;</t>
  </si>
  <si>
    <t>65 years and over ;  P17 - People who left or lost a job last year ;  &gt; Males ;</t>
  </si>
  <si>
    <t>65 years and over ;  P17 - People who left or lost a job last year ;  &gt; Females ;</t>
  </si>
  <si>
    <t>65 years and over ;  P18 - Employed people who left or lost a job last year ;  Persons ;</t>
  </si>
  <si>
    <t>65 years and over ;  P18 - Employed people who left or lost a job last year ;  &gt; Males ;</t>
  </si>
  <si>
    <t>65 years and over ;  P18 - Employed people who left or lost a job last year ;  &gt; Females ;</t>
  </si>
  <si>
    <t>65 years and over ;  P19 - Unemployed people ;  Persons ;</t>
  </si>
  <si>
    <t>65 years and over ;  P19 - Unemployed people ;  &gt; Males ;</t>
  </si>
  <si>
    <t>65 years and over ;  P19 - Unemployed people ;  &gt; Females ;</t>
  </si>
  <si>
    <t>65 years and over ;  P20 - People not in the labour force (PNILF) ;  Persons ;</t>
  </si>
  <si>
    <t>65 years and over ;  P20 - People not in the labour force (PNILF) ;  &gt; Males ;</t>
  </si>
  <si>
    <t>65 years and over ;  P20 - People not in the labour force (PNILF) ;  &gt; Females ;</t>
  </si>
  <si>
    <t>65 years and over ;  P21 - PNILF who wanted to work ;  Persons ;</t>
  </si>
  <si>
    <t>65 years and over ;  P21 - PNILF who wanted to work ;  &gt; Males ;</t>
  </si>
  <si>
    <t>65 years and over ;  P21 - PNILF who wanted to work ;  &gt; Females ;</t>
  </si>
  <si>
    <t>65 years and over ;  P22 - PNILF who looked for work ;  Persons ;</t>
  </si>
  <si>
    <t>65 years and over ;  P22 - PNILF who looked for work ;  &gt; Males ;</t>
  </si>
  <si>
    <t>65 years and over ;  P22 - PNILF who looked for work ;  &gt; Females ;</t>
  </si>
  <si>
    <t>65 years and over ;  P23 - PNILF with marginal attachment to the labour force ;  Persons ;</t>
  </si>
  <si>
    <t>65 years and over ;  P23 - PNILF with marginal attachment to the labour force ;  &gt; Males ;</t>
  </si>
  <si>
    <t>65 years and over ;  P23 - PNILF with marginal attachment to the labour force ;  &gt; Females ;</t>
  </si>
  <si>
    <t>65 years and over ;  P24 - PNILF who had a job to go or return to ;  Persons ;</t>
  </si>
  <si>
    <t>65 years and over ;  P24 - PNILF who had a job to go or return to ;  &gt; Males ;</t>
  </si>
  <si>
    <t>65 years and over ;  P24 - PNILF who had a job to go or return to ;  &gt; Females ;</t>
  </si>
  <si>
    <t>65 years and over ;  P25 - PNILF who wanted work and could start within four weeks ;  Persons ;</t>
  </si>
  <si>
    <t>65 years and over ;  P25 - PNILF who wanted work and could start within four weeks ;  &gt; Males ;</t>
  </si>
  <si>
    <t>65 years and over ;  P25 - PNILF who wanted work and could start within four weeks ;  &gt; Females ;</t>
  </si>
  <si>
    <t>65 years and over ;  P26 - Discouraged job seekers ;  Persons ;</t>
  </si>
  <si>
    <t>65 years and over ;  P26 - Discouraged job seekers ;  &gt; Males ;</t>
  </si>
  <si>
    <t>65 years and over ;  P26 - Discouraged job seekers ;  &gt; Females ;</t>
  </si>
  <si>
    <t>65 years and over ;  P27 - PNILF who wanted work but unavailable within four weeks ;  Persons ;</t>
  </si>
  <si>
    <t>65 years and over ;  P27 - PNILF who wanted work but unavailable within four weeks ;  &gt; Males ;</t>
  </si>
  <si>
    <t>65 years and over ;  P27 - PNILF who wanted work but unavailable within four weeks ;  &gt; Females ;</t>
  </si>
  <si>
    <t>65 years and over ;  P28 - PNILF who wanted work but were caring for children ;  Persons ;</t>
  </si>
  <si>
    <t>65 years and over ;  P28 - PNILF who wanted work but were caring for children ;  &gt; Males ;</t>
  </si>
  <si>
    <t>65 years and over ;  P28 - PNILF who wanted work but were caring for children ;  &gt; Females ;</t>
  </si>
  <si>
    <t>65 years and over ;  P29 - PNILF whose last job was less than 10 years ago ;  Persons ;</t>
  </si>
  <si>
    <t>65 years and over ;  P29 - PNILF whose last job was less than 10 years ago ;  &gt; Males ;</t>
  </si>
  <si>
    <t>65 years and over ;  P29 - PNILF whose last job was less than 10 years ago ;  &gt; Females ;</t>
  </si>
  <si>
    <t>65 years and over ;  P30 - Potential workers ;  Persons ;</t>
  </si>
  <si>
    <t>65 years and over ;  P30 - Potential workers ;  &gt; Males ;</t>
  </si>
  <si>
    <t>65 years and over ;  P30 - Potential workers ;  &gt; Females ;</t>
  </si>
  <si>
    <t>65 years and over ;  P31 - Potential workers with job attachment ;  Persons ;</t>
  </si>
  <si>
    <t>65 years and over ;  P31 - Potential workers with job attachment ;  &gt; Males ;</t>
  </si>
  <si>
    <t>65 years and over ;  P31 - Potential workers with job attachment ;  &gt; Females ;</t>
  </si>
  <si>
    <t>65 years and over ;  P32 - Potential workers without job attachment ;  Persons ;</t>
  </si>
  <si>
    <t>65 years and over ;  P32 - Potential workers without job attachment ;  &gt; Males ;</t>
  </si>
  <si>
    <t>65 years and over ;  P32 - Potential workers without job attachment ;  &gt; Females ;</t>
  </si>
  <si>
    <t>65 years and over ;  P33 - People with job attachment ;  Persons ;</t>
  </si>
  <si>
    <t>65 years and over ;  P33 - People with job attachment ;  &gt; Males ;</t>
  </si>
  <si>
    <t>65 years and over ;  P33 - People with job attachment ;  &gt; Females ;</t>
  </si>
  <si>
    <t>65 years and over ;  P34 - People without job attachment ;  Persons ;</t>
  </si>
  <si>
    <t>65 years and over ;  P34 - People without job attachment ;  &gt; Males ;</t>
  </si>
  <si>
    <t>65 years and over ;  P34 - People without job attachment ;  &gt; Females ;</t>
  </si>
  <si>
    <t>65 years and over ;  P35 - PNILF with marginal attachment to the labour force (historical ver.) ;  Persons ;</t>
  </si>
  <si>
    <t>65 years and over ;  P35 - PNILF with marginal attachment to the labour force (historical ver.) ;  &gt; Males ;</t>
  </si>
  <si>
    <t>65 years and over ;  P35 - PNILF with marginal attachment to the labour force (historical ver.) ;  &gt; Females ;</t>
  </si>
  <si>
    <t>New South Wales ;  P01 - Civilian population ;  Persons ;</t>
  </si>
  <si>
    <t>New South Wales ;  P01 - Civilian population ;  &gt; Males ;</t>
  </si>
  <si>
    <t>New South Wales ;  P01 - Civilian population ;  &gt; Females ;</t>
  </si>
  <si>
    <t>New South Wales ;  P02 - Employed people ;  Persons ;</t>
  </si>
  <si>
    <t>New South Wales ;  P02 - Employed people ;  &gt; Males ;</t>
  </si>
  <si>
    <t>New South Wales ;  P02 - Employed people ;  &gt; Females ;</t>
  </si>
  <si>
    <t>New South Wales ;  P03 - Employed people who would prefer more hours ;  Persons ;</t>
  </si>
  <si>
    <t>New South Wales ;  P03 - Employed people who would prefer more hours ;  &gt; Males ;</t>
  </si>
  <si>
    <t>New South Wales ;  P03 - Employed people who would prefer more hours ;  &gt; Females ;</t>
  </si>
  <si>
    <t>New South Wales ;  P04 - Part-time workers who would prefer more hours ;  Persons ;</t>
  </si>
  <si>
    <t>New South Wales ;  P04 - Part-time workers who would prefer more hours ;  &gt; Males ;</t>
  </si>
  <si>
    <t>New South Wales ;  P04 - Part-time workers who would prefer more hours ;  &gt; Females ;</t>
  </si>
  <si>
    <t>New South Wales ;  P05 - Part-time workers who would prefer full-time hours ;  Persons ;</t>
  </si>
  <si>
    <t>New South Wales ;  P05 - Part-time workers who would prefer full-time hours ;  &gt; Males ;</t>
  </si>
  <si>
    <t>New South Wales ;  P05 - Part-time workers who would prefer full-time hours ;  &gt; Females ;</t>
  </si>
  <si>
    <t>New South Wales ;  P06 - Underemployed workers ;  Persons ;</t>
  </si>
  <si>
    <t>New South Wales ;  P06 - Underemployed workers ;  &gt; Males ;</t>
  </si>
  <si>
    <t>New South Wales ;  P06 - Underemployed workers ;  &gt; Females ;</t>
  </si>
  <si>
    <t>New South Wales ;  P07 - Underemployed part-time workers ;  Persons ;</t>
  </si>
  <si>
    <t>New South Wales ;  P07 - Underemployed part-time workers ;  &gt; Males ;</t>
  </si>
  <si>
    <t>New South Wales ;  P07 - Underemployed part-time workers ;  &gt; Females ;</t>
  </si>
  <si>
    <t>New South Wales ;  P08 - People who started current job In the last year ;  Persons ;</t>
  </si>
  <si>
    <t>New South Wales ;  P08 - People who started current job In the last year ;  &gt; Males ;</t>
  </si>
  <si>
    <t>New South Wales ;  P08 - People who started current job In the last year ;  &gt; Females ;</t>
  </si>
  <si>
    <t>New South Wales ;  P09 - People employed in current job for a year or more ;  Persons ;</t>
  </si>
  <si>
    <t>New South Wales ;  P09 - People employed in current job for a year or more ;  &gt; Males ;</t>
  </si>
  <si>
    <t>New South Wales ;  P09 - People employed in current job for a year or more ;  &gt; Females ;</t>
  </si>
  <si>
    <t>New South Wales ;  P10 - Employees who started current job In the last year ;  Persons ;</t>
  </si>
  <si>
    <t>New South Wales ;  P10 - Employees who started current job In the last year ;  &gt; Males ;</t>
  </si>
  <si>
    <t>New South Wales ;  P10 - Employees who started current job In the last year ;  &gt; Females ;</t>
  </si>
  <si>
    <t>New South Wales ;  P11 - Employees in current job for a year or more ;  Persons ;</t>
  </si>
  <si>
    <t>New South Wales ;  P11 - Employees in current job for a year or more ;  &gt; Males ;</t>
  </si>
  <si>
    <t>New South Wales ;  P11 - Employees in current job for a year or more ;  &gt; Females ;</t>
  </si>
  <si>
    <t>New South Wales ;  P12 - Looked for work while in current job over the last year ;  Persons ;</t>
  </si>
  <si>
    <t>New South Wales ;  P12 - Looked for work while in current job over the last year ;  &gt; Males ;</t>
  </si>
  <si>
    <t>New South Wales ;  P12 - Looked for work while in current job over the last year ;  &gt; Females ;</t>
  </si>
  <si>
    <t>New South Wales ;  P13 - People who worked at some time during the last year ;  Persons ;</t>
  </si>
  <si>
    <t>New South Wales ;  P13 - People who worked at some time during the last year ;  &gt; Males ;</t>
  </si>
  <si>
    <t>New South Wales ;  P13 - People who worked at some time during the last year ;  &gt; Females ;</t>
  </si>
  <si>
    <t>New South Wales ;  P14 - People who were working 12 months ago ;  Persons ;</t>
  </si>
  <si>
    <t>New South Wales ;  P14 - People who were working 12 months ago ;  &gt; Males ;</t>
  </si>
  <si>
    <t>New South Wales ;  P14 - People who were working 12 months ago ;  &gt; Females ;</t>
  </si>
  <si>
    <t>New South Wales ;  P15 - People currently employed and employed 12 months ago ;  Persons ;</t>
  </si>
  <si>
    <t>New South Wales ;  P15 - People currently employed and employed 12 months ago ;  &gt; Males ;</t>
  </si>
  <si>
    <t>New South Wales ;  P15 - People currently employed and employed 12 months ago ;  &gt; Females ;</t>
  </si>
  <si>
    <t>New South Wales ;  P16 - People who left, lost or worked multiple jobs last year ;  Persons ;</t>
  </si>
  <si>
    <t>New South Wales ;  P16 - People who left, lost or worked multiple jobs last year ;  &gt; Males ;</t>
  </si>
  <si>
    <t>New South Wales ;  P16 - People who left, lost or worked multiple jobs last year ;  &gt; Females ;</t>
  </si>
  <si>
    <t>New South Wales ;  P17 - People who left or lost a job last year ;  Persons ;</t>
  </si>
  <si>
    <t>New South Wales ;  P17 - People who left or lost a job last year ;  &gt; Males ;</t>
  </si>
  <si>
    <t>New South Wales ;  P17 - People who left or lost a job last year ;  &gt; Females ;</t>
  </si>
  <si>
    <t>New South Wales ;  P18 - Employed people who left or lost a job last year ;  Persons ;</t>
  </si>
  <si>
    <t>New South Wales ;  P18 - Employed people who left or lost a job last year ;  &gt; Males ;</t>
  </si>
  <si>
    <t>New South Wales ;  P18 - Employed people who left or lost a job last year ;  &gt; Females ;</t>
  </si>
  <si>
    <t>New South Wales ;  P19 - Unemployed people ;  Persons ;</t>
  </si>
  <si>
    <t>New South Wales ;  P19 - Unemployed people ;  &gt; Males ;</t>
  </si>
  <si>
    <t>New South Wales ;  P19 - Unemployed people ;  &gt; Females ;</t>
  </si>
  <si>
    <t>New South Wales ;  P20 - People not in the labour force (PNILF) ;  Persons ;</t>
  </si>
  <si>
    <t>New South Wales ;  P20 - People not in the labour force (PNILF) ;  &gt; Males ;</t>
  </si>
  <si>
    <t>New South Wales ;  P20 - People not in the labour force (PNILF) ;  &gt; Females ;</t>
  </si>
  <si>
    <t>New South Wales ;  P21 - PNILF who wanted to work ;  Persons ;</t>
  </si>
  <si>
    <t>New South Wales ;  P21 - PNILF who wanted to work ;  &gt; Males ;</t>
  </si>
  <si>
    <t>New South Wales ;  P21 - PNILF who wanted to work ;  &gt; Females ;</t>
  </si>
  <si>
    <t>New South Wales ;  P22 - PNILF who looked for work ;  Persons ;</t>
  </si>
  <si>
    <t>New South Wales ;  P22 - PNILF who looked for work ;  &gt; Males ;</t>
  </si>
  <si>
    <t>New South Wales ;  P22 - PNILF who looked for work ;  &gt; Females ;</t>
  </si>
  <si>
    <t>New South Wales ;  P23 - PNILF with marginal attachment to the labour force ;  Persons ;</t>
  </si>
  <si>
    <t>New South Wales ;  P23 - PNILF with marginal attachment to the labour force ;  &gt; Males ;</t>
  </si>
  <si>
    <t>New South Wales ;  P23 - PNILF with marginal attachment to the labour force ;  &gt; Females ;</t>
  </si>
  <si>
    <t>New South Wales ;  P24 - PNILF who had a job to go or return to ;  Persons ;</t>
  </si>
  <si>
    <t>New South Wales ;  P24 - PNILF who had a job to go or return to ;  &gt; Males ;</t>
  </si>
  <si>
    <t>New South Wales ;  P24 - PNILF who had a job to go or return to ;  &gt; Females ;</t>
  </si>
  <si>
    <t>New South Wales ;  P25 - PNILF who wanted work and could start within four weeks ;  Persons ;</t>
  </si>
  <si>
    <t>New South Wales ;  P25 - PNILF who wanted work and could start within four weeks ;  &gt; Males ;</t>
  </si>
  <si>
    <t>New South Wales ;  P25 - PNILF who wanted work and could start within four weeks ;  &gt; Females ;</t>
  </si>
  <si>
    <t>New South Wales ;  P26 - Discouraged job seekers ;  Persons ;</t>
  </si>
  <si>
    <t>New South Wales ;  P26 - Discouraged job seekers ;  &gt; Males ;</t>
  </si>
  <si>
    <t>New South Wales ;  P26 - Discouraged job seekers ;  &gt; Females ;</t>
  </si>
  <si>
    <t>New South Wales ;  P27 - PNILF who wanted work but unavailable within four weeks ;  Persons ;</t>
  </si>
  <si>
    <t>New South Wales ;  P27 - PNILF who wanted work but unavailable within four weeks ;  &gt; Males ;</t>
  </si>
  <si>
    <t>New South Wales ;  P27 - PNILF who wanted work but unavailable within four weeks ;  &gt; Females ;</t>
  </si>
  <si>
    <t>New South Wales ;  P28 - PNILF who wanted work but were caring for children ;  Persons ;</t>
  </si>
  <si>
    <t>New South Wales ;  P28 - PNILF who wanted work but were caring for children ;  &gt; Males ;</t>
  </si>
  <si>
    <t>New South Wales ;  P28 - PNILF who wanted work but were caring for children ;  &gt; Females ;</t>
  </si>
  <si>
    <t>New South Wales ;  P29 - PNILF whose last job was less than 10 years ago ;  Persons ;</t>
  </si>
  <si>
    <t>New South Wales ;  P29 - PNILF whose last job was less than 10 years ago ;  &gt; Males ;</t>
  </si>
  <si>
    <t>New South Wales ;  P29 - PNILF whose last job was less than 10 years ago ;  &gt; Females ;</t>
  </si>
  <si>
    <t>New South Wales ;  P30 - Potential workers ;  Persons ;</t>
  </si>
  <si>
    <t>New South Wales ;  P30 - Potential workers ;  &gt; Males ;</t>
  </si>
  <si>
    <t>New South Wales ;  P30 - Potential workers ;  &gt; Females ;</t>
  </si>
  <si>
    <t>New South Wales ;  P31 - Potential workers with job attachment ;  Persons ;</t>
  </si>
  <si>
    <t>New South Wales ;  P31 - Potential workers with job attachment ;  &gt; Males ;</t>
  </si>
  <si>
    <t>New South Wales ;  P31 - Potential workers with job attachment ;  &gt; Females ;</t>
  </si>
  <si>
    <t>New South Wales ;  P32 - Potential workers without job attachment ;  Persons ;</t>
  </si>
  <si>
    <t>New South Wales ;  P32 - Potential workers without job attachment ;  &gt; Males ;</t>
  </si>
  <si>
    <t>New South Wales ;  P32 - Potential workers without job attachment ;  &gt; Females ;</t>
  </si>
  <si>
    <t>New South Wales ;  P33 - People with job attachment ;  Persons ;</t>
  </si>
  <si>
    <t>New South Wales ;  P33 - People with job attachment ;  &gt; Males ;</t>
  </si>
  <si>
    <t>New South Wales ;  P33 - People with job attachment ;  &gt; Females ;</t>
  </si>
  <si>
    <t>New South Wales ;  P34 - People without job attachment ;  Persons ;</t>
  </si>
  <si>
    <t>New South Wales ;  P34 - People without job attachment ;  &gt; Males ;</t>
  </si>
  <si>
    <t>New South Wales ;  P34 - People without job attachment ;  &gt; Females ;</t>
  </si>
  <si>
    <t>New South Wales ;  P35 - PNILF with marginal attachment to the labour force (historical ver.) ;  Persons ;</t>
  </si>
  <si>
    <t>New South Wales ;  P35 - PNILF with marginal attachment to the labour force (historical ver.) ;  &gt; Males ;</t>
  </si>
  <si>
    <t>New South Wales ;  P35 - PNILF with marginal attachment to the labour force (historical ver.) ;  &gt; Females ;</t>
  </si>
  <si>
    <t>Victoria ;  P01 - Civilian population ;  Persons ;</t>
  </si>
  <si>
    <t>Victoria ;  P01 - Civilian population ;  &gt; Males ;</t>
  </si>
  <si>
    <t>Victoria ;  P01 - Civilian population ;  &gt; Females ;</t>
  </si>
  <si>
    <t>Victoria ;  P02 - Employed people ;  Persons ;</t>
  </si>
  <si>
    <t>Victoria ;  P02 - Employed people ;  &gt; Males ;</t>
  </si>
  <si>
    <t>Victoria ;  P02 - Employed people ;  &gt; Females ;</t>
  </si>
  <si>
    <t>Victoria ;  P03 - Employed people who would prefer more hours ;  Persons ;</t>
  </si>
  <si>
    <t>Victoria ;  P03 - Employed people who would prefer more hours ;  &gt; Males ;</t>
  </si>
  <si>
    <t>Victoria ;  P03 - Employed people who would prefer more hours ;  &gt; Females ;</t>
  </si>
  <si>
    <t>Victoria ;  P04 - Part-time workers who would prefer more hours ;  Persons ;</t>
  </si>
  <si>
    <t>Victoria ;  P04 - Part-time workers who would prefer more hours ;  &gt; Males ;</t>
  </si>
  <si>
    <t>Victoria ;  P04 - Part-time workers who would prefer more hours ;  &gt; Females ;</t>
  </si>
  <si>
    <t>Victoria ;  P05 - Part-time workers who would prefer full-time hours ;  Persons ;</t>
  </si>
  <si>
    <t>Victoria ;  P05 - Part-time workers who would prefer full-time hours ;  &gt; Males ;</t>
  </si>
  <si>
    <t>Victoria ;  P05 - Part-time workers who would prefer full-time hours ;  &gt; Females ;</t>
  </si>
  <si>
    <t>A126108686K</t>
  </si>
  <si>
    <t>A126101206K</t>
  </si>
  <si>
    <t>A126116326F</t>
  </si>
  <si>
    <t>A126108766K</t>
  </si>
  <si>
    <t>A126101218V</t>
  </si>
  <si>
    <t>A126116338R</t>
  </si>
  <si>
    <t>A126108778V</t>
  </si>
  <si>
    <t>A126101150K</t>
  </si>
  <si>
    <t>A126116270F</t>
  </si>
  <si>
    <t>A126108710X</t>
  </si>
  <si>
    <t>A126101134K</t>
  </si>
  <si>
    <t>A126116254F</t>
  </si>
  <si>
    <t>A126108694K</t>
  </si>
  <si>
    <t>A126101170V</t>
  </si>
  <si>
    <t>A126116290R</t>
  </si>
  <si>
    <t>A126108730J</t>
  </si>
  <si>
    <t>A126101146V</t>
  </si>
  <si>
    <t>A126116266R</t>
  </si>
  <si>
    <t>A126108706J</t>
  </si>
  <si>
    <t>A126101174C</t>
  </si>
  <si>
    <t>A126116294X</t>
  </si>
  <si>
    <t>A126108734T</t>
  </si>
  <si>
    <t>A126101154V</t>
  </si>
  <si>
    <t>A126116274R</t>
  </si>
  <si>
    <t>A126108714J</t>
  </si>
  <si>
    <t>A126097442A</t>
  </si>
  <si>
    <t>A126112562K</t>
  </si>
  <si>
    <t>A126105002F</t>
  </si>
  <si>
    <t>A126097398C</t>
  </si>
  <si>
    <t>A126112518A</t>
  </si>
  <si>
    <t>A126104958F</t>
  </si>
  <si>
    <t>A126097446K</t>
  </si>
  <si>
    <t>A126112566V</t>
  </si>
  <si>
    <t>A126105006R</t>
  </si>
  <si>
    <t>A126097450A</t>
  </si>
  <si>
    <t>A126112570K</t>
  </si>
  <si>
    <t>A126105010F</t>
  </si>
  <si>
    <t>A126097402J</t>
  </si>
  <si>
    <t>A126112522T</t>
  </si>
  <si>
    <t>A126104962W</t>
  </si>
  <si>
    <t>A126097406T</t>
  </si>
  <si>
    <t>A126112526A</t>
  </si>
  <si>
    <t>A126104966F</t>
  </si>
  <si>
    <t>A126097430T</t>
  </si>
  <si>
    <t>A126112550A</t>
  </si>
  <si>
    <t>A126104990F</t>
  </si>
  <si>
    <t>A126097378V</t>
  </si>
  <si>
    <t>A126112498C</t>
  </si>
  <si>
    <t>A126104938W</t>
  </si>
  <si>
    <t>A126097454K</t>
  </si>
  <si>
    <t>A126112574V</t>
  </si>
  <si>
    <t>A126105014R</t>
  </si>
  <si>
    <t>A126097434A</t>
  </si>
  <si>
    <t>A126112554K</t>
  </si>
  <si>
    <t>A126104994R</t>
  </si>
  <si>
    <t>A126097466V</t>
  </si>
  <si>
    <t>A126112586C</t>
  </si>
  <si>
    <t>A126105026X</t>
  </si>
  <si>
    <t>A126097382K</t>
  </si>
  <si>
    <t>A126112502J</t>
  </si>
  <si>
    <t>A126104942L</t>
  </si>
  <si>
    <t>A126097338A</t>
  </si>
  <si>
    <t>A126112458K</t>
  </si>
  <si>
    <t>A126104898R</t>
  </si>
  <si>
    <t>A126097358K</t>
  </si>
  <si>
    <t>A126112478V</t>
  </si>
  <si>
    <t>A126104918L</t>
  </si>
  <si>
    <t>A126097410J</t>
  </si>
  <si>
    <t>A126112530T</t>
  </si>
  <si>
    <t>A126104970W</t>
  </si>
  <si>
    <t>A126097362A</t>
  </si>
  <si>
    <t>A126112482K</t>
  </si>
  <si>
    <t>A126104922C</t>
  </si>
  <si>
    <t>A126097414T</t>
  </si>
  <si>
    <t>A126112534A</t>
  </si>
  <si>
    <t>A126104974F</t>
  </si>
  <si>
    <t>A126097418A</t>
  </si>
  <si>
    <t>A126112538K</t>
  </si>
  <si>
    <t>A126104978R</t>
  </si>
  <si>
    <t>A126097470K</t>
  </si>
  <si>
    <t>A126112590V</t>
  </si>
  <si>
    <t>A126105030R</t>
  </si>
  <si>
    <t>A126097342T</t>
  </si>
  <si>
    <t>A126112462A</t>
  </si>
  <si>
    <t>A126104902V</t>
  </si>
  <si>
    <t>A126097458V</t>
  </si>
  <si>
    <t>A126112578C</t>
  </si>
  <si>
    <t>A126105018X</t>
  </si>
  <si>
    <t>A126097462K</t>
  </si>
  <si>
    <t>A126112582V</t>
  </si>
  <si>
    <t>A126105022R</t>
  </si>
  <si>
    <t>A126097350T</t>
  </si>
  <si>
    <t>A126112470A</t>
  </si>
  <si>
    <t>A126104910V</t>
  </si>
  <si>
    <t>A126097386V</t>
  </si>
  <si>
    <t>A126112506T</t>
  </si>
  <si>
    <t>A126104946W</t>
  </si>
  <si>
    <t>A126097422T</t>
  </si>
  <si>
    <t>A126112542A</t>
  </si>
  <si>
    <t>A126104982F</t>
  </si>
  <si>
    <t>A126097474V</t>
  </si>
  <si>
    <t>A126112594C</t>
  </si>
  <si>
    <t>A126105034X</t>
  </si>
  <si>
    <t>A126097346A</t>
  </si>
  <si>
    <t>A126112466K</t>
  </si>
  <si>
    <t>A126104906C</t>
  </si>
  <si>
    <t>A126097426A</t>
  </si>
  <si>
    <t>A126112546K</t>
  </si>
  <si>
    <t>A126104986R</t>
  </si>
  <si>
    <t>A126097438K</t>
  </si>
  <si>
    <t>A126112558V</t>
  </si>
  <si>
    <t>A126104998X</t>
  </si>
  <si>
    <t>A126097370A</t>
  </si>
  <si>
    <t>A126112490K</t>
  </si>
  <si>
    <t>A126104930C</t>
  </si>
  <si>
    <t>A126097354A</t>
  </si>
  <si>
    <t>A126112474K</t>
  </si>
  <si>
    <t>A126104914C</t>
  </si>
  <si>
    <t>A126097390K</t>
  </si>
  <si>
    <t>A126112510J</t>
  </si>
  <si>
    <t>A126104950L</t>
  </si>
  <si>
    <t>A126097366K</t>
  </si>
  <si>
    <t>A126112486V</t>
  </si>
  <si>
    <t>A126104926L</t>
  </si>
  <si>
    <t>A126097394V</t>
  </si>
  <si>
    <t>A126112514T</t>
  </si>
  <si>
    <t>A126104954W</t>
  </si>
  <si>
    <t>A126097374K</t>
  </si>
  <si>
    <t>A126112494V</t>
  </si>
  <si>
    <t>A126104934L</t>
  </si>
  <si>
    <t>A126095762A</t>
  </si>
  <si>
    <t>A126110882K</t>
  </si>
  <si>
    <t>A126103322F</t>
  </si>
  <si>
    <t>A126095718T</t>
  </si>
  <si>
    <t>A126110838A</t>
  </si>
  <si>
    <t>A126103278J</t>
  </si>
  <si>
    <t>A126095766K</t>
  </si>
  <si>
    <t>A126110886V</t>
  </si>
  <si>
    <t>A126103326R</t>
  </si>
  <si>
    <t>A126095770A</t>
  </si>
  <si>
    <t>A126110890K</t>
  </si>
  <si>
    <t>A126103330F</t>
  </si>
  <si>
    <t>A126095722J</t>
  </si>
  <si>
    <t>A126110842T</t>
  </si>
  <si>
    <t>A126103282X</t>
  </si>
  <si>
    <t>A126095726T</t>
  </si>
  <si>
    <t>A126110846A</t>
  </si>
  <si>
    <t>A126103286J</t>
  </si>
  <si>
    <t>A126095750T</t>
  </si>
  <si>
    <t>A126110870A</t>
  </si>
  <si>
    <t>A126103310W</t>
  </si>
  <si>
    <t>A126095698V</t>
  </si>
  <si>
    <t>A126110818T</t>
  </si>
  <si>
    <t>A126103258X</t>
  </si>
  <si>
    <t>A126095774K</t>
  </si>
  <si>
    <t>A126110894V</t>
  </si>
  <si>
    <t>A126103334R</t>
  </si>
  <si>
    <t>A126095754A</t>
  </si>
  <si>
    <t>A126110874K</t>
  </si>
  <si>
    <t>A126103314F</t>
  </si>
  <si>
    <t>A126095786V</t>
  </si>
  <si>
    <t>A126110906T</t>
  </si>
  <si>
    <t>A126103346X</t>
  </si>
  <si>
    <t>A126095702X</t>
  </si>
  <si>
    <t>A126110822J</t>
  </si>
  <si>
    <t>A126103262R</t>
  </si>
  <si>
    <t>A126095658A</t>
  </si>
  <si>
    <t>A126110778K</t>
  </si>
  <si>
    <t>A126103218F</t>
  </si>
  <si>
    <t>A126095678K</t>
  </si>
  <si>
    <t>A126110798V</t>
  </si>
  <si>
    <t>A126103238R</t>
  </si>
  <si>
    <t>A126095730J</t>
  </si>
  <si>
    <t>A126110850T</t>
  </si>
  <si>
    <t>A126103290X</t>
  </si>
  <si>
    <t>A126095682A</t>
  </si>
  <si>
    <t>A126110802X</t>
  </si>
  <si>
    <t>A126103242F</t>
  </si>
  <si>
    <t>A126095734T</t>
  </si>
  <si>
    <t>A126110854A</t>
  </si>
  <si>
    <t>A126103294J</t>
  </si>
  <si>
    <t>A126095738A</t>
  </si>
  <si>
    <t>A126110858K</t>
  </si>
  <si>
    <t>A126103298T</t>
  </si>
  <si>
    <t>A126095790K</t>
  </si>
  <si>
    <t>A126110910J</t>
  </si>
  <si>
    <t>A126103350R</t>
  </si>
  <si>
    <t>A126095662T</t>
  </si>
  <si>
    <t>A126110782A</t>
  </si>
  <si>
    <t>A126103222W</t>
  </si>
  <si>
    <t>A126095778V</t>
  </si>
  <si>
    <t>A126110898C</t>
  </si>
  <si>
    <t>A126103338X</t>
  </si>
  <si>
    <t>A126095782K</t>
  </si>
  <si>
    <t>A126110902J</t>
  </si>
  <si>
    <t>A126103342R</t>
  </si>
  <si>
    <t>A126095670T</t>
  </si>
  <si>
    <t>A126110790A</t>
  </si>
  <si>
    <t>A126103230W</t>
  </si>
  <si>
    <t>A126095706J</t>
  </si>
  <si>
    <t>A126110826T</t>
  </si>
  <si>
    <t>A126103266X</t>
  </si>
  <si>
    <t>A126095742T</t>
  </si>
  <si>
    <t>A126110862A</t>
  </si>
  <si>
    <t>A126103302W</t>
  </si>
  <si>
    <t>A126095794V</t>
  </si>
  <si>
    <t>A126110914T</t>
  </si>
  <si>
    <t>A126103354X</t>
  </si>
  <si>
    <t>A126095666A</t>
  </si>
  <si>
    <t>A126110786K</t>
  </si>
  <si>
    <t>A126103226F</t>
  </si>
  <si>
    <t>A126095746A</t>
  </si>
  <si>
    <t>A126110866K</t>
  </si>
  <si>
    <t>A126103306F</t>
  </si>
  <si>
    <t>A126095758K</t>
  </si>
  <si>
    <t>A126110878V</t>
  </si>
  <si>
    <t>A126103318R</t>
  </si>
  <si>
    <t>A126095690A</t>
  </si>
  <si>
    <t>A126110810X</t>
  </si>
  <si>
    <t>A126103250F</t>
  </si>
  <si>
    <t>A126095674A</t>
  </si>
  <si>
    <t>A126110794K</t>
  </si>
  <si>
    <t>A126103234F</t>
  </si>
  <si>
    <t>A126095710X</t>
  </si>
  <si>
    <t>A126110830J</t>
  </si>
  <si>
    <t>A126103270R</t>
  </si>
  <si>
    <t>A126095686K</t>
  </si>
  <si>
    <t>A126110806J</t>
  </si>
  <si>
    <t>A126103246R</t>
  </si>
  <si>
    <t>A126095714J</t>
  </si>
  <si>
    <t>A126110834T</t>
  </si>
  <si>
    <t>A126103274X</t>
  </si>
  <si>
    <t>A126095694K</t>
  </si>
  <si>
    <t>A126110814J</t>
  </si>
  <si>
    <t>A126103254R</t>
  </si>
  <si>
    <t>A126095202C</t>
  </si>
  <si>
    <t>A126110322L</t>
  </si>
  <si>
    <t>A126102762T</t>
  </si>
  <si>
    <t>A126095158F</t>
  </si>
  <si>
    <t>A126110278R</t>
  </si>
  <si>
    <t>A126102718J</t>
  </si>
  <si>
    <t>A126095206L</t>
  </si>
  <si>
    <t>A126110326W</t>
  </si>
  <si>
    <t>A126102766A</t>
  </si>
  <si>
    <t>A126095210C</t>
  </si>
  <si>
    <t>A126110330L</t>
  </si>
  <si>
    <t>A126102770T</t>
  </si>
  <si>
    <t>A126095162W</t>
  </si>
  <si>
    <t>A126110282F</t>
  </si>
  <si>
    <t>A126102722X</t>
  </si>
  <si>
    <t>Victoria ;  P06 - Underemployed workers ;  Persons ;</t>
  </si>
  <si>
    <t>Victoria ;  P06 - Underemployed workers ;  &gt; Males ;</t>
  </si>
  <si>
    <t>Victoria ;  P06 - Underemployed workers ;  &gt; Females ;</t>
  </si>
  <si>
    <t>Victoria ;  P07 - Underemployed part-time workers ;  Persons ;</t>
  </si>
  <si>
    <t>Victoria ;  P07 - Underemployed part-time workers ;  &gt; Males ;</t>
  </si>
  <si>
    <t>Victoria ;  P07 - Underemployed part-time workers ;  &gt; Females ;</t>
  </si>
  <si>
    <t>Victoria ;  P08 - People who started current job In the last year ;  Persons ;</t>
  </si>
  <si>
    <t>Victoria ;  P08 - People who started current job In the last year ;  &gt; Males ;</t>
  </si>
  <si>
    <t>Victoria ;  P08 - People who started current job In the last year ;  &gt; Females ;</t>
  </si>
  <si>
    <t>Victoria ;  P09 - People employed in current job for a year or more ;  Persons ;</t>
  </si>
  <si>
    <t>Victoria ;  P09 - People employed in current job for a year or more ;  &gt; Males ;</t>
  </si>
  <si>
    <t>Victoria ;  P09 - People employed in current job for a year or more ;  &gt; Females ;</t>
  </si>
  <si>
    <t>Victoria ;  P10 - Employees who started current job In the last year ;  Persons ;</t>
  </si>
  <si>
    <t>Victoria ;  P10 - Employees who started current job In the last year ;  &gt; Males ;</t>
  </si>
  <si>
    <t>Victoria ;  P10 - Employees who started current job In the last year ;  &gt; Females ;</t>
  </si>
  <si>
    <t>Victoria ;  P11 - Employees in current job for a year or more ;  Persons ;</t>
  </si>
  <si>
    <t>Victoria ;  P11 - Employees in current job for a year or more ;  &gt; Males ;</t>
  </si>
  <si>
    <t>Victoria ;  P11 - Employees in current job for a year or more ;  &gt; Females ;</t>
  </si>
  <si>
    <t>Victoria ;  P12 - Looked for work while in current job over the last year ;  Persons ;</t>
  </si>
  <si>
    <t>Victoria ;  P12 - Looked for work while in current job over the last year ;  &gt; Males ;</t>
  </si>
  <si>
    <t>Victoria ;  P12 - Looked for work while in current job over the last year ;  &gt; Females ;</t>
  </si>
  <si>
    <t>Victoria ;  P13 - People who worked at some time during the last year ;  Persons ;</t>
  </si>
  <si>
    <t>Victoria ;  P13 - People who worked at some time during the last year ;  &gt; Males ;</t>
  </si>
  <si>
    <t>Victoria ;  P13 - People who worked at some time during the last year ;  &gt; Females ;</t>
  </si>
  <si>
    <t>Victoria ;  P14 - People who were working 12 months ago ;  Persons ;</t>
  </si>
  <si>
    <t>Victoria ;  P14 - People who were working 12 months ago ;  &gt; Males ;</t>
  </si>
  <si>
    <t>Victoria ;  P14 - People who were working 12 months ago ;  &gt; Females ;</t>
  </si>
  <si>
    <t>Victoria ;  P15 - People currently employed and employed 12 months ago ;  Persons ;</t>
  </si>
  <si>
    <t>Victoria ;  P15 - People currently employed and employed 12 months ago ;  &gt; Males ;</t>
  </si>
  <si>
    <t>Victoria ;  P15 - People currently employed and employed 12 months ago ;  &gt; Females ;</t>
  </si>
  <si>
    <t>Victoria ;  P16 - People who left, lost or worked multiple jobs last year ;  Persons ;</t>
  </si>
  <si>
    <t>Victoria ;  P16 - People who left, lost or worked multiple jobs last year ;  &gt; Males ;</t>
  </si>
  <si>
    <t>Victoria ;  P16 - People who left, lost or worked multiple jobs last year ;  &gt; Females ;</t>
  </si>
  <si>
    <t>Victoria ;  P17 - People who left or lost a job last year ;  Persons ;</t>
  </si>
  <si>
    <t>Victoria ;  P17 - People who left or lost a job last year ;  &gt; Males ;</t>
  </si>
  <si>
    <t>Victoria ;  P17 - People who left or lost a job last year ;  &gt; Females ;</t>
  </si>
  <si>
    <t>Victoria ;  P18 - Employed people who left or lost a job last year ;  Persons ;</t>
  </si>
  <si>
    <t>Victoria ;  P18 - Employed people who left or lost a job last year ;  &gt; Males ;</t>
  </si>
  <si>
    <t>Victoria ;  P18 - Employed people who left or lost a job last year ;  &gt; Females ;</t>
  </si>
  <si>
    <t>Victoria ;  P19 - Unemployed people ;  Persons ;</t>
  </si>
  <si>
    <t>Victoria ;  P19 - Unemployed people ;  &gt; Males ;</t>
  </si>
  <si>
    <t>Victoria ;  P19 - Unemployed people ;  &gt; Females ;</t>
  </si>
  <si>
    <t>Victoria ;  P20 - People not in the labour force (PNILF) ;  Persons ;</t>
  </si>
  <si>
    <t>Victoria ;  P20 - People not in the labour force (PNILF) ;  &gt; Males ;</t>
  </si>
  <si>
    <t>Victoria ;  P20 - People not in the labour force (PNILF) ;  &gt; Females ;</t>
  </si>
  <si>
    <t>Victoria ;  P21 - PNILF who wanted to work ;  Persons ;</t>
  </si>
  <si>
    <t>Victoria ;  P21 - PNILF who wanted to work ;  &gt; Males ;</t>
  </si>
  <si>
    <t>Victoria ;  P21 - PNILF who wanted to work ;  &gt; Females ;</t>
  </si>
  <si>
    <t>Victoria ;  P22 - PNILF who looked for work ;  Persons ;</t>
  </si>
  <si>
    <t>Victoria ;  P22 - PNILF who looked for work ;  &gt; Males ;</t>
  </si>
  <si>
    <t>Victoria ;  P22 - PNILF who looked for work ;  &gt; Females ;</t>
  </si>
  <si>
    <t>Victoria ;  P23 - PNILF with marginal attachment to the labour force ;  Persons ;</t>
  </si>
  <si>
    <t>Victoria ;  P23 - PNILF with marginal attachment to the labour force ;  &gt; Males ;</t>
  </si>
  <si>
    <t>Victoria ;  P23 - PNILF with marginal attachment to the labour force ;  &gt; Females ;</t>
  </si>
  <si>
    <t>Victoria ;  P24 - PNILF who had a job to go or return to ;  Persons ;</t>
  </si>
  <si>
    <t>Victoria ;  P24 - PNILF who had a job to go or return to ;  &gt; Males ;</t>
  </si>
  <si>
    <t>Victoria ;  P24 - PNILF who had a job to go or return to ;  &gt; Females ;</t>
  </si>
  <si>
    <t>Victoria ;  P25 - PNILF who wanted work and could start within four weeks ;  Persons ;</t>
  </si>
  <si>
    <t>Victoria ;  P25 - PNILF who wanted work and could start within four weeks ;  &gt; Males ;</t>
  </si>
  <si>
    <t>Victoria ;  P25 - PNILF who wanted work and could start within four weeks ;  &gt; Females ;</t>
  </si>
  <si>
    <t>Victoria ;  P26 - Discouraged job seekers ;  Persons ;</t>
  </si>
  <si>
    <t>Victoria ;  P26 - Discouraged job seekers ;  &gt; Males ;</t>
  </si>
  <si>
    <t>Victoria ;  P26 - Discouraged job seekers ;  &gt; Females ;</t>
  </si>
  <si>
    <t>Victoria ;  P27 - PNILF who wanted work but unavailable within four weeks ;  Persons ;</t>
  </si>
  <si>
    <t>Victoria ;  P27 - PNILF who wanted work but unavailable within four weeks ;  &gt; Males ;</t>
  </si>
  <si>
    <t>Victoria ;  P27 - PNILF who wanted work but unavailable within four weeks ;  &gt; Females ;</t>
  </si>
  <si>
    <t>Victoria ;  P28 - PNILF who wanted work but were caring for children ;  Persons ;</t>
  </si>
  <si>
    <t>Victoria ;  P28 - PNILF who wanted work but were caring for children ;  &gt; Males ;</t>
  </si>
  <si>
    <t>Victoria ;  P28 - PNILF who wanted work but were caring for children ;  &gt; Females ;</t>
  </si>
  <si>
    <t>Victoria ;  P29 - PNILF whose last job was less than 10 years ago ;  Persons ;</t>
  </si>
  <si>
    <t>Victoria ;  P29 - PNILF whose last job was less than 10 years ago ;  &gt; Males ;</t>
  </si>
  <si>
    <t>Victoria ;  P29 - PNILF whose last job was less than 10 years ago ;  &gt; Females ;</t>
  </si>
  <si>
    <t>Victoria ;  P30 - Potential workers ;  Persons ;</t>
  </si>
  <si>
    <t>Victoria ;  P30 - Potential workers ;  &gt; Males ;</t>
  </si>
  <si>
    <t>Victoria ;  P30 - Potential workers ;  &gt; Females ;</t>
  </si>
  <si>
    <t>Victoria ;  P31 - Potential workers with job attachment ;  Persons ;</t>
  </si>
  <si>
    <t>Victoria ;  P31 - Potential workers with job attachment ;  &gt; Males ;</t>
  </si>
  <si>
    <t>Victoria ;  P31 - Potential workers with job attachment ;  &gt; Females ;</t>
  </si>
  <si>
    <t>Victoria ;  P32 - Potential workers without job attachment ;  Persons ;</t>
  </si>
  <si>
    <t>Victoria ;  P32 - Potential workers without job attachment ;  &gt; Males ;</t>
  </si>
  <si>
    <t>Victoria ;  P32 - Potential workers without job attachment ;  &gt; Females ;</t>
  </si>
  <si>
    <t>Victoria ;  P33 - People with job attachment ;  Persons ;</t>
  </si>
  <si>
    <t>Victoria ;  P33 - People with job attachment ;  &gt; Males ;</t>
  </si>
  <si>
    <t>Victoria ;  P33 - People with job attachment ;  &gt; Females ;</t>
  </si>
  <si>
    <t>Victoria ;  P34 - People without job attachment ;  Persons ;</t>
  </si>
  <si>
    <t>Victoria ;  P34 - People without job attachment ;  &gt; Males ;</t>
  </si>
  <si>
    <t>Victoria ;  P34 - People without job attachment ;  &gt; Females ;</t>
  </si>
  <si>
    <t>Victoria ;  P35 - PNILF with marginal attachment to the labour force (historical ver.) ;  Persons ;</t>
  </si>
  <si>
    <t>Victoria ;  P35 - PNILF with marginal attachment to the labour force (historical ver.) ;  &gt; Males ;</t>
  </si>
  <si>
    <t>Victoria ;  P35 - PNILF with marginal attachment to the labour force (historical ver.) ;  &gt; Females ;</t>
  </si>
  <si>
    <t>Queensland ;  P01 - Civilian population ;  Persons ;</t>
  </si>
  <si>
    <t>Queensland ;  P01 - Civilian population ;  &gt; Males ;</t>
  </si>
  <si>
    <t>Queensland ;  P01 - Civilian population ;  &gt; Females ;</t>
  </si>
  <si>
    <t>Queensland ;  P02 - Employed people ;  Persons ;</t>
  </si>
  <si>
    <t>Queensland ;  P02 - Employed people ;  &gt; Males ;</t>
  </si>
  <si>
    <t>Queensland ;  P02 - Employed people ;  &gt; Females ;</t>
  </si>
  <si>
    <t>Queensland ;  P03 - Employed people who would prefer more hours ;  Persons ;</t>
  </si>
  <si>
    <t>Queensland ;  P03 - Employed people who would prefer more hours ;  &gt; Males ;</t>
  </si>
  <si>
    <t>Queensland ;  P03 - Employed people who would prefer more hours ;  &gt; Females ;</t>
  </si>
  <si>
    <t>Queensland ;  P04 - Part-time workers who would prefer more hours ;  Persons ;</t>
  </si>
  <si>
    <t>Queensland ;  P04 - Part-time workers who would prefer more hours ;  &gt; Males ;</t>
  </si>
  <si>
    <t>Queensland ;  P04 - Part-time workers who would prefer more hours ;  &gt; Females ;</t>
  </si>
  <si>
    <t>Queensland ;  P05 - Part-time workers who would prefer full-time hours ;  Persons ;</t>
  </si>
  <si>
    <t>Queensland ;  P05 - Part-time workers who would prefer full-time hours ;  &gt; Males ;</t>
  </si>
  <si>
    <t>Queensland ;  P05 - Part-time workers who would prefer full-time hours ;  &gt; Females ;</t>
  </si>
  <si>
    <t>Queensland ;  P06 - Underemployed workers ;  Persons ;</t>
  </si>
  <si>
    <t>Queensland ;  P06 - Underemployed workers ;  &gt; Males ;</t>
  </si>
  <si>
    <t>Queensland ;  P06 - Underemployed workers ;  &gt; Females ;</t>
  </si>
  <si>
    <t>Queensland ;  P07 - Underemployed part-time workers ;  Persons ;</t>
  </si>
  <si>
    <t>Queensland ;  P07 - Underemployed part-time workers ;  &gt; Males ;</t>
  </si>
  <si>
    <t>Queensland ;  P07 - Underemployed part-time workers ;  &gt; Females ;</t>
  </si>
  <si>
    <t>Queensland ;  P08 - People who started current job In the last year ;  Persons ;</t>
  </si>
  <si>
    <t>Queensland ;  P08 - People who started current job In the last year ;  &gt; Males ;</t>
  </si>
  <si>
    <t>Queensland ;  P08 - People who started current job In the last year ;  &gt; Females ;</t>
  </si>
  <si>
    <t>Queensland ;  P09 - People employed in current job for a year or more ;  Persons ;</t>
  </si>
  <si>
    <t>Queensland ;  P09 - People employed in current job for a year or more ;  &gt; Males ;</t>
  </si>
  <si>
    <t>Queensland ;  P09 - People employed in current job for a year or more ;  &gt; Females ;</t>
  </si>
  <si>
    <t>Queensland ;  P10 - Employees who started current job In the last year ;  Persons ;</t>
  </si>
  <si>
    <t>Queensland ;  P10 - Employees who started current job In the last year ;  &gt; Males ;</t>
  </si>
  <si>
    <t>Queensland ;  P10 - Employees who started current job In the last year ;  &gt; Females ;</t>
  </si>
  <si>
    <t>Queensland ;  P11 - Employees in current job for a year or more ;  Persons ;</t>
  </si>
  <si>
    <t>Queensland ;  P11 - Employees in current job for a year or more ;  &gt; Males ;</t>
  </si>
  <si>
    <t>Queensland ;  P11 - Employees in current job for a year or more ;  &gt; Females ;</t>
  </si>
  <si>
    <t>Queensland ;  P12 - Looked for work while in current job over the last year ;  Persons ;</t>
  </si>
  <si>
    <t>Queensland ;  P12 - Looked for work while in current job over the last year ;  &gt; Males ;</t>
  </si>
  <si>
    <t>Queensland ;  P12 - Looked for work while in current job over the last year ;  &gt; Females ;</t>
  </si>
  <si>
    <t>Queensland ;  P13 - People who worked at some time during the last year ;  Persons ;</t>
  </si>
  <si>
    <t>Queensland ;  P13 - People who worked at some time during the last year ;  &gt; Males ;</t>
  </si>
  <si>
    <t>Queensland ;  P13 - People who worked at some time during the last year ;  &gt; Females ;</t>
  </si>
  <si>
    <t>Queensland ;  P14 - People who were working 12 months ago ;  Persons ;</t>
  </si>
  <si>
    <t>Queensland ;  P14 - People who were working 12 months ago ;  &gt; Males ;</t>
  </si>
  <si>
    <t>Queensland ;  P14 - People who were working 12 months ago ;  &gt; Females ;</t>
  </si>
  <si>
    <t>Queensland ;  P15 - People currently employed and employed 12 months ago ;  Persons ;</t>
  </si>
  <si>
    <t>Queensland ;  P15 - People currently employed and employed 12 months ago ;  &gt; Males ;</t>
  </si>
  <si>
    <t>Queensland ;  P15 - People currently employed and employed 12 months ago ;  &gt; Females ;</t>
  </si>
  <si>
    <t>Queensland ;  P16 - People who left, lost or worked multiple jobs last year ;  Persons ;</t>
  </si>
  <si>
    <t>Queensland ;  P16 - People who left, lost or worked multiple jobs last year ;  &gt; Males ;</t>
  </si>
  <si>
    <t>Queensland ;  P16 - People who left, lost or worked multiple jobs last year ;  &gt; Females ;</t>
  </si>
  <si>
    <t>Queensland ;  P17 - People who left or lost a job last year ;  Persons ;</t>
  </si>
  <si>
    <t>Queensland ;  P17 - People who left or lost a job last year ;  &gt; Males ;</t>
  </si>
  <si>
    <t>Queensland ;  P17 - People who left or lost a job last year ;  &gt; Females ;</t>
  </si>
  <si>
    <t>Queensland ;  P18 - Employed people who left or lost a job last year ;  Persons ;</t>
  </si>
  <si>
    <t>Queensland ;  P18 - Employed people who left or lost a job last year ;  &gt; Males ;</t>
  </si>
  <si>
    <t>Queensland ;  P18 - Employed people who left or lost a job last year ;  &gt; Females ;</t>
  </si>
  <si>
    <t>Queensland ;  P19 - Unemployed people ;  Persons ;</t>
  </si>
  <si>
    <t>Queensland ;  P19 - Unemployed people ;  &gt; Males ;</t>
  </si>
  <si>
    <t>Queensland ;  P19 - Unemployed people ;  &gt; Females ;</t>
  </si>
  <si>
    <t>Queensland ;  P20 - People not in the labour force (PNILF) ;  Persons ;</t>
  </si>
  <si>
    <t>Queensland ;  P20 - People not in the labour force (PNILF) ;  &gt; Males ;</t>
  </si>
  <si>
    <t>Queensland ;  P20 - People not in the labour force (PNILF) ;  &gt; Females ;</t>
  </si>
  <si>
    <t>Queensland ;  P21 - PNILF who wanted to work ;  Persons ;</t>
  </si>
  <si>
    <t>Queensland ;  P21 - PNILF who wanted to work ;  &gt; Males ;</t>
  </si>
  <si>
    <t>Queensland ;  P21 - PNILF who wanted to work ;  &gt; Females ;</t>
  </si>
  <si>
    <t>Queensland ;  P22 - PNILF who looked for work ;  Persons ;</t>
  </si>
  <si>
    <t>Queensland ;  P22 - PNILF who looked for work ;  &gt; Males ;</t>
  </si>
  <si>
    <t>Queensland ;  P22 - PNILF who looked for work ;  &gt; Females ;</t>
  </si>
  <si>
    <t>Queensland ;  P23 - PNILF with marginal attachment to the labour force ;  Persons ;</t>
  </si>
  <si>
    <t>Queensland ;  P23 - PNILF with marginal attachment to the labour force ;  &gt; Males ;</t>
  </si>
  <si>
    <t>Queensland ;  P23 - PNILF with marginal attachment to the labour force ;  &gt; Females ;</t>
  </si>
  <si>
    <t>Queensland ;  P24 - PNILF who had a job to go or return to ;  Persons ;</t>
  </si>
  <si>
    <t>Queensland ;  P24 - PNILF who had a job to go or return to ;  &gt; Males ;</t>
  </si>
  <si>
    <t>Queensland ;  P24 - PNILF who had a job to go or return to ;  &gt; Females ;</t>
  </si>
  <si>
    <t>Queensland ;  P25 - PNILF who wanted work and could start within four weeks ;  Persons ;</t>
  </si>
  <si>
    <t>Queensland ;  P25 - PNILF who wanted work and could start within four weeks ;  &gt; Males ;</t>
  </si>
  <si>
    <t>Queensland ;  P25 - PNILF who wanted work and could start within four weeks ;  &gt; Females ;</t>
  </si>
  <si>
    <t>Queensland ;  P26 - Discouraged job seekers ;  Persons ;</t>
  </si>
  <si>
    <t>Queensland ;  P26 - Discouraged job seekers ;  &gt; Males ;</t>
  </si>
  <si>
    <t>Queensland ;  P26 - Discouraged job seekers ;  &gt; Females ;</t>
  </si>
  <si>
    <t>Queensland ;  P27 - PNILF who wanted work but unavailable within four weeks ;  Persons ;</t>
  </si>
  <si>
    <t>Queensland ;  P27 - PNILF who wanted work but unavailable within four weeks ;  &gt; Males ;</t>
  </si>
  <si>
    <t>Queensland ;  P27 - PNILF who wanted work but unavailable within four weeks ;  &gt; Females ;</t>
  </si>
  <si>
    <t>Queensland ;  P28 - PNILF who wanted work but were caring for children ;  Persons ;</t>
  </si>
  <si>
    <t>Queensland ;  P28 - PNILF who wanted work but were caring for children ;  &gt; Males ;</t>
  </si>
  <si>
    <t>Queensland ;  P28 - PNILF who wanted work but were caring for children ;  &gt; Females ;</t>
  </si>
  <si>
    <t>Queensland ;  P29 - PNILF whose last job was less than 10 years ago ;  Persons ;</t>
  </si>
  <si>
    <t>Queensland ;  P29 - PNILF whose last job was less than 10 years ago ;  &gt; Males ;</t>
  </si>
  <si>
    <t>Queensland ;  P29 - PNILF whose last job was less than 10 years ago ;  &gt; Females ;</t>
  </si>
  <si>
    <t>Queensland ;  P30 - Potential workers ;  Persons ;</t>
  </si>
  <si>
    <t>Queensland ;  P30 - Potential workers ;  &gt; Males ;</t>
  </si>
  <si>
    <t>Queensland ;  P30 - Potential workers ;  &gt; Females ;</t>
  </si>
  <si>
    <t>Queensland ;  P31 - Potential workers with job attachment ;  Persons ;</t>
  </si>
  <si>
    <t>Queensland ;  P31 - Potential workers with job attachment ;  &gt; Males ;</t>
  </si>
  <si>
    <t>Queensland ;  P31 - Potential workers with job attachment ;  &gt; Females ;</t>
  </si>
  <si>
    <t>Queensland ;  P32 - Potential workers without job attachment ;  Persons ;</t>
  </si>
  <si>
    <t>Queensland ;  P32 - Potential workers without job attachment ;  &gt; Males ;</t>
  </si>
  <si>
    <t>Queensland ;  P32 - Potential workers without job attachment ;  &gt; Females ;</t>
  </si>
  <si>
    <t>Queensland ;  P33 - People with job attachment ;  Persons ;</t>
  </si>
  <si>
    <t>Queensland ;  P33 - People with job attachment ;  &gt; Males ;</t>
  </si>
  <si>
    <t>Queensland ;  P33 - People with job attachment ;  &gt; Females ;</t>
  </si>
  <si>
    <t>Queensland ;  P34 - People without job attachment ;  Persons ;</t>
  </si>
  <si>
    <t>Queensland ;  P34 - People without job attachment ;  &gt; Males ;</t>
  </si>
  <si>
    <t>Queensland ;  P34 - People without job attachment ;  &gt; Females ;</t>
  </si>
  <si>
    <t>Queensland ;  P35 - PNILF with marginal attachment to the labour force (historical ver.) ;  Persons ;</t>
  </si>
  <si>
    <t>Queensland ;  P35 - PNILF with marginal attachment to the labour force (historical ver.) ;  &gt; Males ;</t>
  </si>
  <si>
    <t>Queensland ;  P35 - PNILF with marginal attachment to the labour force (historical ver.) ;  &gt; Females ;</t>
  </si>
  <si>
    <t>South Australia ;  P01 - Civilian population ;  Persons ;</t>
  </si>
  <si>
    <t>South Australia ;  P01 - Civilian population ;  &gt; Males ;</t>
  </si>
  <si>
    <t>South Australia ;  P01 - Civilian population ;  &gt; Females ;</t>
  </si>
  <si>
    <t>South Australia ;  P02 - Employed people ;  Persons ;</t>
  </si>
  <si>
    <t>South Australia ;  P02 - Employed people ;  &gt; Males ;</t>
  </si>
  <si>
    <t>South Australia ;  P02 - Employed people ;  &gt; Females ;</t>
  </si>
  <si>
    <t>South Australia ;  P03 - Employed people who would prefer more hours ;  Persons ;</t>
  </si>
  <si>
    <t>South Australia ;  P03 - Employed people who would prefer more hours ;  &gt; Males ;</t>
  </si>
  <si>
    <t>South Australia ;  P03 - Employed people who would prefer more hours ;  &gt; Females ;</t>
  </si>
  <si>
    <t>South Australia ;  P04 - Part-time workers who would prefer more hours ;  Persons ;</t>
  </si>
  <si>
    <t>South Australia ;  P04 - Part-time workers who would prefer more hours ;  &gt; Males ;</t>
  </si>
  <si>
    <t>South Australia ;  P04 - Part-time workers who would prefer more hours ;  &gt; Females ;</t>
  </si>
  <si>
    <t>South Australia ;  P05 - Part-time workers who would prefer full-time hours ;  Persons ;</t>
  </si>
  <si>
    <t>South Australia ;  P05 - Part-time workers who would prefer full-time hours ;  &gt; Males ;</t>
  </si>
  <si>
    <t>South Australia ;  P05 - Part-time workers who would prefer full-time hours ;  &gt; Females ;</t>
  </si>
  <si>
    <t>South Australia ;  P06 - Underemployed workers ;  Persons ;</t>
  </si>
  <si>
    <t>South Australia ;  P06 - Underemployed workers ;  &gt; Males ;</t>
  </si>
  <si>
    <t>South Australia ;  P06 - Underemployed workers ;  &gt; Females ;</t>
  </si>
  <si>
    <t>South Australia ;  P07 - Underemployed part-time workers ;  Persons ;</t>
  </si>
  <si>
    <t>South Australia ;  P07 - Underemployed part-time workers ;  &gt; Males ;</t>
  </si>
  <si>
    <t>South Australia ;  P07 - Underemployed part-time workers ;  &gt; Females ;</t>
  </si>
  <si>
    <t>South Australia ;  P08 - People who started current job In the last year ;  Persons ;</t>
  </si>
  <si>
    <t>South Australia ;  P08 - People who started current job In the last year ;  &gt; Males ;</t>
  </si>
  <si>
    <t>South Australia ;  P08 - People who started current job In the last year ;  &gt; Females ;</t>
  </si>
  <si>
    <t>South Australia ;  P09 - People employed in current job for a year or more ;  Persons ;</t>
  </si>
  <si>
    <t>South Australia ;  P09 - People employed in current job for a year or more ;  &gt; Males ;</t>
  </si>
  <si>
    <t>South Australia ;  P09 - People employed in current job for a year or more ;  &gt; Females ;</t>
  </si>
  <si>
    <t>South Australia ;  P10 - Employees who started current job In the last year ;  Persons ;</t>
  </si>
  <si>
    <t>South Australia ;  P10 - Employees who started current job In the last year ;  &gt; Males ;</t>
  </si>
  <si>
    <t>South Australia ;  P10 - Employees who started current job In the last year ;  &gt; Females ;</t>
  </si>
  <si>
    <t>South Australia ;  P11 - Employees in current job for a year or more ;  Persons ;</t>
  </si>
  <si>
    <t>South Australia ;  P11 - Employees in current job for a year or more ;  &gt; Males ;</t>
  </si>
  <si>
    <t>South Australia ;  P11 - Employees in current job for a year or more ;  &gt; Females ;</t>
  </si>
  <si>
    <t>South Australia ;  P12 - Looked for work while in current job over the last year ;  Persons ;</t>
  </si>
  <si>
    <t>South Australia ;  P12 - Looked for work while in current job over the last year ;  &gt; Males ;</t>
  </si>
  <si>
    <t>South Australia ;  P12 - Looked for work while in current job over the last year ;  &gt; Females ;</t>
  </si>
  <si>
    <t>South Australia ;  P13 - People who worked at some time during the last year ;  Persons ;</t>
  </si>
  <si>
    <t>South Australia ;  P13 - People who worked at some time during the last year ;  &gt; Males ;</t>
  </si>
  <si>
    <t>South Australia ;  P13 - People who worked at some time during the last year ;  &gt; Females ;</t>
  </si>
  <si>
    <t>South Australia ;  P14 - People who were working 12 months ago ;  Persons ;</t>
  </si>
  <si>
    <t>South Australia ;  P14 - People who were working 12 months ago ;  &gt; Males ;</t>
  </si>
  <si>
    <t>South Australia ;  P14 - People who were working 12 months ago ;  &gt; Females ;</t>
  </si>
  <si>
    <t>South Australia ;  P15 - People currently employed and employed 12 months ago ;  Persons ;</t>
  </si>
  <si>
    <t>South Australia ;  P15 - People currently employed and employed 12 months ago ;  &gt; Males ;</t>
  </si>
  <si>
    <t>South Australia ;  P15 - People currently employed and employed 12 months ago ;  &gt; Females ;</t>
  </si>
  <si>
    <t>South Australia ;  P16 - People who left, lost or worked multiple jobs last year ;  Persons ;</t>
  </si>
  <si>
    <t>South Australia ;  P16 - People who left, lost or worked multiple jobs last year ;  &gt; Males ;</t>
  </si>
  <si>
    <t>South Australia ;  P16 - People who left, lost or worked multiple jobs last year ;  &gt; Females ;</t>
  </si>
  <si>
    <t>South Australia ;  P17 - People who left or lost a job last year ;  Persons ;</t>
  </si>
  <si>
    <t>South Australia ;  P17 - People who left or lost a job last year ;  &gt; Males ;</t>
  </si>
  <si>
    <t>South Australia ;  P17 - People who left or lost a job last year ;  &gt; Females ;</t>
  </si>
  <si>
    <t>South Australia ;  P18 - Employed people who left or lost a job last year ;  Persons ;</t>
  </si>
  <si>
    <t>South Australia ;  P18 - Employed people who left or lost a job last year ;  &gt; Males ;</t>
  </si>
  <si>
    <t>South Australia ;  P18 - Employed people who left or lost a job last year ;  &gt; Females ;</t>
  </si>
  <si>
    <t>South Australia ;  P19 - Unemployed people ;  Persons ;</t>
  </si>
  <si>
    <t>A126095166F</t>
  </si>
  <si>
    <t>A126110286R</t>
  </si>
  <si>
    <t>A126102726J</t>
  </si>
  <si>
    <t>A126095190F</t>
  </si>
  <si>
    <t>A126110310C</t>
  </si>
  <si>
    <t>A126102750J</t>
  </si>
  <si>
    <t>A126095138W</t>
  </si>
  <si>
    <t>A126110258F</t>
  </si>
  <si>
    <t>A126102698K</t>
  </si>
  <si>
    <t>A126095214L</t>
  </si>
  <si>
    <t>A126110334W</t>
  </si>
  <si>
    <t>A126102774A</t>
  </si>
  <si>
    <t>A126095194R</t>
  </si>
  <si>
    <t>A126110314L</t>
  </si>
  <si>
    <t>A126102754T</t>
  </si>
  <si>
    <t>A126095226W</t>
  </si>
  <si>
    <t>A126110346F</t>
  </si>
  <si>
    <t>A126102786K</t>
  </si>
  <si>
    <t>A126095142L</t>
  </si>
  <si>
    <t>A126110262W</t>
  </si>
  <si>
    <t>A126102702R</t>
  </si>
  <si>
    <t>A126095098R</t>
  </si>
  <si>
    <t>A126110218L</t>
  </si>
  <si>
    <t>A126102658T</t>
  </si>
  <si>
    <t>A126095118L</t>
  </si>
  <si>
    <t>A126110238W</t>
  </si>
  <si>
    <t>A126102678A</t>
  </si>
  <si>
    <t>A126095170W</t>
  </si>
  <si>
    <t>A126110290F</t>
  </si>
  <si>
    <t>A126102730X</t>
  </si>
  <si>
    <t>A126095122C</t>
  </si>
  <si>
    <t>A126110242L</t>
  </si>
  <si>
    <t>A126102682T</t>
  </si>
  <si>
    <t>A126095174F</t>
  </si>
  <si>
    <t>A126110294R</t>
  </si>
  <si>
    <t>A126102734J</t>
  </si>
  <si>
    <t>A126095178R</t>
  </si>
  <si>
    <t>A126110298X</t>
  </si>
  <si>
    <t>A126102738T</t>
  </si>
  <si>
    <t>A126095230L</t>
  </si>
  <si>
    <t>A126110350W</t>
  </si>
  <si>
    <t>A126102790A</t>
  </si>
  <si>
    <t>A126095102V</t>
  </si>
  <si>
    <t>A126110222C</t>
  </si>
  <si>
    <t>A126102662J</t>
  </si>
  <si>
    <t>A126095218W</t>
  </si>
  <si>
    <t>A126110338F</t>
  </si>
  <si>
    <t>A126102778K</t>
  </si>
  <si>
    <t>A126095222L</t>
  </si>
  <si>
    <t>A126110342W</t>
  </si>
  <si>
    <t>A126102782A</t>
  </si>
  <si>
    <t>A126095110V</t>
  </si>
  <si>
    <t>A126110230C</t>
  </si>
  <si>
    <t>A126102670J</t>
  </si>
  <si>
    <t>A126095146W</t>
  </si>
  <si>
    <t>A126110266F</t>
  </si>
  <si>
    <t>A126102706X</t>
  </si>
  <si>
    <t>A126095182F</t>
  </si>
  <si>
    <t>A126110302C</t>
  </si>
  <si>
    <t>A126102742J</t>
  </si>
  <si>
    <t>A126095234W</t>
  </si>
  <si>
    <t>A126110354F</t>
  </si>
  <si>
    <t>A126102794K</t>
  </si>
  <si>
    <t>A126095106C</t>
  </si>
  <si>
    <t>A126110226L</t>
  </si>
  <si>
    <t>A126102666T</t>
  </si>
  <si>
    <t>A126095186R</t>
  </si>
  <si>
    <t>A126110306L</t>
  </si>
  <si>
    <t>A126102746T</t>
  </si>
  <si>
    <t>A126095198X</t>
  </si>
  <si>
    <t>A126110318W</t>
  </si>
  <si>
    <t>A126102758A</t>
  </si>
  <si>
    <t>A126095130C</t>
  </si>
  <si>
    <t>A126110250L</t>
  </si>
  <si>
    <t>A126102690T</t>
  </si>
  <si>
    <t>A126095114C</t>
  </si>
  <si>
    <t>A126110234L</t>
  </si>
  <si>
    <t>A126102674T</t>
  </si>
  <si>
    <t>A126095150L</t>
  </si>
  <si>
    <t>A126110270W</t>
  </si>
  <si>
    <t>A126102710R</t>
  </si>
  <si>
    <t>A126095126L</t>
  </si>
  <si>
    <t>A126110246W</t>
  </si>
  <si>
    <t>A126102686A</t>
  </si>
  <si>
    <t>A126095154W</t>
  </si>
  <si>
    <t>A126110274F</t>
  </si>
  <si>
    <t>A126102714X</t>
  </si>
  <si>
    <t>A126095134L</t>
  </si>
  <si>
    <t>A126110254W</t>
  </si>
  <si>
    <t>A126102694A</t>
  </si>
  <si>
    <t>A126095902T</t>
  </si>
  <si>
    <t>A126111022C</t>
  </si>
  <si>
    <t>A126103462J</t>
  </si>
  <si>
    <t>A126095858V</t>
  </si>
  <si>
    <t>A126110978C</t>
  </si>
  <si>
    <t>A126103418X</t>
  </si>
  <si>
    <t>A126095906A</t>
  </si>
  <si>
    <t>A126111026L</t>
  </si>
  <si>
    <t>A126103466T</t>
  </si>
  <si>
    <t>A126095910T</t>
  </si>
  <si>
    <t>A126111030C</t>
  </si>
  <si>
    <t>A126103470J</t>
  </si>
  <si>
    <t>A126095862K</t>
  </si>
  <si>
    <t>A126110982V</t>
  </si>
  <si>
    <t>A126103422R</t>
  </si>
  <si>
    <t>A126095866V</t>
  </si>
  <si>
    <t>A126110986C</t>
  </si>
  <si>
    <t>A126103426X</t>
  </si>
  <si>
    <t>A126095890V</t>
  </si>
  <si>
    <t>A126111010V</t>
  </si>
  <si>
    <t>A126103450X</t>
  </si>
  <si>
    <t>A126095838K</t>
  </si>
  <si>
    <t>A126110958V</t>
  </si>
  <si>
    <t>A126103398A</t>
  </si>
  <si>
    <t>A126095914A</t>
  </si>
  <si>
    <t>A126111034L</t>
  </si>
  <si>
    <t>A126103474T</t>
  </si>
  <si>
    <t>A126095894C</t>
  </si>
  <si>
    <t>A126111014C</t>
  </si>
  <si>
    <t>A126103454J</t>
  </si>
  <si>
    <t>A126095926K</t>
  </si>
  <si>
    <t>A126111046W</t>
  </si>
  <si>
    <t>A126103486A</t>
  </si>
  <si>
    <t>A126095842A</t>
  </si>
  <si>
    <t>A126110962K</t>
  </si>
  <si>
    <t>A126103402F</t>
  </si>
  <si>
    <t>A126095798C</t>
  </si>
  <si>
    <t>A126110918A</t>
  </si>
  <si>
    <t>A126103358J</t>
  </si>
  <si>
    <t>A126095818A</t>
  </si>
  <si>
    <t>A126110938K</t>
  </si>
  <si>
    <t>A126103378T</t>
  </si>
  <si>
    <t>A126095870K</t>
  </si>
  <si>
    <t>A126110990V</t>
  </si>
  <si>
    <t>A126103430R</t>
  </si>
  <si>
    <t>A126095822T</t>
  </si>
  <si>
    <t>A126110942A</t>
  </si>
  <si>
    <t>A126103382J</t>
  </si>
  <si>
    <t>A126095874V</t>
  </si>
  <si>
    <t>A126110994C</t>
  </si>
  <si>
    <t>A126103434X</t>
  </si>
  <si>
    <t>A126095878C</t>
  </si>
  <si>
    <t>A126110998L</t>
  </si>
  <si>
    <t>A126103438J</t>
  </si>
  <si>
    <t>A126095930A</t>
  </si>
  <si>
    <t>A126111050L</t>
  </si>
  <si>
    <t>A126103490T</t>
  </si>
  <si>
    <t>A126095802J</t>
  </si>
  <si>
    <t>A126110922T</t>
  </si>
  <si>
    <t>A126103362X</t>
  </si>
  <si>
    <t>A126095918K</t>
  </si>
  <si>
    <t>A126111038W</t>
  </si>
  <si>
    <t>A126103478A</t>
  </si>
  <si>
    <t>A126095922A</t>
  </si>
  <si>
    <t>A126111042L</t>
  </si>
  <si>
    <t>A126103482T</t>
  </si>
  <si>
    <t>A126095810J</t>
  </si>
  <si>
    <t>A126110930T</t>
  </si>
  <si>
    <t>A126103370X</t>
  </si>
  <si>
    <t>A126095846K</t>
  </si>
  <si>
    <t>A126110966V</t>
  </si>
  <si>
    <t>A126103406R</t>
  </si>
  <si>
    <t>A126095882V</t>
  </si>
  <si>
    <t>A126111002V</t>
  </si>
  <si>
    <t>A126103442X</t>
  </si>
  <si>
    <t>A126095934K</t>
  </si>
  <si>
    <t>A126111054W</t>
  </si>
  <si>
    <t>A126103494A</t>
  </si>
  <si>
    <t>A126095806T</t>
  </si>
  <si>
    <t>A126110926A</t>
  </si>
  <si>
    <t>A126103366J</t>
  </si>
  <si>
    <t>A126095886C</t>
  </si>
  <si>
    <t>A126111006C</t>
  </si>
  <si>
    <t>A126103446J</t>
  </si>
  <si>
    <t>A126095898L</t>
  </si>
  <si>
    <t>A126111018L</t>
  </si>
  <si>
    <t>A126103458T</t>
  </si>
  <si>
    <t>A126095830T</t>
  </si>
  <si>
    <t>A126110950A</t>
  </si>
  <si>
    <t>A126103390J</t>
  </si>
  <si>
    <t>A126095814T</t>
  </si>
  <si>
    <t>A126110934A</t>
  </si>
  <si>
    <t>A126103374J</t>
  </si>
  <si>
    <t>A126095850A</t>
  </si>
  <si>
    <t>A126110970K</t>
  </si>
  <si>
    <t>A126103410F</t>
  </si>
  <si>
    <t>A126095826A</t>
  </si>
  <si>
    <t>A126110946K</t>
  </si>
  <si>
    <t>A126103386T</t>
  </si>
  <si>
    <t>A126095854K</t>
  </si>
  <si>
    <t>A126110974V</t>
  </si>
  <si>
    <t>A126103414R</t>
  </si>
  <si>
    <t>A126095834A</t>
  </si>
  <si>
    <t>A126110954K</t>
  </si>
  <si>
    <t>A126103394T</t>
  </si>
  <si>
    <t>A126096042W</t>
  </si>
  <si>
    <t>A126111162F</t>
  </si>
  <si>
    <t>A126103602X</t>
  </si>
  <si>
    <t>A126095998W</t>
  </si>
  <si>
    <t>A126111118W</t>
  </si>
  <si>
    <t>A126103558A</t>
  </si>
  <si>
    <t>A126096046F</t>
  </si>
  <si>
    <t>A126111166R</t>
  </si>
  <si>
    <t>A126103606J</t>
  </si>
  <si>
    <t>A126096050W</t>
  </si>
  <si>
    <t>A126111170F</t>
  </si>
  <si>
    <t>A126103610X</t>
  </si>
  <si>
    <t>A126096002C</t>
  </si>
  <si>
    <t>A126111122L</t>
  </si>
  <si>
    <t>A126103562T</t>
  </si>
  <si>
    <t>A126096006L</t>
  </si>
  <si>
    <t>A126111126W</t>
  </si>
  <si>
    <t>A126103566A</t>
  </si>
  <si>
    <t>A126096030L</t>
  </si>
  <si>
    <t>A126111150W</t>
  </si>
  <si>
    <t>A126103590A</t>
  </si>
  <si>
    <t>A126095978L</t>
  </si>
  <si>
    <t>A126111098X</t>
  </si>
  <si>
    <t>A126103538T</t>
  </si>
  <si>
    <t>A126096054F</t>
  </si>
  <si>
    <t>A126111174R</t>
  </si>
  <si>
    <t>A126103614J</t>
  </si>
  <si>
    <t>A126096034W</t>
  </si>
  <si>
    <t>A126111154F</t>
  </si>
  <si>
    <t>A126103594K</t>
  </si>
  <si>
    <t>A126096066R</t>
  </si>
  <si>
    <t>A126111186X</t>
  </si>
  <si>
    <t>A126103626T</t>
  </si>
  <si>
    <t>A126095982C</t>
  </si>
  <si>
    <t>A126111102C</t>
  </si>
  <si>
    <t>A126103542J</t>
  </si>
  <si>
    <t>A126095938V</t>
  </si>
  <si>
    <t>A126111058F</t>
  </si>
  <si>
    <t>A126103498K</t>
  </si>
  <si>
    <t>A126095958C</t>
  </si>
  <si>
    <t>A126111078R</t>
  </si>
  <si>
    <t>A126103518J</t>
  </si>
  <si>
    <t>A126096010C</t>
  </si>
  <si>
    <t>A126111130L</t>
  </si>
  <si>
    <t>A126103570T</t>
  </si>
  <si>
    <t>A126095962V</t>
  </si>
  <si>
    <t>A126111082F</t>
  </si>
  <si>
    <t>A126103522X</t>
  </si>
  <si>
    <t>A126096014L</t>
  </si>
  <si>
    <t>A126111134W</t>
  </si>
  <si>
    <t>A126103574A</t>
  </si>
  <si>
    <t>A126096018W</t>
  </si>
  <si>
    <t>A126111138F</t>
  </si>
  <si>
    <t>A126103578K</t>
  </si>
  <si>
    <t>A126096070F</t>
  </si>
  <si>
    <t>South Australia ;  P19 - Unemployed people ;  &gt; Males ;</t>
  </si>
  <si>
    <t>South Australia ;  P19 - Unemployed people ;  &gt; Females ;</t>
  </si>
  <si>
    <t>South Australia ;  P20 - People not in the labour force (PNILF) ;  Persons ;</t>
  </si>
  <si>
    <t>South Australia ;  P20 - People not in the labour force (PNILF) ;  &gt; Males ;</t>
  </si>
  <si>
    <t>South Australia ;  P20 - People not in the labour force (PNILF) ;  &gt; Females ;</t>
  </si>
  <si>
    <t>South Australia ;  P21 - PNILF who wanted to work ;  Persons ;</t>
  </si>
  <si>
    <t>South Australia ;  P21 - PNILF who wanted to work ;  &gt; Males ;</t>
  </si>
  <si>
    <t>South Australia ;  P21 - PNILF who wanted to work ;  &gt; Females ;</t>
  </si>
  <si>
    <t>South Australia ;  P22 - PNILF who looked for work ;  Persons ;</t>
  </si>
  <si>
    <t>South Australia ;  P22 - PNILF who looked for work ;  &gt; Males ;</t>
  </si>
  <si>
    <t>South Australia ;  P22 - PNILF who looked for work ;  &gt; Females ;</t>
  </si>
  <si>
    <t>South Australia ;  P23 - PNILF with marginal attachment to the labour force ;  Persons ;</t>
  </si>
  <si>
    <t>South Australia ;  P23 - PNILF with marginal attachment to the labour force ;  &gt; Males ;</t>
  </si>
  <si>
    <t>South Australia ;  P23 - PNILF with marginal attachment to the labour force ;  &gt; Females ;</t>
  </si>
  <si>
    <t>South Australia ;  P24 - PNILF who had a job to go or return to ;  Persons ;</t>
  </si>
  <si>
    <t>South Australia ;  P24 - PNILF who had a job to go or return to ;  &gt; Males ;</t>
  </si>
  <si>
    <t>South Australia ;  P24 - PNILF who had a job to go or return to ;  &gt; Females ;</t>
  </si>
  <si>
    <t>South Australia ;  P25 - PNILF who wanted work and could start within four weeks ;  Persons ;</t>
  </si>
  <si>
    <t>South Australia ;  P25 - PNILF who wanted work and could start within four weeks ;  &gt; Males ;</t>
  </si>
  <si>
    <t>South Australia ;  P25 - PNILF who wanted work and could start within four weeks ;  &gt; Females ;</t>
  </si>
  <si>
    <t>South Australia ;  P26 - Discouraged job seekers ;  Persons ;</t>
  </si>
  <si>
    <t>South Australia ;  P26 - Discouraged job seekers ;  &gt; Males ;</t>
  </si>
  <si>
    <t>South Australia ;  P26 - Discouraged job seekers ;  &gt; Females ;</t>
  </si>
  <si>
    <t>South Australia ;  P27 - PNILF who wanted work but unavailable within four weeks ;  Persons ;</t>
  </si>
  <si>
    <t>South Australia ;  P27 - PNILF who wanted work but unavailable within four weeks ;  &gt; Males ;</t>
  </si>
  <si>
    <t>South Australia ;  P27 - PNILF who wanted work but unavailable within four weeks ;  &gt; Females ;</t>
  </si>
  <si>
    <t>South Australia ;  P28 - PNILF who wanted work but were caring for children ;  Persons ;</t>
  </si>
  <si>
    <t>South Australia ;  P28 - PNILF who wanted work but were caring for children ;  &gt; Males ;</t>
  </si>
  <si>
    <t>South Australia ;  P28 - PNILF who wanted work but were caring for children ;  &gt; Females ;</t>
  </si>
  <si>
    <t>South Australia ;  P29 - PNILF whose last job was less than 10 years ago ;  Persons ;</t>
  </si>
  <si>
    <t>South Australia ;  P29 - PNILF whose last job was less than 10 years ago ;  &gt; Males ;</t>
  </si>
  <si>
    <t>South Australia ;  P29 - PNILF whose last job was less than 10 years ago ;  &gt; Females ;</t>
  </si>
  <si>
    <t>South Australia ;  P30 - Potential workers ;  Persons ;</t>
  </si>
  <si>
    <t>South Australia ;  P30 - Potential workers ;  &gt; Males ;</t>
  </si>
  <si>
    <t>South Australia ;  P30 - Potential workers ;  &gt; Females ;</t>
  </si>
  <si>
    <t>South Australia ;  P31 - Potential workers with job attachment ;  Persons ;</t>
  </si>
  <si>
    <t>South Australia ;  P31 - Potential workers with job attachment ;  &gt; Males ;</t>
  </si>
  <si>
    <t>South Australia ;  P31 - Potential workers with job attachment ;  &gt; Females ;</t>
  </si>
  <si>
    <t>South Australia ;  P32 - Potential workers without job attachment ;  Persons ;</t>
  </si>
  <si>
    <t>South Australia ;  P32 - Potential workers without job attachment ;  &gt; Males ;</t>
  </si>
  <si>
    <t>South Australia ;  P32 - Potential workers without job attachment ;  &gt; Females ;</t>
  </si>
  <si>
    <t>South Australia ;  P33 - People with job attachment ;  Persons ;</t>
  </si>
  <si>
    <t>South Australia ;  P33 - People with job attachment ;  &gt; Males ;</t>
  </si>
  <si>
    <t>South Australia ;  P33 - People with job attachment ;  &gt; Females ;</t>
  </si>
  <si>
    <t>South Australia ;  P34 - People without job attachment ;  Persons ;</t>
  </si>
  <si>
    <t>South Australia ;  P34 - People without job attachment ;  &gt; Males ;</t>
  </si>
  <si>
    <t>South Australia ;  P34 - People without job attachment ;  &gt; Females ;</t>
  </si>
  <si>
    <t>South Australia ;  P35 - PNILF with marginal attachment to the labour force (historical ver.) ;  Persons ;</t>
  </si>
  <si>
    <t>South Australia ;  P35 - PNILF with marginal attachment to the labour force (historical ver.) ;  &gt; Males ;</t>
  </si>
  <si>
    <t>South Australia ;  P35 - PNILF with marginal attachment to the labour force (historical ver.) ;  &gt; Females ;</t>
  </si>
  <si>
    <t>Western Australia ;  P01 - Civilian population ;  Persons ;</t>
  </si>
  <si>
    <t>Western Australia ;  P01 - Civilian population ;  &gt; Males ;</t>
  </si>
  <si>
    <t>Western Australia ;  P01 - Civilian population ;  &gt; Females ;</t>
  </si>
  <si>
    <t>Western Australia ;  P02 - Employed people ;  Persons ;</t>
  </si>
  <si>
    <t>Western Australia ;  P02 - Employed people ;  &gt; Males ;</t>
  </si>
  <si>
    <t>Western Australia ;  P02 - Employed people ;  &gt; Females ;</t>
  </si>
  <si>
    <t>Western Australia ;  P03 - Employed people who would prefer more hours ;  Persons ;</t>
  </si>
  <si>
    <t>Western Australia ;  P03 - Employed people who would prefer more hours ;  &gt; Males ;</t>
  </si>
  <si>
    <t>Western Australia ;  P03 - Employed people who would prefer more hours ;  &gt; Females ;</t>
  </si>
  <si>
    <t>Western Australia ;  P04 - Part-time workers who would prefer more hours ;  Persons ;</t>
  </si>
  <si>
    <t>Western Australia ;  P04 - Part-time workers who would prefer more hours ;  &gt; Males ;</t>
  </si>
  <si>
    <t>Western Australia ;  P04 - Part-time workers who would prefer more hours ;  &gt; Females ;</t>
  </si>
  <si>
    <t>Western Australia ;  P05 - Part-time workers who would prefer full-time hours ;  Persons ;</t>
  </si>
  <si>
    <t>Western Australia ;  P05 - Part-time workers who would prefer full-time hours ;  &gt; Males ;</t>
  </si>
  <si>
    <t>Western Australia ;  P05 - Part-time workers who would prefer full-time hours ;  &gt; Females ;</t>
  </si>
  <si>
    <t>Western Australia ;  P06 - Underemployed workers ;  Persons ;</t>
  </si>
  <si>
    <t>Western Australia ;  P06 - Underemployed workers ;  &gt; Males ;</t>
  </si>
  <si>
    <t>Western Australia ;  P06 - Underemployed workers ;  &gt; Females ;</t>
  </si>
  <si>
    <t>Western Australia ;  P07 - Underemployed part-time workers ;  Persons ;</t>
  </si>
  <si>
    <t>Western Australia ;  P07 - Underemployed part-time workers ;  &gt; Males ;</t>
  </si>
  <si>
    <t>Western Australia ;  P07 - Underemployed part-time workers ;  &gt; Females ;</t>
  </si>
  <si>
    <t>Western Australia ;  P08 - People who started current job In the last year ;  Persons ;</t>
  </si>
  <si>
    <t>Western Australia ;  P08 - People who started current job In the last year ;  &gt; Males ;</t>
  </si>
  <si>
    <t>Western Australia ;  P08 - People who started current job In the last year ;  &gt; Females ;</t>
  </si>
  <si>
    <t>Western Australia ;  P09 - People employed in current job for a year or more ;  Persons ;</t>
  </si>
  <si>
    <t>Western Australia ;  P09 - People employed in current job for a year or more ;  &gt; Males ;</t>
  </si>
  <si>
    <t>Western Australia ;  P09 - People employed in current job for a year or more ;  &gt; Females ;</t>
  </si>
  <si>
    <t>Western Australia ;  P10 - Employees who started current job In the last year ;  Persons ;</t>
  </si>
  <si>
    <t>Western Australia ;  P10 - Employees who started current job In the last year ;  &gt; Males ;</t>
  </si>
  <si>
    <t>Western Australia ;  P10 - Employees who started current job In the last year ;  &gt; Females ;</t>
  </si>
  <si>
    <t>Western Australia ;  P11 - Employees in current job for a year or more ;  Persons ;</t>
  </si>
  <si>
    <t>Western Australia ;  P11 - Employees in current job for a year or more ;  &gt; Males ;</t>
  </si>
  <si>
    <t>Western Australia ;  P11 - Employees in current job for a year or more ;  &gt; Females ;</t>
  </si>
  <si>
    <t>Western Australia ;  P12 - Looked for work while in current job over the last year ;  Persons ;</t>
  </si>
  <si>
    <t>Western Australia ;  P12 - Looked for work while in current job over the last year ;  &gt; Males ;</t>
  </si>
  <si>
    <t>Western Australia ;  P12 - Looked for work while in current job over the last year ;  &gt; Females ;</t>
  </si>
  <si>
    <t>Western Australia ;  P13 - People who worked at some time during the last year ;  Persons ;</t>
  </si>
  <si>
    <t>Western Australia ;  P13 - People who worked at some time during the last year ;  &gt; Males ;</t>
  </si>
  <si>
    <t>Western Australia ;  P13 - People who worked at some time during the last year ;  &gt; Females ;</t>
  </si>
  <si>
    <t>Western Australia ;  P14 - People who were working 12 months ago ;  Persons ;</t>
  </si>
  <si>
    <t>Western Australia ;  P14 - People who were working 12 months ago ;  &gt; Males ;</t>
  </si>
  <si>
    <t>Western Australia ;  P14 - People who were working 12 months ago ;  &gt; Females ;</t>
  </si>
  <si>
    <t>Western Australia ;  P15 - People currently employed and employed 12 months ago ;  Persons ;</t>
  </si>
  <si>
    <t>Western Australia ;  P15 - People currently employed and employed 12 months ago ;  &gt; Males ;</t>
  </si>
  <si>
    <t>Western Australia ;  P15 - People currently employed and employed 12 months ago ;  &gt; Females ;</t>
  </si>
  <si>
    <t>Western Australia ;  P16 - People who left, lost or worked multiple jobs last year ;  Persons ;</t>
  </si>
  <si>
    <t>Western Australia ;  P16 - People who left, lost or worked multiple jobs last year ;  &gt; Males ;</t>
  </si>
  <si>
    <t>Western Australia ;  P16 - People who left, lost or worked multiple jobs last year ;  &gt; Females ;</t>
  </si>
  <si>
    <t>Western Australia ;  P17 - People who left or lost a job last year ;  Persons ;</t>
  </si>
  <si>
    <t>Western Australia ;  P17 - People who left or lost a job last year ;  &gt; Males ;</t>
  </si>
  <si>
    <t>Western Australia ;  P17 - People who left or lost a job last year ;  &gt; Females ;</t>
  </si>
  <si>
    <t>Western Australia ;  P18 - Employed people who left or lost a job last year ;  Persons ;</t>
  </si>
  <si>
    <t>Western Australia ;  P18 - Employed people who left or lost a job last year ;  &gt; Males ;</t>
  </si>
  <si>
    <t>Western Australia ;  P18 - Employed people who left or lost a job last year ;  &gt; Females ;</t>
  </si>
  <si>
    <t>Western Australia ;  P19 - Unemployed people ;  Persons ;</t>
  </si>
  <si>
    <t>Western Australia ;  P19 - Unemployed people ;  &gt; Males ;</t>
  </si>
  <si>
    <t>Western Australia ;  P19 - Unemployed people ;  &gt; Females ;</t>
  </si>
  <si>
    <t>Western Australia ;  P20 - People not in the labour force (PNILF) ;  Persons ;</t>
  </si>
  <si>
    <t>Western Australia ;  P20 - People not in the labour force (PNILF) ;  &gt; Males ;</t>
  </si>
  <si>
    <t>Western Australia ;  P20 - People not in the labour force (PNILF) ;  &gt; Females ;</t>
  </si>
  <si>
    <t>Western Australia ;  P21 - PNILF who wanted to work ;  Persons ;</t>
  </si>
  <si>
    <t>Western Australia ;  P21 - PNILF who wanted to work ;  &gt; Males ;</t>
  </si>
  <si>
    <t>Western Australia ;  P21 - PNILF who wanted to work ;  &gt; Females ;</t>
  </si>
  <si>
    <t>Western Australia ;  P22 - PNILF who looked for work ;  Persons ;</t>
  </si>
  <si>
    <t>Western Australia ;  P22 - PNILF who looked for work ;  &gt; Males ;</t>
  </si>
  <si>
    <t>Western Australia ;  P22 - PNILF who looked for work ;  &gt; Females ;</t>
  </si>
  <si>
    <t>Western Australia ;  P23 - PNILF with marginal attachment to the labour force ;  Persons ;</t>
  </si>
  <si>
    <t>Western Australia ;  P23 - PNILF with marginal attachment to the labour force ;  &gt; Males ;</t>
  </si>
  <si>
    <t>Western Australia ;  P23 - PNILF with marginal attachment to the labour force ;  &gt; Females ;</t>
  </si>
  <si>
    <t>Western Australia ;  P24 - PNILF who had a job to go or return to ;  Persons ;</t>
  </si>
  <si>
    <t>Western Australia ;  P24 - PNILF who had a job to go or return to ;  &gt; Males ;</t>
  </si>
  <si>
    <t>Western Australia ;  P24 - PNILF who had a job to go or return to ;  &gt; Females ;</t>
  </si>
  <si>
    <t>Western Australia ;  P25 - PNILF who wanted work and could start within four weeks ;  Persons ;</t>
  </si>
  <si>
    <t>Western Australia ;  P25 - PNILF who wanted work and could start within four weeks ;  &gt; Males ;</t>
  </si>
  <si>
    <t>Western Australia ;  P25 - PNILF who wanted work and could start within four weeks ;  &gt; Females ;</t>
  </si>
  <si>
    <t>Western Australia ;  P26 - Discouraged job seekers ;  Persons ;</t>
  </si>
  <si>
    <t>Western Australia ;  P26 - Discouraged job seekers ;  &gt; Males ;</t>
  </si>
  <si>
    <t>Western Australia ;  P26 - Discouraged job seekers ;  &gt; Females ;</t>
  </si>
  <si>
    <t>Western Australia ;  P27 - PNILF who wanted work but unavailable within four weeks ;  Persons ;</t>
  </si>
  <si>
    <t>Western Australia ;  P27 - PNILF who wanted work but unavailable within four weeks ;  &gt; Males ;</t>
  </si>
  <si>
    <t>Western Australia ;  P27 - PNILF who wanted work but unavailable within four weeks ;  &gt; Females ;</t>
  </si>
  <si>
    <t>Western Australia ;  P28 - PNILF who wanted work but were caring for children ;  Persons ;</t>
  </si>
  <si>
    <t>Western Australia ;  P28 - PNILF who wanted work but were caring for children ;  &gt; Males ;</t>
  </si>
  <si>
    <t>Western Australia ;  P28 - PNILF who wanted work but were caring for children ;  &gt; Females ;</t>
  </si>
  <si>
    <t>Western Australia ;  P29 - PNILF whose last job was less than 10 years ago ;  Persons ;</t>
  </si>
  <si>
    <t>Western Australia ;  P29 - PNILF whose last job was less than 10 years ago ;  &gt; Males ;</t>
  </si>
  <si>
    <t>Western Australia ;  P29 - PNILF whose last job was less than 10 years ago ;  &gt; Females ;</t>
  </si>
  <si>
    <t>Western Australia ;  P30 - Potential workers ;  Persons ;</t>
  </si>
  <si>
    <t>Western Australia ;  P30 - Potential workers ;  &gt; Males ;</t>
  </si>
  <si>
    <t>Western Australia ;  P30 - Potential workers ;  &gt; Females ;</t>
  </si>
  <si>
    <t>Western Australia ;  P31 - Potential workers with job attachment ;  Persons ;</t>
  </si>
  <si>
    <t>Western Australia ;  P31 - Potential workers with job attachment ;  &gt; Males ;</t>
  </si>
  <si>
    <t>Western Australia ;  P31 - Potential workers with job attachment ;  &gt; Females ;</t>
  </si>
  <si>
    <t>Western Australia ;  P32 - Potential workers without job attachment ;  Persons ;</t>
  </si>
  <si>
    <t>Western Australia ;  P32 - Potential workers without job attachment ;  &gt; Males ;</t>
  </si>
  <si>
    <t>Western Australia ;  P32 - Potential workers without job attachment ;  &gt; Females ;</t>
  </si>
  <si>
    <t>Western Australia ;  P33 - People with job attachment ;  Persons ;</t>
  </si>
  <si>
    <t>Western Australia ;  P33 - People with job attachment ;  &gt; Males ;</t>
  </si>
  <si>
    <t>Western Australia ;  P33 - People with job attachment ;  &gt; Females ;</t>
  </si>
  <si>
    <t>Western Australia ;  P34 - People without job attachment ;  Persons ;</t>
  </si>
  <si>
    <t>Western Australia ;  P34 - People without job attachment ;  &gt; Males ;</t>
  </si>
  <si>
    <t>Western Australia ;  P34 - People without job attachment ;  &gt; Females ;</t>
  </si>
  <si>
    <t>Western Australia ;  P35 - PNILF with marginal attachment to the labour force (historical ver.) ;  Persons ;</t>
  </si>
  <si>
    <t>Western Australia ;  P35 - PNILF with marginal attachment to the labour force (historical ver.) ;  &gt; Males ;</t>
  </si>
  <si>
    <t>Western Australia ;  P35 - PNILF with marginal attachment to the labour force (historical ver.) ;  &gt; Females ;</t>
  </si>
  <si>
    <t>Tasmania ;  P01 - Civilian population ;  Persons ;</t>
  </si>
  <si>
    <t>Tasmania ;  P01 - Civilian population ;  &gt; Males ;</t>
  </si>
  <si>
    <t>Tasmania ;  P01 - Civilian population ;  &gt; Females ;</t>
  </si>
  <si>
    <t>Tasmania ;  P02 - Employed people ;  Persons ;</t>
  </si>
  <si>
    <t>Tasmania ;  P02 - Employed people ;  &gt; Males ;</t>
  </si>
  <si>
    <t>Tasmania ;  P02 - Employed people ;  &gt; Females ;</t>
  </si>
  <si>
    <t>Tasmania ;  P03 - Employed people who would prefer more hours ;  Persons ;</t>
  </si>
  <si>
    <t>Tasmania ;  P03 - Employed people who would prefer more hours ;  &gt; Males ;</t>
  </si>
  <si>
    <t>Tasmania ;  P03 - Employed people who would prefer more hours ;  &gt; Females ;</t>
  </si>
  <si>
    <t>Tasmania ;  P04 - Part-time workers who would prefer more hours ;  Persons ;</t>
  </si>
  <si>
    <t>Tasmania ;  P04 - Part-time workers who would prefer more hours ;  &gt; Males ;</t>
  </si>
  <si>
    <t>Tasmania ;  P04 - Part-time workers who would prefer more hours ;  &gt; Females ;</t>
  </si>
  <si>
    <t>Tasmania ;  P05 - Part-time workers who would prefer full-time hours ;  Persons ;</t>
  </si>
  <si>
    <t>Tasmania ;  P05 - Part-time workers who would prefer full-time hours ;  &gt; Males ;</t>
  </si>
  <si>
    <t>Tasmania ;  P05 - Part-time workers who would prefer full-time hours ;  &gt; Females ;</t>
  </si>
  <si>
    <t>Tasmania ;  P06 - Underemployed workers ;  Persons ;</t>
  </si>
  <si>
    <t>Tasmania ;  P06 - Underemployed workers ;  &gt; Males ;</t>
  </si>
  <si>
    <t>Tasmania ;  P06 - Underemployed workers ;  &gt; Females ;</t>
  </si>
  <si>
    <t>Tasmania ;  P07 - Underemployed part-time workers ;  Persons ;</t>
  </si>
  <si>
    <t>Tasmania ;  P07 - Underemployed part-time workers ;  &gt; Males ;</t>
  </si>
  <si>
    <t>Tasmania ;  P07 - Underemployed part-time workers ;  &gt; Females ;</t>
  </si>
  <si>
    <t>Tasmania ;  P08 - People who started current job In the last year ;  Persons ;</t>
  </si>
  <si>
    <t>Tasmania ;  P08 - People who started current job In the last year ;  &gt; Males ;</t>
  </si>
  <si>
    <t>Tasmania ;  P08 - People who started current job In the last year ;  &gt; Females ;</t>
  </si>
  <si>
    <t>Tasmania ;  P09 - People employed in current job for a year or more ;  Persons ;</t>
  </si>
  <si>
    <t>Tasmania ;  P09 - People employed in current job for a year or more ;  &gt; Males ;</t>
  </si>
  <si>
    <t>Tasmania ;  P09 - People employed in current job for a year or more ;  &gt; Females ;</t>
  </si>
  <si>
    <t>Tasmania ;  P10 - Employees who started current job In the last year ;  Persons ;</t>
  </si>
  <si>
    <t>Tasmania ;  P10 - Employees who started current job In the last year ;  &gt; Males ;</t>
  </si>
  <si>
    <t>Tasmania ;  P10 - Employees who started current job In the last year ;  &gt; Females ;</t>
  </si>
  <si>
    <t>Tasmania ;  P11 - Employees in current job for a year or more ;  Persons ;</t>
  </si>
  <si>
    <t>Tasmania ;  P11 - Employees in current job for a year or more ;  &gt; Males ;</t>
  </si>
  <si>
    <t>Tasmania ;  P11 - Employees in current job for a year or more ;  &gt; Females ;</t>
  </si>
  <si>
    <t>Tasmania ;  P12 - Looked for work while in current job over the last year ;  Persons ;</t>
  </si>
  <si>
    <t>Tasmania ;  P12 - Looked for work while in current job over the last year ;  &gt; Males ;</t>
  </si>
  <si>
    <t>Tasmania ;  P12 - Looked for work while in current job over the last year ;  &gt; Females ;</t>
  </si>
  <si>
    <t>Tasmania ;  P13 - People who worked at some time during the last year ;  Persons ;</t>
  </si>
  <si>
    <t>Tasmania ;  P13 - People who worked at some time during the last year ;  &gt; Males ;</t>
  </si>
  <si>
    <t>Tasmania ;  P13 - People who worked at some time during the last year ;  &gt; Females ;</t>
  </si>
  <si>
    <t>Tasmania ;  P14 - People who were working 12 months ago ;  Persons ;</t>
  </si>
  <si>
    <t>Tasmania ;  P14 - People who were working 12 months ago ;  &gt; Males ;</t>
  </si>
  <si>
    <t>Tasmania ;  P14 - People who were working 12 months ago ;  &gt; Females ;</t>
  </si>
  <si>
    <t>Tasmania ;  P15 - People currently employed and employed 12 months ago ;  Persons ;</t>
  </si>
  <si>
    <t>Tasmania ;  P15 - People currently employed and employed 12 months ago ;  &gt; Males ;</t>
  </si>
  <si>
    <t>Tasmania ;  P15 - People currently employed and employed 12 months ago ;  &gt; Females ;</t>
  </si>
  <si>
    <t>Tasmania ;  P16 - People who left, lost or worked multiple jobs last year ;  Persons ;</t>
  </si>
  <si>
    <t>Tasmania ;  P16 - People who left, lost or worked multiple jobs last year ;  &gt; Males ;</t>
  </si>
  <si>
    <t>Tasmania ;  P16 - People who left, lost or worked multiple jobs last year ;  &gt; Females ;</t>
  </si>
  <si>
    <t>Tasmania ;  P17 - People who left or lost a job last year ;  Persons ;</t>
  </si>
  <si>
    <t>Tasmania ;  P17 - People who left or lost a job last year ;  &gt; Males ;</t>
  </si>
  <si>
    <t>Tasmania ;  P17 - People who left or lost a job last year ;  &gt; Females ;</t>
  </si>
  <si>
    <t>Tasmania ;  P18 - Employed people who left or lost a job last year ;  Persons ;</t>
  </si>
  <si>
    <t>Tasmania ;  P18 - Employed people who left or lost a job last year ;  &gt; Males ;</t>
  </si>
  <si>
    <t>Tasmania ;  P18 - Employed people who left or lost a job last year ;  &gt; Females ;</t>
  </si>
  <si>
    <t>Tasmania ;  P19 - Unemployed people ;  Persons ;</t>
  </si>
  <si>
    <t>Tasmania ;  P19 - Unemployed people ;  &gt; Males ;</t>
  </si>
  <si>
    <t>Tasmania ;  P19 - Unemployed people ;  &gt; Females ;</t>
  </si>
  <si>
    <t>Tasmania ;  P20 - People not in the labour force (PNILF) ;  Persons ;</t>
  </si>
  <si>
    <t>Tasmania ;  P20 - People not in the labour force (PNILF) ;  &gt; Males ;</t>
  </si>
  <si>
    <t>Tasmania ;  P20 - People not in the labour force (PNILF) ;  &gt; Females ;</t>
  </si>
  <si>
    <t>Tasmania ;  P21 - PNILF who wanted to work ;  Persons ;</t>
  </si>
  <si>
    <t>Tasmania ;  P21 - PNILF who wanted to work ;  &gt; Males ;</t>
  </si>
  <si>
    <t>Tasmania ;  P21 - PNILF who wanted to work ;  &gt; Females ;</t>
  </si>
  <si>
    <t>Tasmania ;  P22 - PNILF who looked for work ;  Persons ;</t>
  </si>
  <si>
    <t>Tasmania ;  P22 - PNILF who looked for work ;  &gt; Males ;</t>
  </si>
  <si>
    <t>Tasmania ;  P22 - PNILF who looked for work ;  &gt; Females ;</t>
  </si>
  <si>
    <t>Tasmania ;  P23 - PNILF with marginal attachment to the labour force ;  Persons ;</t>
  </si>
  <si>
    <t>Tasmania ;  P23 - PNILF with marginal attachment to the labour force ;  &gt; Males ;</t>
  </si>
  <si>
    <t>Tasmania ;  P23 - PNILF with marginal attachment to the labour force ;  &gt; Females ;</t>
  </si>
  <si>
    <t>Tasmania ;  P24 - PNILF who had a job to go or return to ;  Persons ;</t>
  </si>
  <si>
    <t>Tasmania ;  P24 - PNILF who had a job to go or return to ;  &gt; Males ;</t>
  </si>
  <si>
    <t>Tasmania ;  P24 - PNILF who had a job to go or return to ;  &gt; Females ;</t>
  </si>
  <si>
    <t>Tasmania ;  P25 - PNILF who wanted work and could start within four weeks ;  Persons ;</t>
  </si>
  <si>
    <t>Tasmania ;  P25 - PNILF who wanted work and could start within four weeks ;  &gt; Males ;</t>
  </si>
  <si>
    <t>Tasmania ;  P25 - PNILF who wanted work and could start within four weeks ;  &gt; Females ;</t>
  </si>
  <si>
    <t>Tasmania ;  P26 - Discouraged job seekers ;  Persons ;</t>
  </si>
  <si>
    <t>Tasmania ;  P26 - Discouraged job seekers ;  &gt; Males ;</t>
  </si>
  <si>
    <t>Tasmania ;  P26 - Discouraged job seekers ;  &gt; Females ;</t>
  </si>
  <si>
    <t>Tasmania ;  P27 - PNILF who wanted work but unavailable within four weeks ;  Persons ;</t>
  </si>
  <si>
    <t>Tasmania ;  P27 - PNILF who wanted work but unavailable within four weeks ;  &gt; Males ;</t>
  </si>
  <si>
    <t>Tasmania ;  P27 - PNILF who wanted work but unavailable within four weeks ;  &gt; Females ;</t>
  </si>
  <si>
    <t>Tasmania ;  P28 - PNILF who wanted work but were caring for children ;  Persons ;</t>
  </si>
  <si>
    <t>Tasmania ;  P28 - PNILF who wanted work but were caring for children ;  &gt; Males ;</t>
  </si>
  <si>
    <t>Tasmania ;  P28 - PNILF who wanted work but were caring for children ;  &gt; Females ;</t>
  </si>
  <si>
    <t>Tasmania ;  P29 - PNILF whose last job was less than 10 years ago ;  Persons ;</t>
  </si>
  <si>
    <t>Tasmania ;  P29 - PNILF whose last job was less than 10 years ago ;  &gt; Males ;</t>
  </si>
  <si>
    <t>Tasmania ;  P29 - PNILF whose last job was less than 10 years ago ;  &gt; Females ;</t>
  </si>
  <si>
    <t>Tasmania ;  P30 - Potential workers ;  Persons ;</t>
  </si>
  <si>
    <t>Tasmania ;  P30 - Potential workers ;  &gt; Males ;</t>
  </si>
  <si>
    <t>Tasmania ;  P30 - Potential workers ;  &gt; Females ;</t>
  </si>
  <si>
    <t>Tasmania ;  P31 - Potential workers with job attachment ;  Persons ;</t>
  </si>
  <si>
    <t>Tasmania ;  P31 - Potential workers with job attachment ;  &gt; Males ;</t>
  </si>
  <si>
    <t>Tasmania ;  P31 - Potential workers with job attachment ;  &gt; Females ;</t>
  </si>
  <si>
    <t>Tasmania ;  P32 - Potential workers without job attachment ;  Persons ;</t>
  </si>
  <si>
    <t>Tasmania ;  P32 - Potential workers without job attachment ;  &gt; Males ;</t>
  </si>
  <si>
    <t>A126111190R</t>
  </si>
  <si>
    <t>A126103630J</t>
  </si>
  <si>
    <t>A126095942K</t>
  </si>
  <si>
    <t>A126111062W</t>
  </si>
  <si>
    <t>A126103502R</t>
  </si>
  <si>
    <t>A126096058R</t>
  </si>
  <si>
    <t>A126111178X</t>
  </si>
  <si>
    <t>A126103618T</t>
  </si>
  <si>
    <t>A126096062F</t>
  </si>
  <si>
    <t>A126111182R</t>
  </si>
  <si>
    <t>A126103622J</t>
  </si>
  <si>
    <t>A126095950K</t>
  </si>
  <si>
    <t>A126111070W</t>
  </si>
  <si>
    <t>A126103510R</t>
  </si>
  <si>
    <t>A126095986L</t>
  </si>
  <si>
    <t>A126111106L</t>
  </si>
  <si>
    <t>A126103546T</t>
  </si>
  <si>
    <t>A126096022L</t>
  </si>
  <si>
    <t>A126111142W</t>
  </si>
  <si>
    <t>A126103582A</t>
  </si>
  <si>
    <t>A126096074R</t>
  </si>
  <si>
    <t>A126111194X</t>
  </si>
  <si>
    <t>A126103634T</t>
  </si>
  <si>
    <t>A126095946V</t>
  </si>
  <si>
    <t>A126111066F</t>
  </si>
  <si>
    <t>A126103506X</t>
  </si>
  <si>
    <t>A126096026W</t>
  </si>
  <si>
    <t>A126111146F</t>
  </si>
  <si>
    <t>A126103586K</t>
  </si>
  <si>
    <t>A126096038F</t>
  </si>
  <si>
    <t>A126111158R</t>
  </si>
  <si>
    <t>A126103598V</t>
  </si>
  <si>
    <t>A126095970V</t>
  </si>
  <si>
    <t>A126111090F</t>
  </si>
  <si>
    <t>A126103530X</t>
  </si>
  <si>
    <t>A126095954V</t>
  </si>
  <si>
    <t>A126111074F</t>
  </si>
  <si>
    <t>A126103514X</t>
  </si>
  <si>
    <t>A126095990C</t>
  </si>
  <si>
    <t>A126111110C</t>
  </si>
  <si>
    <t>A126103550J</t>
  </si>
  <si>
    <t>A126095966C</t>
  </si>
  <si>
    <t>A126111086R</t>
  </si>
  <si>
    <t>A126103526J</t>
  </si>
  <si>
    <t>A126095994L</t>
  </si>
  <si>
    <t>A126111114L</t>
  </si>
  <si>
    <t>A126103554T</t>
  </si>
  <si>
    <t>A126095974C</t>
  </si>
  <si>
    <t>A126111094R</t>
  </si>
  <si>
    <t>A126103534J</t>
  </si>
  <si>
    <t>A126095342F</t>
  </si>
  <si>
    <t>A126110462R</t>
  </si>
  <si>
    <t>A126102902J</t>
  </si>
  <si>
    <t>A126095298J</t>
  </si>
  <si>
    <t>A126110418F</t>
  </si>
  <si>
    <t>A126102858K</t>
  </si>
  <si>
    <t>A126095346R</t>
  </si>
  <si>
    <t>A126110466X</t>
  </si>
  <si>
    <t>A126102906T</t>
  </si>
  <si>
    <t>A126095350F</t>
  </si>
  <si>
    <t>A126110470R</t>
  </si>
  <si>
    <t>A126102910J</t>
  </si>
  <si>
    <t>A126095302L</t>
  </si>
  <si>
    <t>A126110422W</t>
  </si>
  <si>
    <t>A126102862A</t>
  </si>
  <si>
    <t>A126095306W</t>
  </si>
  <si>
    <t>A126110426F</t>
  </si>
  <si>
    <t>A126102866K</t>
  </si>
  <si>
    <t>A126095330W</t>
  </si>
  <si>
    <t>A126110450F</t>
  </si>
  <si>
    <t>A126102890K</t>
  </si>
  <si>
    <t>A126095278X</t>
  </si>
  <si>
    <t>A126110398J</t>
  </si>
  <si>
    <t>A126102838A</t>
  </si>
  <si>
    <t>A126095354R</t>
  </si>
  <si>
    <t>A126110474X</t>
  </si>
  <si>
    <t>A126102914T</t>
  </si>
  <si>
    <t>A126095334F</t>
  </si>
  <si>
    <t>A126110454R</t>
  </si>
  <si>
    <t>A126102894V</t>
  </si>
  <si>
    <t>A126095366X</t>
  </si>
  <si>
    <t>A126110486J</t>
  </si>
  <si>
    <t>A126102926A</t>
  </si>
  <si>
    <t>A126095282R</t>
  </si>
  <si>
    <t>A126110402L</t>
  </si>
  <si>
    <t>A126102842T</t>
  </si>
  <si>
    <t>A126095238F</t>
  </si>
  <si>
    <t>A126110358R</t>
  </si>
  <si>
    <t>A126102798V</t>
  </si>
  <si>
    <t>A126095258R</t>
  </si>
  <si>
    <t>A126110378X</t>
  </si>
  <si>
    <t>A126102818T</t>
  </si>
  <si>
    <t>A126095310L</t>
  </si>
  <si>
    <t>A126110430W</t>
  </si>
  <si>
    <t>A126102870A</t>
  </si>
  <si>
    <t>A126095262F</t>
  </si>
  <si>
    <t>A126110382R</t>
  </si>
  <si>
    <t>A126102822J</t>
  </si>
  <si>
    <t>A126095314W</t>
  </si>
  <si>
    <t>A126110434F</t>
  </si>
  <si>
    <t>A126102874K</t>
  </si>
  <si>
    <t>A126095318F</t>
  </si>
  <si>
    <t>A126110438R</t>
  </si>
  <si>
    <t>A126102878V</t>
  </si>
  <si>
    <t>A126095370R</t>
  </si>
  <si>
    <t>A126110490X</t>
  </si>
  <si>
    <t>A126102930T</t>
  </si>
  <si>
    <t>A126095242W</t>
  </si>
  <si>
    <t>A126110362F</t>
  </si>
  <si>
    <t>A126102802X</t>
  </si>
  <si>
    <t>A126095358X</t>
  </si>
  <si>
    <t>A126110478J</t>
  </si>
  <si>
    <t>A126102918A</t>
  </si>
  <si>
    <t>A126095362R</t>
  </si>
  <si>
    <t>A126110482X</t>
  </si>
  <si>
    <t>A126102922T</t>
  </si>
  <si>
    <t>A126095250W</t>
  </si>
  <si>
    <t>A126110370F</t>
  </si>
  <si>
    <t>A126102810X</t>
  </si>
  <si>
    <t>A126095286X</t>
  </si>
  <si>
    <t>A126110406W</t>
  </si>
  <si>
    <t>A126102846A</t>
  </si>
  <si>
    <t>A126095322W</t>
  </si>
  <si>
    <t>A126110442F</t>
  </si>
  <si>
    <t>A126102882K</t>
  </si>
  <si>
    <t>A126095374X</t>
  </si>
  <si>
    <t>A126110494J</t>
  </si>
  <si>
    <t>A126102934A</t>
  </si>
  <si>
    <t>A126095246F</t>
  </si>
  <si>
    <t>A126110366R</t>
  </si>
  <si>
    <t>A126102806J</t>
  </si>
  <si>
    <t>A126095326F</t>
  </si>
  <si>
    <t>A126110446R</t>
  </si>
  <si>
    <t>A126102886V</t>
  </si>
  <si>
    <t>A126095338R</t>
  </si>
  <si>
    <t>A126110458X</t>
  </si>
  <si>
    <t>A126102898C</t>
  </si>
  <si>
    <t>A126095270F</t>
  </si>
  <si>
    <t>A126110390R</t>
  </si>
  <si>
    <t>A126102830J</t>
  </si>
  <si>
    <t>A126095254F</t>
  </si>
  <si>
    <t>A126110374R</t>
  </si>
  <si>
    <t>A126102814J</t>
  </si>
  <si>
    <t>A126095290R</t>
  </si>
  <si>
    <t>A126110410L</t>
  </si>
  <si>
    <t>A126102850T</t>
  </si>
  <si>
    <t>A126095266R</t>
  </si>
  <si>
    <t>A126110386X</t>
  </si>
  <si>
    <t>A126102826T</t>
  </si>
  <si>
    <t>A126095294X</t>
  </si>
  <si>
    <t>A126110414W</t>
  </si>
  <si>
    <t>A126102854A</t>
  </si>
  <si>
    <t>A126095274R</t>
  </si>
  <si>
    <t>A126110394X</t>
  </si>
  <si>
    <t>A126102834T</t>
  </si>
  <si>
    <t>A126095482J</t>
  </si>
  <si>
    <t>A126110602F</t>
  </si>
  <si>
    <t>A126103042L</t>
  </si>
  <si>
    <t>A126095438X</t>
  </si>
  <si>
    <t>A126110558J</t>
  </si>
  <si>
    <t>A126102998L</t>
  </si>
  <si>
    <t>A126095486T</t>
  </si>
  <si>
    <t>A126110606R</t>
  </si>
  <si>
    <t>A126103046W</t>
  </si>
  <si>
    <t>A126095490J</t>
  </si>
  <si>
    <t>A126110610F</t>
  </si>
  <si>
    <t>A126103050L</t>
  </si>
  <si>
    <t>A126095442R</t>
  </si>
  <si>
    <t>A126110562X</t>
  </si>
  <si>
    <t>A126103002V</t>
  </si>
  <si>
    <t>A126095446X</t>
  </si>
  <si>
    <t>A126110566J</t>
  </si>
  <si>
    <t>A126103006C</t>
  </si>
  <si>
    <t>A126095470X</t>
  </si>
  <si>
    <t>A126110590J</t>
  </si>
  <si>
    <t>A126103030C</t>
  </si>
  <si>
    <t>A126095418R</t>
  </si>
  <si>
    <t>A126110538X</t>
  </si>
  <si>
    <t>A126102978C</t>
  </si>
  <si>
    <t>A126095494T</t>
  </si>
  <si>
    <t>A126110614R</t>
  </si>
  <si>
    <t>A126103054W</t>
  </si>
  <si>
    <t>A126095474J</t>
  </si>
  <si>
    <t>A126110594T</t>
  </si>
  <si>
    <t>A126103034L</t>
  </si>
  <si>
    <t>A126095506R</t>
  </si>
  <si>
    <t>A126110626X</t>
  </si>
  <si>
    <t>A126103066F</t>
  </si>
  <si>
    <t>A126095422F</t>
  </si>
  <si>
    <t>A126110542R</t>
  </si>
  <si>
    <t>A126102982V</t>
  </si>
  <si>
    <t>A126095378J</t>
  </si>
  <si>
    <t>A126110498T</t>
  </si>
  <si>
    <t>A126102938K</t>
  </si>
  <si>
    <t>A126095398T</t>
  </si>
  <si>
    <t>A126110518R</t>
  </si>
  <si>
    <t>A126102958V</t>
  </si>
  <si>
    <t>A126095450R</t>
  </si>
  <si>
    <t>A126110570X</t>
  </si>
  <si>
    <t>A126103010V</t>
  </si>
  <si>
    <t>A126095402W</t>
  </si>
  <si>
    <t>A126110522F</t>
  </si>
  <si>
    <t>A126102962K</t>
  </si>
  <si>
    <t>A126095454X</t>
  </si>
  <si>
    <t>A126110574J</t>
  </si>
  <si>
    <t>A126103014C</t>
  </si>
  <si>
    <t>A126095458J</t>
  </si>
  <si>
    <t>A126110578T</t>
  </si>
  <si>
    <t>A126103018L</t>
  </si>
  <si>
    <t>A126095510F</t>
  </si>
  <si>
    <t>A126110630R</t>
  </si>
  <si>
    <t>A126103070W</t>
  </si>
  <si>
    <t>A126095382X</t>
  </si>
  <si>
    <t>A126110502W</t>
  </si>
  <si>
    <t>A126102942A</t>
  </si>
  <si>
    <t>A126095498A</t>
  </si>
  <si>
    <t>A126110618X</t>
  </si>
  <si>
    <t>A126103058F</t>
  </si>
  <si>
    <t>A126095502F</t>
  </si>
  <si>
    <t>A126110622R</t>
  </si>
  <si>
    <t>A126103062W</t>
  </si>
  <si>
    <t>A126095390X</t>
  </si>
  <si>
    <t>A126110510W</t>
  </si>
  <si>
    <t>A126102950A</t>
  </si>
  <si>
    <t>A126095426R</t>
  </si>
  <si>
    <t>A126110546X</t>
  </si>
  <si>
    <t>A126102986C</t>
  </si>
  <si>
    <t>A126095462X</t>
  </si>
  <si>
    <t>A126110582J</t>
  </si>
  <si>
    <t>A126103022C</t>
  </si>
  <si>
    <t>A126095514R</t>
  </si>
  <si>
    <t>A126110634X</t>
  </si>
  <si>
    <t>A126103074F</t>
  </si>
  <si>
    <t>A126095386J</t>
  </si>
  <si>
    <t>A126110506F</t>
  </si>
  <si>
    <t>A126102946K</t>
  </si>
  <si>
    <t>A126095466J</t>
  </si>
  <si>
    <t>A126110586T</t>
  </si>
  <si>
    <t>A126103026L</t>
  </si>
  <si>
    <t>A126095478T</t>
  </si>
  <si>
    <t>A126110598A</t>
  </si>
  <si>
    <t>A126103038W</t>
  </si>
  <si>
    <t>A126095410W</t>
  </si>
  <si>
    <t>A126110530F</t>
  </si>
  <si>
    <t>A126102970K</t>
  </si>
  <si>
    <t>A126095394J</t>
  </si>
  <si>
    <t>A126110514F</t>
  </si>
  <si>
    <t>A126102954K</t>
  </si>
  <si>
    <t>A126095430F</t>
  </si>
  <si>
    <t>A126110550R</t>
  </si>
  <si>
    <t>Tasmania ;  P32 - Potential workers without job attachment ;  &gt; Females ;</t>
  </si>
  <si>
    <t>Tasmania ;  P33 - People with job attachment ;  Persons ;</t>
  </si>
  <si>
    <t>Tasmania ;  P33 - People with job attachment ;  &gt; Males ;</t>
  </si>
  <si>
    <t>Tasmania ;  P33 - People with job attachment ;  &gt; Females ;</t>
  </si>
  <si>
    <t>Tasmania ;  P34 - People without job attachment ;  Persons ;</t>
  </si>
  <si>
    <t>Tasmania ;  P34 - People without job attachment ;  &gt; Males ;</t>
  </si>
  <si>
    <t>Tasmania ;  P34 - People without job attachment ;  &gt; Females ;</t>
  </si>
  <si>
    <t>Tasmania ;  P35 - PNILF with marginal attachment to the labour force (historical ver.) ;  Persons ;</t>
  </si>
  <si>
    <t>Tasmania ;  P35 - PNILF with marginal attachment to the labour force (historical ver.) ;  &gt; Males ;</t>
  </si>
  <si>
    <t>Tasmania ;  P35 - PNILF with marginal attachment to the labour force (historical ver.) ;  &gt; Females ;</t>
  </si>
  <si>
    <t>Northern Territory ;  P01 - Civilian population ;  Persons ;</t>
  </si>
  <si>
    <t>Northern Territory ;  P01 - Civilian population ;  &gt; Males ;</t>
  </si>
  <si>
    <t>Northern Territory ;  P01 - Civilian population ;  &gt; Females ;</t>
  </si>
  <si>
    <t>Northern Territory ;  P02 - Employed people ;  Persons ;</t>
  </si>
  <si>
    <t>Northern Territory ;  P02 - Employed people ;  &gt; Males ;</t>
  </si>
  <si>
    <t>Northern Territory ;  P02 - Employed people ;  &gt; Females ;</t>
  </si>
  <si>
    <t>Northern Territory ;  P03 - Employed people who would prefer more hours ;  Persons ;</t>
  </si>
  <si>
    <t>Northern Territory ;  P03 - Employed people who would prefer more hours ;  &gt; Males ;</t>
  </si>
  <si>
    <t>Northern Territory ;  P03 - Employed people who would prefer more hours ;  &gt; Females ;</t>
  </si>
  <si>
    <t>Northern Territory ;  P04 - Part-time workers who would prefer more hours ;  Persons ;</t>
  </si>
  <si>
    <t>Northern Territory ;  P04 - Part-time workers who would prefer more hours ;  &gt; Males ;</t>
  </si>
  <si>
    <t>Northern Territory ;  P04 - Part-time workers who would prefer more hours ;  &gt; Females ;</t>
  </si>
  <si>
    <t>Northern Territory ;  P05 - Part-time workers who would prefer full-time hours ;  Persons ;</t>
  </si>
  <si>
    <t>Northern Territory ;  P05 - Part-time workers who would prefer full-time hours ;  &gt; Males ;</t>
  </si>
  <si>
    <t>Northern Territory ;  P05 - Part-time workers who would prefer full-time hours ;  &gt; Females ;</t>
  </si>
  <si>
    <t>Northern Territory ;  P06 - Underemployed workers ;  Persons ;</t>
  </si>
  <si>
    <t>Northern Territory ;  P06 - Underemployed workers ;  &gt; Males ;</t>
  </si>
  <si>
    <t>Northern Territory ;  P06 - Underemployed workers ;  &gt; Females ;</t>
  </si>
  <si>
    <t>Northern Territory ;  P07 - Underemployed part-time workers ;  Persons ;</t>
  </si>
  <si>
    <t>Northern Territory ;  P07 - Underemployed part-time workers ;  &gt; Males ;</t>
  </si>
  <si>
    <t>Northern Territory ;  P07 - Underemployed part-time workers ;  &gt; Females ;</t>
  </si>
  <si>
    <t>Northern Territory ;  P08 - People who started current job In the last year ;  Persons ;</t>
  </si>
  <si>
    <t>Northern Territory ;  P08 - People who started current job In the last year ;  &gt; Males ;</t>
  </si>
  <si>
    <t>Northern Territory ;  P08 - People who started current job In the last year ;  &gt; Females ;</t>
  </si>
  <si>
    <t>Northern Territory ;  P09 - People employed in current job for a year or more ;  Persons ;</t>
  </si>
  <si>
    <t>Northern Territory ;  P09 - People employed in current job for a year or more ;  &gt; Males ;</t>
  </si>
  <si>
    <t>Northern Territory ;  P09 - People employed in current job for a year or more ;  &gt; Females ;</t>
  </si>
  <si>
    <t>Northern Territory ;  P10 - Employees who started current job In the last year ;  Persons ;</t>
  </si>
  <si>
    <t>Northern Territory ;  P10 - Employees who started current job In the last year ;  &gt; Males ;</t>
  </si>
  <si>
    <t>Northern Territory ;  P10 - Employees who started current job In the last year ;  &gt; Females ;</t>
  </si>
  <si>
    <t>Northern Territory ;  P11 - Employees in current job for a year or more ;  Persons ;</t>
  </si>
  <si>
    <t>Northern Territory ;  P11 - Employees in current job for a year or more ;  &gt; Males ;</t>
  </si>
  <si>
    <t>Northern Territory ;  P11 - Employees in current job for a year or more ;  &gt; Females ;</t>
  </si>
  <si>
    <t>Northern Territory ;  P12 - Looked for work while in current job over the last year ;  Persons ;</t>
  </si>
  <si>
    <t>Northern Territory ;  P12 - Looked for work while in current job over the last year ;  &gt; Males ;</t>
  </si>
  <si>
    <t>Northern Territory ;  P12 - Looked for work while in current job over the last year ;  &gt; Females ;</t>
  </si>
  <si>
    <t>Northern Territory ;  P13 - People who worked at some time during the last year ;  Persons ;</t>
  </si>
  <si>
    <t>Northern Territory ;  P13 - People who worked at some time during the last year ;  &gt; Males ;</t>
  </si>
  <si>
    <t>Northern Territory ;  P13 - People who worked at some time during the last year ;  &gt; Females ;</t>
  </si>
  <si>
    <t>Northern Territory ;  P14 - People who were working 12 months ago ;  Persons ;</t>
  </si>
  <si>
    <t>Northern Territory ;  P14 - People who were working 12 months ago ;  &gt; Males ;</t>
  </si>
  <si>
    <t>Northern Territory ;  P14 - People who were working 12 months ago ;  &gt; Females ;</t>
  </si>
  <si>
    <t>Northern Territory ;  P15 - People currently employed and employed 12 months ago ;  Persons ;</t>
  </si>
  <si>
    <t>Northern Territory ;  P15 - People currently employed and employed 12 months ago ;  &gt; Males ;</t>
  </si>
  <si>
    <t>Northern Territory ;  P15 - People currently employed and employed 12 months ago ;  &gt; Females ;</t>
  </si>
  <si>
    <t>Northern Territory ;  P16 - People who left, lost or worked multiple jobs last year ;  Persons ;</t>
  </si>
  <si>
    <t>Northern Territory ;  P16 - People who left, lost or worked multiple jobs last year ;  &gt; Males ;</t>
  </si>
  <si>
    <t>Northern Territory ;  P16 - People who left, lost or worked multiple jobs last year ;  &gt; Females ;</t>
  </si>
  <si>
    <t>Northern Territory ;  P17 - People who left or lost a job last year ;  Persons ;</t>
  </si>
  <si>
    <t>Northern Territory ;  P17 - People who left or lost a job last year ;  &gt; Males ;</t>
  </si>
  <si>
    <t>Northern Territory ;  P17 - People who left or lost a job last year ;  &gt; Females ;</t>
  </si>
  <si>
    <t>Northern Territory ;  P18 - Employed people who left or lost a job last year ;  Persons ;</t>
  </si>
  <si>
    <t>Northern Territory ;  P18 - Employed people who left or lost a job last year ;  &gt; Males ;</t>
  </si>
  <si>
    <t>Northern Territory ;  P18 - Employed people who left or lost a job last year ;  &gt; Females ;</t>
  </si>
  <si>
    <t>Northern Territory ;  P19 - Unemployed people ;  Persons ;</t>
  </si>
  <si>
    <t>Northern Territory ;  P19 - Unemployed people ;  &gt; Males ;</t>
  </si>
  <si>
    <t>Northern Territory ;  P19 - Unemployed people ;  &gt; Females ;</t>
  </si>
  <si>
    <t>Northern Territory ;  P20 - People not in the labour force (PNILF) ;  Persons ;</t>
  </si>
  <si>
    <t>Northern Territory ;  P20 - People not in the labour force (PNILF) ;  &gt; Males ;</t>
  </si>
  <si>
    <t>Northern Territory ;  P20 - People not in the labour force (PNILF) ;  &gt; Females ;</t>
  </si>
  <si>
    <t>Northern Territory ;  P21 - PNILF who wanted to work ;  Persons ;</t>
  </si>
  <si>
    <t>Northern Territory ;  P21 - PNILF who wanted to work ;  &gt; Males ;</t>
  </si>
  <si>
    <t>Northern Territory ;  P21 - PNILF who wanted to work ;  &gt; Females ;</t>
  </si>
  <si>
    <t>Northern Territory ;  P22 - PNILF who looked for work ;  Persons ;</t>
  </si>
  <si>
    <t>Northern Territory ;  P22 - PNILF who looked for work ;  &gt; Males ;</t>
  </si>
  <si>
    <t>Northern Territory ;  P22 - PNILF who looked for work ;  &gt; Females ;</t>
  </si>
  <si>
    <t>Northern Territory ;  P23 - PNILF with marginal attachment to the labour force ;  Persons ;</t>
  </si>
  <si>
    <t>Northern Territory ;  P23 - PNILF with marginal attachment to the labour force ;  &gt; Males ;</t>
  </si>
  <si>
    <t>Northern Territory ;  P23 - PNILF with marginal attachment to the labour force ;  &gt; Females ;</t>
  </si>
  <si>
    <t>Northern Territory ;  P24 - PNILF who had a job to go or return to ;  Persons ;</t>
  </si>
  <si>
    <t>Northern Territory ;  P24 - PNILF who had a job to go or return to ;  &gt; Males ;</t>
  </si>
  <si>
    <t>Northern Territory ;  P24 - PNILF who had a job to go or return to ;  &gt; Females ;</t>
  </si>
  <si>
    <t>Northern Territory ;  P25 - PNILF who wanted work and could start within four weeks ;  Persons ;</t>
  </si>
  <si>
    <t>Northern Territory ;  P25 - PNILF who wanted work and could start within four weeks ;  &gt; Males ;</t>
  </si>
  <si>
    <t>Northern Territory ;  P25 - PNILF who wanted work and could start within four weeks ;  &gt; Females ;</t>
  </si>
  <si>
    <t>Northern Territory ;  P26 - Discouraged job seekers ;  Persons ;</t>
  </si>
  <si>
    <t>Northern Territory ;  P26 - Discouraged job seekers ;  &gt; Males ;</t>
  </si>
  <si>
    <t>Northern Territory ;  P26 - Discouraged job seekers ;  &gt; Females ;</t>
  </si>
  <si>
    <t>Northern Territory ;  P27 - PNILF who wanted work but unavailable within four weeks ;  Persons ;</t>
  </si>
  <si>
    <t>Northern Territory ;  P27 - PNILF who wanted work but unavailable within four weeks ;  &gt; Males ;</t>
  </si>
  <si>
    <t>Northern Territory ;  P27 - PNILF who wanted work but unavailable within four weeks ;  &gt; Females ;</t>
  </si>
  <si>
    <t>Northern Territory ;  P28 - PNILF who wanted work but were caring for children ;  Persons ;</t>
  </si>
  <si>
    <t>Northern Territory ;  P28 - PNILF who wanted work but were caring for children ;  &gt; Males ;</t>
  </si>
  <si>
    <t>Northern Territory ;  P28 - PNILF who wanted work but were caring for children ;  &gt; Females ;</t>
  </si>
  <si>
    <t>Northern Territory ;  P29 - PNILF whose last job was less than 10 years ago ;  Persons ;</t>
  </si>
  <si>
    <t>Northern Territory ;  P29 - PNILF whose last job was less than 10 years ago ;  &gt; Males ;</t>
  </si>
  <si>
    <t>Northern Territory ;  P29 - PNILF whose last job was less than 10 years ago ;  &gt; Females ;</t>
  </si>
  <si>
    <t>Northern Territory ;  P30 - Potential workers ;  Persons ;</t>
  </si>
  <si>
    <t>Northern Territory ;  P30 - Potential workers ;  &gt; Males ;</t>
  </si>
  <si>
    <t>Northern Territory ;  P30 - Potential workers ;  &gt; Females ;</t>
  </si>
  <si>
    <t>Northern Territory ;  P31 - Potential workers with job attachment ;  Persons ;</t>
  </si>
  <si>
    <t>Northern Territory ;  P31 - Potential workers with job attachment ;  &gt; Males ;</t>
  </si>
  <si>
    <t>Northern Territory ;  P31 - Potential workers with job attachment ;  &gt; Females ;</t>
  </si>
  <si>
    <t>Northern Territory ;  P32 - Potential workers without job attachment ;  Persons ;</t>
  </si>
  <si>
    <t>Northern Territory ;  P32 - Potential workers without job attachment ;  &gt; Males ;</t>
  </si>
  <si>
    <t>Northern Territory ;  P32 - Potential workers without job attachment ;  &gt; Females ;</t>
  </si>
  <si>
    <t>Northern Territory ;  P33 - People with job attachment ;  Persons ;</t>
  </si>
  <si>
    <t>Northern Territory ;  P33 - People with job attachment ;  &gt; Males ;</t>
  </si>
  <si>
    <t>Northern Territory ;  P33 - People with job attachment ;  &gt; Females ;</t>
  </si>
  <si>
    <t>Northern Territory ;  P34 - People without job attachment ;  Persons ;</t>
  </si>
  <si>
    <t>Northern Territory ;  P34 - People without job attachment ;  &gt; Males ;</t>
  </si>
  <si>
    <t>Northern Territory ;  P34 - People without job attachment ;  &gt; Females ;</t>
  </si>
  <si>
    <t>Northern Territory ;  P35 - PNILF with marginal attachment to the labour force (historical ver.) ;  Persons ;</t>
  </si>
  <si>
    <t>Northern Territory ;  P35 - PNILF with marginal attachment to the labour force (historical ver.) ;  &gt; Males ;</t>
  </si>
  <si>
    <t>Northern Territory ;  P35 - PNILF with marginal attachment to the labour force (historical ver.) ;  &gt; Females ;</t>
  </si>
  <si>
    <t>Australian Capital Territory ;  P01 - Civilian population ;  Persons ;</t>
  </si>
  <si>
    <t>Australian Capital Territory ;  P01 - Civilian population ;  &gt; Males ;</t>
  </si>
  <si>
    <t>Australian Capital Territory ;  P01 - Civilian population ;  &gt; Females ;</t>
  </si>
  <si>
    <t>Australian Capital Territory ;  P02 - Employed people ;  Persons ;</t>
  </si>
  <si>
    <t>Australian Capital Territory ;  P02 - Employed people ;  &gt; Males ;</t>
  </si>
  <si>
    <t>Australian Capital Territory ;  P02 - Employed people ;  &gt; Females ;</t>
  </si>
  <si>
    <t>Australian Capital Territory ;  P03 - Employed people who would prefer more hours ;  Persons ;</t>
  </si>
  <si>
    <t>Australian Capital Territory ;  P03 - Employed people who would prefer more hours ;  &gt; Males ;</t>
  </si>
  <si>
    <t>Australian Capital Territory ;  P03 - Employed people who would prefer more hours ;  &gt; Females ;</t>
  </si>
  <si>
    <t>Australian Capital Territory ;  P04 - Part-time workers who would prefer more hours ;  Persons ;</t>
  </si>
  <si>
    <t>Australian Capital Territory ;  P04 - Part-time workers who would prefer more hours ;  &gt; Males ;</t>
  </si>
  <si>
    <t>Australian Capital Territory ;  P04 - Part-time workers who would prefer more hours ;  &gt; Females ;</t>
  </si>
  <si>
    <t>Australian Capital Territory ;  P05 - Part-time workers who would prefer full-time hours ;  Persons ;</t>
  </si>
  <si>
    <t>Australian Capital Territory ;  P05 - Part-time workers who would prefer full-time hours ;  &gt; Males ;</t>
  </si>
  <si>
    <t>Australian Capital Territory ;  P05 - Part-time workers who would prefer full-time hours ;  &gt; Females ;</t>
  </si>
  <si>
    <t>Australian Capital Territory ;  P06 - Underemployed workers ;  Persons ;</t>
  </si>
  <si>
    <t>Australian Capital Territory ;  P06 - Underemployed workers ;  &gt; Males ;</t>
  </si>
  <si>
    <t>Australian Capital Territory ;  P06 - Underemployed workers ;  &gt; Females ;</t>
  </si>
  <si>
    <t>Australian Capital Territory ;  P07 - Underemployed part-time workers ;  Persons ;</t>
  </si>
  <si>
    <t>Australian Capital Territory ;  P07 - Underemployed part-time workers ;  &gt; Males ;</t>
  </si>
  <si>
    <t>Australian Capital Territory ;  P07 - Underemployed part-time workers ;  &gt; Females ;</t>
  </si>
  <si>
    <t>Australian Capital Territory ;  P08 - People who started current job In the last year ;  Persons ;</t>
  </si>
  <si>
    <t>Australian Capital Territory ;  P08 - People who started current job In the last year ;  &gt; Males ;</t>
  </si>
  <si>
    <t>Australian Capital Territory ;  P08 - People who started current job In the last year ;  &gt; Females ;</t>
  </si>
  <si>
    <t>Australian Capital Territory ;  P09 - People employed in current job for a year or more ;  Persons ;</t>
  </si>
  <si>
    <t>Australian Capital Territory ;  P09 - People employed in current job for a year or more ;  &gt; Males ;</t>
  </si>
  <si>
    <t>Australian Capital Territory ;  P09 - People employed in current job for a year or more ;  &gt; Females ;</t>
  </si>
  <si>
    <t>Australian Capital Territory ;  P10 - Employees who started current job In the last year ;  Persons ;</t>
  </si>
  <si>
    <t>Australian Capital Territory ;  P10 - Employees who started current job In the last year ;  &gt; Males ;</t>
  </si>
  <si>
    <t>Australian Capital Territory ;  P10 - Employees who started current job In the last year ;  &gt; Females ;</t>
  </si>
  <si>
    <t>Australian Capital Territory ;  P11 - Employees in current job for a year or more ;  Persons ;</t>
  </si>
  <si>
    <t>Australian Capital Territory ;  P11 - Employees in current job for a year or more ;  &gt; Males ;</t>
  </si>
  <si>
    <t>Australian Capital Territory ;  P11 - Employees in current job for a year or more ;  &gt; Females ;</t>
  </si>
  <si>
    <t>Australian Capital Territory ;  P12 - Looked for work while in current job over the last year ;  Persons ;</t>
  </si>
  <si>
    <t>Australian Capital Territory ;  P12 - Looked for work while in current job over the last year ;  &gt; Males ;</t>
  </si>
  <si>
    <t>Australian Capital Territory ;  P12 - Looked for work while in current job over the last year ;  &gt; Females ;</t>
  </si>
  <si>
    <t>Australian Capital Territory ;  P13 - People who worked at some time during the last year ;  Persons ;</t>
  </si>
  <si>
    <t>Australian Capital Territory ;  P13 - People who worked at some time during the last year ;  &gt; Males ;</t>
  </si>
  <si>
    <t>Australian Capital Territory ;  P13 - People who worked at some time during the last year ;  &gt; Females ;</t>
  </si>
  <si>
    <t>Australian Capital Territory ;  P14 - People who were working 12 months ago ;  Persons ;</t>
  </si>
  <si>
    <t>Australian Capital Territory ;  P14 - People who were working 12 months ago ;  &gt; Males ;</t>
  </si>
  <si>
    <t>Australian Capital Territory ;  P14 - People who were working 12 months ago ;  &gt; Females ;</t>
  </si>
  <si>
    <t>Australian Capital Territory ;  P15 - People currently employed and employed 12 months ago ;  Persons ;</t>
  </si>
  <si>
    <t>Australian Capital Territory ;  P15 - People currently employed and employed 12 months ago ;  &gt; Males ;</t>
  </si>
  <si>
    <t>Australian Capital Territory ;  P15 - People currently employed and employed 12 months ago ;  &gt; Females ;</t>
  </si>
  <si>
    <t>Australian Capital Territory ;  P16 - People who left, lost or worked multiple jobs last year ;  Persons ;</t>
  </si>
  <si>
    <t>Australian Capital Territory ;  P16 - People who left, lost or worked multiple jobs last year ;  &gt; Males ;</t>
  </si>
  <si>
    <t>Australian Capital Territory ;  P16 - People who left, lost or worked multiple jobs last year ;  &gt; Females ;</t>
  </si>
  <si>
    <t>Australian Capital Territory ;  P17 - People who left or lost a job last year ;  Persons ;</t>
  </si>
  <si>
    <t>Australian Capital Territory ;  P17 - People who left or lost a job last year ;  &gt; Males ;</t>
  </si>
  <si>
    <t>Australian Capital Territory ;  P17 - People who left or lost a job last year ;  &gt; Females ;</t>
  </si>
  <si>
    <t>Australian Capital Territory ;  P18 - Employed people who left or lost a job last year ;  Persons ;</t>
  </si>
  <si>
    <t>Australian Capital Territory ;  P18 - Employed people who left or lost a job last year ;  &gt; Males ;</t>
  </si>
  <si>
    <t>Australian Capital Territory ;  P18 - Employed people who left or lost a job last year ;  &gt; Females ;</t>
  </si>
  <si>
    <t>Australian Capital Territory ;  P19 - Unemployed people ;  Persons ;</t>
  </si>
  <si>
    <t>Australian Capital Territory ;  P19 - Unemployed people ;  &gt; Males ;</t>
  </si>
  <si>
    <t>Australian Capital Territory ;  P19 - Unemployed people ;  &gt; Females ;</t>
  </si>
  <si>
    <t>Australian Capital Territory ;  P20 - People not in the labour force (PNILF) ;  Persons ;</t>
  </si>
  <si>
    <t>Australian Capital Territory ;  P20 - People not in the labour force (PNILF) ;  &gt; Males ;</t>
  </si>
  <si>
    <t>Australian Capital Territory ;  P20 - People not in the labour force (PNILF) ;  &gt; Females ;</t>
  </si>
  <si>
    <t>Australian Capital Territory ;  P21 - PNILF who wanted to work ;  Persons ;</t>
  </si>
  <si>
    <t>Australian Capital Territory ;  P21 - PNILF who wanted to work ;  &gt; Males ;</t>
  </si>
  <si>
    <t>Australian Capital Territory ;  P21 - PNILF who wanted to work ;  &gt; Females ;</t>
  </si>
  <si>
    <t>Australian Capital Territory ;  P22 - PNILF who looked for work ;  Persons ;</t>
  </si>
  <si>
    <t>Australian Capital Territory ;  P22 - PNILF who looked for work ;  &gt; Males ;</t>
  </si>
  <si>
    <t>Australian Capital Territory ;  P22 - PNILF who looked for work ;  &gt; Females ;</t>
  </si>
  <si>
    <t>Australian Capital Territory ;  P23 - PNILF with marginal attachment to the labour force ;  Persons ;</t>
  </si>
  <si>
    <t>Australian Capital Territory ;  P23 - PNILF with marginal attachment to the labour force ;  &gt; Males ;</t>
  </si>
  <si>
    <t>Australian Capital Territory ;  P23 - PNILF with marginal attachment to the labour force ;  &gt; Females ;</t>
  </si>
  <si>
    <t>Australian Capital Territory ;  P24 - PNILF who had a job to go or return to ;  Persons ;</t>
  </si>
  <si>
    <t>Australian Capital Territory ;  P24 - PNILF who had a job to go or return to ;  &gt; Males ;</t>
  </si>
  <si>
    <t>Australian Capital Territory ;  P24 - PNILF who had a job to go or return to ;  &gt; Females ;</t>
  </si>
  <si>
    <t>Australian Capital Territory ;  P25 - PNILF who wanted work and could start within four weeks ;  Persons ;</t>
  </si>
  <si>
    <t>Australian Capital Territory ;  P25 - PNILF who wanted work and could start within four weeks ;  &gt; Males ;</t>
  </si>
  <si>
    <t>Australian Capital Territory ;  P25 - PNILF who wanted work and could start within four weeks ;  &gt; Females ;</t>
  </si>
  <si>
    <t>Australian Capital Territory ;  P26 - Discouraged job seekers ;  Persons ;</t>
  </si>
  <si>
    <t>Australian Capital Territory ;  P26 - Discouraged job seekers ;  &gt; Males ;</t>
  </si>
  <si>
    <t>Australian Capital Territory ;  P26 - Discouraged job seekers ;  &gt; Females ;</t>
  </si>
  <si>
    <t>Australian Capital Territory ;  P27 - PNILF who wanted work but unavailable within four weeks ;  Persons ;</t>
  </si>
  <si>
    <t>Australian Capital Territory ;  P27 - PNILF who wanted work but unavailable within four weeks ;  &gt; Males ;</t>
  </si>
  <si>
    <t>Australian Capital Territory ;  P27 - PNILF who wanted work but unavailable within four weeks ;  &gt; Females ;</t>
  </si>
  <si>
    <t>Australian Capital Territory ;  P28 - PNILF who wanted work but were caring for children ;  Persons ;</t>
  </si>
  <si>
    <t>Australian Capital Territory ;  P28 - PNILF who wanted work but were caring for children ;  &gt; Males ;</t>
  </si>
  <si>
    <t>Australian Capital Territory ;  P28 - PNILF who wanted work but were caring for children ;  &gt; Females ;</t>
  </si>
  <si>
    <t>Australian Capital Territory ;  P29 - PNILF whose last job was less than 10 years ago ;  Persons ;</t>
  </si>
  <si>
    <t>Australian Capital Territory ;  P29 - PNILF whose last job was less than 10 years ago ;  &gt; Males ;</t>
  </si>
  <si>
    <t>Australian Capital Territory ;  P29 - PNILF whose last job was less than 10 years ago ;  &gt; Females ;</t>
  </si>
  <si>
    <t>Australian Capital Territory ;  P30 - Potential workers ;  Persons ;</t>
  </si>
  <si>
    <t>Australian Capital Territory ;  P30 - Potential workers ;  &gt; Males ;</t>
  </si>
  <si>
    <t>Australian Capital Territory ;  P30 - Potential workers ;  &gt; Females ;</t>
  </si>
  <si>
    <t>Australian Capital Territory ;  P31 - Potential workers with job attachment ;  Persons ;</t>
  </si>
  <si>
    <t>Australian Capital Territory ;  P31 - Potential workers with job attachment ;  &gt; Males ;</t>
  </si>
  <si>
    <t>Australian Capital Territory ;  P31 - Potential workers with job attachment ;  &gt; Females ;</t>
  </si>
  <si>
    <t>Australian Capital Territory ;  P32 - Potential workers without job attachment ;  Persons ;</t>
  </si>
  <si>
    <t>Australian Capital Territory ;  P32 - Potential workers without job attachment ;  &gt; Males ;</t>
  </si>
  <si>
    <t>Australian Capital Territory ;  P32 - Potential workers without job attachment ;  &gt; Females ;</t>
  </si>
  <si>
    <t>Australian Capital Territory ;  P33 - People with job attachment ;  Persons ;</t>
  </si>
  <si>
    <t>Australian Capital Territory ;  P33 - People with job attachment ;  &gt; Males ;</t>
  </si>
  <si>
    <t>Australian Capital Territory ;  P33 - People with job attachment ;  &gt; Females ;</t>
  </si>
  <si>
    <t>Australian Capital Territory ;  P34 - People without job attachment ;  Persons ;</t>
  </si>
  <si>
    <t>Australian Capital Territory ;  P34 - People without job attachment ;  &gt; Males ;</t>
  </si>
  <si>
    <t>Australian Capital Territory ;  P34 - People without job attachment ;  &gt; Females ;</t>
  </si>
  <si>
    <t>Australian Capital Territory ;  P35 - PNILF with marginal attachment to the labour force (historical ver.) ;  Persons ;</t>
  </si>
  <si>
    <t>Australian Capital Territory ;  P35 - PNILF with marginal attachment to the labour force (historical ver.) ;  &gt; Males ;</t>
  </si>
  <si>
    <t>Australian Capital Territory ;  P35 - PNILF with marginal attachment to the labour force (historical ver.) ;  &gt; Females ;</t>
  </si>
  <si>
    <t>A126102990V</t>
  </si>
  <si>
    <t>A126095406F</t>
  </si>
  <si>
    <t>A126110526R</t>
  </si>
  <si>
    <t>A126102966V</t>
  </si>
  <si>
    <t>A126095434R</t>
  </si>
  <si>
    <t>A126110554X</t>
  </si>
  <si>
    <t>A126102994C</t>
  </si>
  <si>
    <t>A126095414F</t>
  </si>
  <si>
    <t>A126110534R</t>
  </si>
  <si>
    <t>A126102974V</t>
  </si>
  <si>
    <t>A126095622X</t>
  </si>
  <si>
    <t>A126110742J</t>
  </si>
  <si>
    <t>A126103182R</t>
  </si>
  <si>
    <t>A126095578A</t>
  </si>
  <si>
    <t>A126110698K</t>
  </si>
  <si>
    <t>A126103138F</t>
  </si>
  <si>
    <t>A126095626J</t>
  </si>
  <si>
    <t>A126110746T</t>
  </si>
  <si>
    <t>A126103186X</t>
  </si>
  <si>
    <t>A126095630X</t>
  </si>
  <si>
    <t>A126110750J</t>
  </si>
  <si>
    <t>A126103190R</t>
  </si>
  <si>
    <t>A126095582T</t>
  </si>
  <si>
    <t>A126110702R</t>
  </si>
  <si>
    <t>A126103142W</t>
  </si>
  <si>
    <t>A126095586A</t>
  </si>
  <si>
    <t>A126110706X</t>
  </si>
  <si>
    <t>A126103146F</t>
  </si>
  <si>
    <t>A126095610R</t>
  </si>
  <si>
    <t>A126110730X</t>
  </si>
  <si>
    <t>A126103170F</t>
  </si>
  <si>
    <t>A126095558T</t>
  </si>
  <si>
    <t>A126110678A</t>
  </si>
  <si>
    <t>A126103118W</t>
  </si>
  <si>
    <t>A126095634J</t>
  </si>
  <si>
    <t>A126110754T</t>
  </si>
  <si>
    <t>A126103194X</t>
  </si>
  <si>
    <t>A126095614X</t>
  </si>
  <si>
    <t>A126110734J</t>
  </si>
  <si>
    <t>A126103174R</t>
  </si>
  <si>
    <t>A126095646T</t>
  </si>
  <si>
    <t>A126110766A</t>
  </si>
  <si>
    <t>A126103206W</t>
  </si>
  <si>
    <t>A126095562J</t>
  </si>
  <si>
    <t>A126110682T</t>
  </si>
  <si>
    <t>A126103122L</t>
  </si>
  <si>
    <t>A126095518X</t>
  </si>
  <si>
    <t>A126110638J</t>
  </si>
  <si>
    <t>A126103078R</t>
  </si>
  <si>
    <t>A126095538J</t>
  </si>
  <si>
    <t>A126110658T</t>
  </si>
  <si>
    <t>A126103098X</t>
  </si>
  <si>
    <t>A126095590T</t>
  </si>
  <si>
    <t>A126110710R</t>
  </si>
  <si>
    <t>A126103150W</t>
  </si>
  <si>
    <t>A126095542X</t>
  </si>
  <si>
    <t>A126110662J</t>
  </si>
  <si>
    <t>A126103102C</t>
  </si>
  <si>
    <t>A126095594A</t>
  </si>
  <si>
    <t>A126110714X</t>
  </si>
  <si>
    <t>A126103154F</t>
  </si>
  <si>
    <t>A126095598K</t>
  </si>
  <si>
    <t>A126110718J</t>
  </si>
  <si>
    <t>A126103158R</t>
  </si>
  <si>
    <t>A126095650J</t>
  </si>
  <si>
    <t>A126110770T</t>
  </si>
  <si>
    <t>A126103210L</t>
  </si>
  <si>
    <t>A126095522R</t>
  </si>
  <si>
    <t>A126110642X</t>
  </si>
  <si>
    <t>A126103082F</t>
  </si>
  <si>
    <t>A126095638T</t>
  </si>
  <si>
    <t>A126110758A</t>
  </si>
  <si>
    <t>A126103198J</t>
  </si>
  <si>
    <t>A126095642J</t>
  </si>
  <si>
    <t>A126110762T</t>
  </si>
  <si>
    <t>A126103202L</t>
  </si>
  <si>
    <t>A126095530R</t>
  </si>
  <si>
    <t>A126110650X</t>
  </si>
  <si>
    <t>A126103090F</t>
  </si>
  <si>
    <t>A126095566T</t>
  </si>
  <si>
    <t>A126110686A</t>
  </si>
  <si>
    <t>A126103126W</t>
  </si>
  <si>
    <t>A126095602R</t>
  </si>
  <si>
    <t>A126110722X</t>
  </si>
  <si>
    <t>A126103162F</t>
  </si>
  <si>
    <t>A126095654T</t>
  </si>
  <si>
    <t>A126110774A</t>
  </si>
  <si>
    <t>A126103214W</t>
  </si>
  <si>
    <t>A126095526X</t>
  </si>
  <si>
    <t>A126110646J</t>
  </si>
  <si>
    <t>A126103086R</t>
  </si>
  <si>
    <t>A126095606X</t>
  </si>
  <si>
    <t>A126110726J</t>
  </si>
  <si>
    <t>A126103166R</t>
  </si>
  <si>
    <t>A126095618J</t>
  </si>
  <si>
    <t>A126110738T</t>
  </si>
  <si>
    <t>A126103178X</t>
  </si>
  <si>
    <t>A126095550X</t>
  </si>
  <si>
    <t>A126110670J</t>
  </si>
  <si>
    <t>A126103110C</t>
  </si>
  <si>
    <t>A126095534X</t>
  </si>
  <si>
    <t>A126110654J</t>
  </si>
  <si>
    <t>A126103094R</t>
  </si>
  <si>
    <t>A126095570J</t>
  </si>
  <si>
    <t>A126110690T</t>
  </si>
  <si>
    <t>A126103130L</t>
  </si>
  <si>
    <t>A126095546J</t>
  </si>
  <si>
    <t>A126110666T</t>
  </si>
  <si>
    <t>A126103106L</t>
  </si>
  <si>
    <t>A126095574T</t>
  </si>
  <si>
    <t>A126110694A</t>
  </si>
  <si>
    <t>A126103134W</t>
  </si>
  <si>
    <t>A126095554J</t>
  </si>
  <si>
    <t>A126110674T</t>
  </si>
  <si>
    <t>A126103114L</t>
  </si>
  <si>
    <t>A126095062L</t>
  </si>
  <si>
    <t>A126110182W</t>
  </si>
  <si>
    <t>A126102622R</t>
  </si>
  <si>
    <t>A126095018C</t>
  </si>
  <si>
    <t>A126110138L</t>
  </si>
  <si>
    <t>A126102578T</t>
  </si>
  <si>
    <t>A126095066W</t>
  </si>
  <si>
    <t>A126110186F</t>
  </si>
  <si>
    <t>A126102626X</t>
  </si>
  <si>
    <t>A126095070L</t>
  </si>
  <si>
    <t>A126110190W</t>
  </si>
  <si>
    <t>A126102630R</t>
  </si>
  <si>
    <t>A126095022V</t>
  </si>
  <si>
    <t>A126110142C</t>
  </si>
  <si>
    <t>A126102582J</t>
  </si>
  <si>
    <t>A126095026C</t>
  </si>
  <si>
    <t>A126110146L</t>
  </si>
  <si>
    <t>A126102586T</t>
  </si>
  <si>
    <t>A126095050C</t>
  </si>
  <si>
    <t>A126110170L</t>
  </si>
  <si>
    <t>A126102610F</t>
  </si>
  <si>
    <t>A126094998C</t>
  </si>
  <si>
    <t>A126110118C</t>
  </si>
  <si>
    <t>A126102558J</t>
  </si>
  <si>
    <t>A126095074W</t>
  </si>
  <si>
    <t>A126110194F</t>
  </si>
  <si>
    <t>A126102634X</t>
  </si>
  <si>
    <t>A126095054L</t>
  </si>
  <si>
    <t>A126110174W</t>
  </si>
  <si>
    <t>A126102614R</t>
  </si>
  <si>
    <t>A126095086F</t>
  </si>
  <si>
    <t>A126110206C</t>
  </si>
  <si>
    <t>A126102646J</t>
  </si>
  <si>
    <t>A126095002K</t>
  </si>
  <si>
    <t>A126110122V</t>
  </si>
  <si>
    <t>A126102562X</t>
  </si>
  <si>
    <t>A126094958K</t>
  </si>
  <si>
    <t>A126110078W</t>
  </si>
  <si>
    <t>A126102518R</t>
  </si>
  <si>
    <t>A126094978V</t>
  </si>
  <si>
    <t>A126110098F</t>
  </si>
  <si>
    <t>A126102538X</t>
  </si>
  <si>
    <t>A126095030V</t>
  </si>
  <si>
    <t>A126110150C</t>
  </si>
  <si>
    <t>A126102590J</t>
  </si>
  <si>
    <t>A126094982K</t>
  </si>
  <si>
    <t>A126110102K</t>
  </si>
  <si>
    <t>A126102542R</t>
  </si>
  <si>
    <t>A126095034C</t>
  </si>
  <si>
    <t>A126110154L</t>
  </si>
  <si>
    <t>A126102594T</t>
  </si>
  <si>
    <t>A126095038L</t>
  </si>
  <si>
    <t>A126110158W</t>
  </si>
  <si>
    <t>A126102598A</t>
  </si>
  <si>
    <t>A126095090W</t>
  </si>
  <si>
    <t>A126110210V</t>
  </si>
  <si>
    <t>A126102650X</t>
  </si>
  <si>
    <t>A126094962A</t>
  </si>
  <si>
    <t>A126110082L</t>
  </si>
  <si>
    <t>A126102522F</t>
  </si>
  <si>
    <t>A126095078F</t>
  </si>
  <si>
    <t>A126110198R</t>
  </si>
  <si>
    <t>A126102638J</t>
  </si>
  <si>
    <t>A126095082W</t>
  </si>
  <si>
    <t>A126110202V</t>
  </si>
  <si>
    <t>A126102642X</t>
  </si>
  <si>
    <t>A126094970A</t>
  </si>
  <si>
    <t>A126110090L</t>
  </si>
  <si>
    <t>A126102530F</t>
  </si>
  <si>
    <t>A126095006V</t>
  </si>
  <si>
    <t>A126110126C</t>
  </si>
  <si>
    <t>A126102566J</t>
  </si>
  <si>
    <t>A126095042C</t>
  </si>
  <si>
    <t>A126110162L</t>
  </si>
  <si>
    <t>A126102602F</t>
  </si>
  <si>
    <t>A126095094F</t>
  </si>
  <si>
    <t>A126110214C</t>
  </si>
  <si>
    <t>A126102654J</t>
  </si>
  <si>
    <t>A126094966K</t>
  </si>
  <si>
    <t>A126110086W</t>
  </si>
  <si>
    <t>A126102526R</t>
  </si>
  <si>
    <t>A126095046L</t>
  </si>
  <si>
    <t>A126110166W</t>
  </si>
  <si>
    <t>A126102606R</t>
  </si>
  <si>
    <t>A126095058W</t>
  </si>
  <si>
    <t>A126110178F</t>
  </si>
  <si>
    <t>A126102618X</t>
  </si>
  <si>
    <t>A126094990K</t>
  </si>
  <si>
    <t>A126110110K</t>
  </si>
  <si>
    <t>A126102550R</t>
  </si>
  <si>
    <t>A126094974K</t>
  </si>
  <si>
    <t>A126110094W</t>
  </si>
  <si>
    <t>A126102534R</t>
  </si>
  <si>
    <t>A126095010K</t>
  </si>
  <si>
    <t>A126110130V</t>
  </si>
  <si>
    <t>A126102570X</t>
  </si>
  <si>
    <t>A126094986V</t>
  </si>
  <si>
    <t>A126110106V</t>
  </si>
  <si>
    <t>A126102546X</t>
  </si>
  <si>
    <t>A126095014V</t>
  </si>
  <si>
    <t>A126110134C</t>
  </si>
  <si>
    <t>A126102574J</t>
  </si>
  <si>
    <t>A126094994V</t>
  </si>
  <si>
    <t>A126110114V</t>
  </si>
  <si>
    <t>A126102554X</t>
  </si>
  <si>
    <t>Time Series Workbook</t>
  </si>
  <si>
    <t>6226.0 Participation, Job Search and Mobility, Australia</t>
  </si>
  <si>
    <t>Table 1. Populations</t>
  </si>
  <si>
    <t>Enquiries</t>
  </si>
  <si>
    <t>Data Item Description</t>
  </si>
  <si>
    <t>No. Obs.</t>
  </si>
  <si>
    <t>Freq.</t>
  </si>
  <si>
    <t>© Commonwealth of Australia  2025</t>
  </si>
  <si>
    <t>Annual</t>
  </si>
  <si>
    <r>
      <t xml:space="preserve">or contact the Labour Surveys Branch at </t>
    </r>
    <r>
      <rPr>
        <sz val="8"/>
        <color rgb="FF0000FF"/>
        <rFont val="Arial"/>
        <family val="2"/>
      </rPr>
      <t>labour.statistics@abs.gov.au</t>
    </r>
    <r>
      <rPr>
        <sz val="8"/>
        <color theme="1"/>
        <rFont val="Arial"/>
        <family val="2"/>
      </rPr>
      <t>.</t>
    </r>
  </si>
  <si>
    <r>
      <t xml:space="preserve">For further information about these and related statistics visit </t>
    </r>
    <r>
      <rPr>
        <sz val="8"/>
        <color rgb="FF0000FF"/>
        <rFont val="Arial"/>
        <family val="2"/>
      </rPr>
      <t>www.abs.gov.au/about/contact-us</t>
    </r>
  </si>
  <si>
    <t>6226.0.00.001 Microdata and TableBuilder: Participation, Job Search and Mobility</t>
  </si>
  <si>
    <t>Released at 11:30 am (Canberra time) Tue 29 July 2025</t>
  </si>
  <si>
    <t>Contents</t>
  </si>
  <si>
    <t>Tables</t>
  </si>
  <si>
    <t>Table 1.1 - Populations by age, February 2025</t>
  </si>
  <si>
    <t>Table 1.2 - Populations by state and territory, February 2025</t>
  </si>
  <si>
    <t>Index</t>
  </si>
  <si>
    <t>Time Series Index</t>
  </si>
  <si>
    <r>
      <t xml:space="preserve">More information available from the </t>
    </r>
    <r>
      <rPr>
        <b/>
        <sz val="12"/>
        <color indexed="12"/>
        <rFont val="Arial"/>
        <family val="2"/>
      </rPr>
      <t>ABS website</t>
    </r>
  </si>
  <si>
    <t>Microdata and TableBuilder: Participation, Job Search and Mobility</t>
  </si>
  <si>
    <t>Summary</t>
  </si>
  <si>
    <t>Methodology</t>
  </si>
  <si>
    <t>I N Q U I R I E S</t>
  </si>
  <si>
    <t>Select an age group:</t>
  </si>
  <si>
    <t>15 years and over</t>
  </si>
  <si>
    <t>Time Series IDs</t>
  </si>
  <si>
    <t>Persons</t>
  </si>
  <si>
    <t>Males</t>
  </si>
  <si>
    <t>Females</t>
  </si>
  <si>
    <t>'000</t>
  </si>
  <si>
    <t>Populations</t>
  </si>
  <si>
    <t>P01 - Civilian population</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</si>
  <si>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</si>
  <si>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</si>
  <si>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</si>
  <si>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</si>
  <si>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</si>
  <si>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</si>
  <si>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P08 - People who started current job In the last year</t>
  </si>
  <si>
    <t>P09 - People employed in current job for a year or more</t>
  </si>
  <si>
    <t xml:space="preserve">P10 - Employees who started current job In the last year </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</si>
  <si>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</si>
  <si>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</si>
  <si>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</si>
  <si>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</si>
  <si>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</si>
  <si>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</si>
  <si>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</si>
  <si>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</si>
  <si>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</si>
  <si>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</si>
  <si>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</si>
  <si>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</si>
  <si>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P23 - PNILF with marginal attachment to the labour force</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</si>
  <si>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</si>
  <si>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</si>
  <si>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</si>
  <si>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</si>
  <si>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</si>
  <si>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</si>
  <si>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</si>
  <si>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</si>
  <si>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</si>
  <si>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</si>
  <si>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</si>
  <si>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</si>
  <si>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15 to 64 years</t>
  </si>
  <si>
    <t>15 to 24 years</t>
  </si>
  <si>
    <t>25 to 44 years</t>
  </si>
  <si>
    <t>45 to 64 years</t>
  </si>
  <si>
    <t>65 years and over</t>
  </si>
  <si>
    <t>Select a state or territory:</t>
  </si>
  <si>
    <t>Australia</t>
  </si>
  <si>
    <t>New South Wales</t>
  </si>
  <si>
    <t>Victoria</t>
  </si>
  <si>
    <t>Queensland</t>
  </si>
  <si>
    <t>South Australia</t>
  </si>
  <si>
    <t>Western Australia</t>
  </si>
  <si>
    <t>Tasmania</t>
  </si>
  <si>
    <t>Northern Territory</t>
  </si>
  <si>
    <t>Australian Capital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</si>
</sst>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mmm\-yyyy"/>
    <numFmt numFmtId="166" formatCode="0.0;\-0.0;0.0;@"/>
    <numFmt numFmtId="167" formatCode="#,##0.0"/>
    <numFmt numFmtId="168" formatCode="_-* #,##0.0_-;\-* #,##0.0_-;_-* &quot;-&quot;??_-;_-@_-"/>
  </numFmts>
  <fonts count="41">
    <font>
      <sz val="11"/>
      <color theme="1"/>
      <name val="Calibri"/>
      <family val="2"/>
      <scheme val="minor"/>
    </font>
    <font>
      <sz val="8"/>
      <color theme="1"/>
      <name val="Arial"/>
      <family val="2"/>
    </font>
    <font>
      <b/>
      <sz val="8"/>
      <color theme="1"/>
      <name val="Arial"/>
      <family val="2"/>
    </font>
    <font>
      <sz val="8"/>
      <color indexed="81"/>
      <name val="Tahoma"/>
      <family val="2"/>
    </font>
    <font>
      <b/>
      <sz val="10"/>
      <color theme="1"/>
      <name val="Arial"/>
      <family val="2"/>
    </font>
    <font>
      <b/>
      <sz val="10"/>
      <color rgb="FFFFFFFF"/>
      <name val="Arial"/>
      <family val="2"/>
    </font>
    <font>
      <b/>
      <sz val="12"/>
      <color theme="1"/>
      <name val="Arial"/>
      <family val="2"/>
    </font>
    <font>
      <u/>
      <sz val="11"/>
      <color theme="10"/>
      <name val="Calibri"/>
      <family val="2"/>
      <scheme val="minor"/>
    </font>
    <font>
      <u/>
      <sz val="11"/>
      <color rgb="FF0000FF"/>
      <name val="Calibri"/>
      <family val="2"/>
      <scheme val="minor"/>
    </font>
    <font>
      <u/>
      <sz val="8"/>
      <color rgb="FF0000FF"/>
      <name val="Calibri"/>
      <family val="2"/>
      <scheme val="minor"/>
    </font>
    <font>
      <sz val="8"/>
      <color rgb="FF0000FF"/>
      <name val="Arial"/>
      <family val="2"/>
    </font>
    <font>
      <sz val="11"/>
      <color theme="1"/>
      <name val="Calibri"/>
      <family val="2"/>
      <scheme val="minor"/>
    </font>
    <font>
      <sz val="11"/>
      <color rgb="FFFF0000"/>
      <name val="Calibri"/>
      <family val="2"/>
      <scheme val="minor"/>
    </font>
    <font>
      <sz val="8"/>
      <name val="Arial"/>
      <family val="2"/>
    </font>
    <font>
      <sz val="10"/>
      <name val="Arial"/>
      <family val="2"/>
    </font>
    <font>
      <sz val="10"/>
      <name val="Tahoma"/>
      <family val="2"/>
    </font>
    <font>
      <sz val="11"/>
      <color theme="1"/>
      <name val="Arial"/>
      <family val="2"/>
    </font>
    <font>
      <b/>
      <sz val="12"/>
      <color rgb="FF000000"/>
      <name val="Arial"/>
      <family val="2"/>
    </font>
    <font>
      <b/>
      <sz val="8"/>
      <color rgb="FF000000"/>
      <name val="Arial"/>
      <family val="2"/>
    </font>
    <font>
      <u/>
      <sz val="10"/>
      <color indexed="12"/>
      <name val="Tahoma"/>
      <family val="2"/>
    </font>
    <font>
      <sz val="8"/>
      <color indexed="12"/>
      <name val="Arial"/>
      <family val="2"/>
    </font>
    <font>
      <sz val="8"/>
      <color rgb="FF000000"/>
      <name val="Arial"/>
      <family val="2"/>
    </font>
    <font>
      <sz val="12"/>
      <color rgb="FF000000"/>
      <name val="Arial"/>
      <family val="2"/>
    </font>
    <font>
      <b/>
      <sz val="12"/>
      <color indexed="12"/>
      <name val="Arial"/>
      <family val="2"/>
    </font>
    <font>
      <b/>
      <sz val="10"/>
      <name val="Arial"/>
      <family val="2"/>
    </font>
    <font>
      <u/>
      <sz val="10"/>
      <color indexed="12"/>
      <name val="Arial"/>
      <family val="2"/>
    </font>
    <font>
      <u/>
      <sz val="10"/>
      <color rgb="FFFF0000"/>
      <name val="Arial"/>
      <family val="2"/>
    </font>
    <font>
      <sz val="10"/>
      <color theme="1"/>
      <name val="Arial"/>
      <family val="2"/>
    </font>
    <font>
      <i/>
      <sz val="8"/>
      <name val="FrnkGothITC Bk BT"/>
      <family val="2"/>
    </font>
    <font>
      <b/>
      <sz val="10"/>
      <color rgb="FFFF0000"/>
      <name val="Arial"/>
      <family val="2"/>
    </font>
    <font>
      <sz val="8"/>
      <name val="Microsoft Sans Serif"/>
      <family val="2"/>
    </font>
    <font>
      <b/>
      <sz val="8"/>
      <name val="Arial"/>
      <family val="2"/>
    </font>
    <font>
      <b/>
      <sz val="9"/>
      <name val="Arial"/>
      <family val="2"/>
    </font>
    <font>
      <b/>
      <sz val="8"/>
      <color rgb="FFFF0000"/>
      <name val="Arial"/>
      <family val="2"/>
    </font>
    <font>
      <u/>
      <sz val="8"/>
      <color theme="10"/>
      <name val="Calibri"/>
      <family val="2"/>
      <scheme val="minor"/>
    </font>
    <font>
      <u/>
      <sz val="8"/>
      <color theme="10"/>
      <name val="Arial"/>
      <family val="2"/>
    </font>
    <font>
      <b/>
      <sz val="10"/>
      <name val="Tahoma"/>
      <family val="2"/>
    </font>
    <font>
      <sz val="8"/>
      <color rgb="FFFF0000"/>
      <name val="Arial"/>
      <family val="2"/>
    </font>
    <font>
      <b/>
      <sz val="10"/>
      <color rgb="FFFF0000"/>
      <name val="Tahoma"/>
      <family val="2"/>
    </font>
    <font>
      <sz val="10"/>
      <color rgb="FFFF0000"/>
      <name val="Tahoma"/>
      <family val="2"/>
    </font>
    <font>
      <sz val="8"/>
      <color indexed="81"/>
      <name val="Arial"/>
      <family val="2"/>
    </font>
  </fonts>
  <fills count="5">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0" tint="-4.9989318521683403E-2"/>
        <bgColor indexed="64"/>
      </patternFill>
    </fill>
  </fills>
  <borders count="7">
    <border>
      <left/>
      <right/>
      <top/>
      <bottom/>
      <diagonal/>
    </border>
    <border>
      <left/>
      <right/>
      <top/>
      <bottom style="thin">
        <color indexed="64"/>
      </bottom>
      <diagonal/>
    </border>
    <border>
      <left/>
      <right/>
      <top style="thin">
        <color rgb="FF000000"/>
      </top>
      <bottom/>
      <diagonal/>
    </border>
    <border>
      <left/>
      <right/>
      <top style="thin">
        <color theme="0"/>
      </top>
      <bottom style="thin">
        <color theme="0"/>
      </bottom>
      <diagonal/>
    </border>
    <border>
      <left/>
      <right/>
      <top style="thin">
        <color theme="0"/>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5">
    <xf numFmtId="0" fontId="0" fillId="0" borderId="0"/>
    <xf numFmtId="0" fontId="7" fillId="0" borderId="0" applyNumberFormat="0" applyFill="0" applyBorder="0" applyAlignment="0" applyProtection="0"/>
    <xf numFmtId="0" fontId="13" fillId="0" borderId="0"/>
    <xf numFmtId="0" fontId="15" fillId="0" borderId="0"/>
    <xf numFmtId="0" fontId="16" fillId="0" borderId="0"/>
    <xf numFmtId="0" fontId="19" fillId="0" borderId="0"/>
    <xf numFmtId="0" fontId="13" fillId="0" borderId="0"/>
    <xf numFmtId="0" fontId="25" fillId="0" borderId="0" applyNumberFormat="0" applyFill="0" applyBorder="0" applyAlignment="0" applyProtection="0">
      <alignment vertical="top"/>
      <protection locked="0"/>
    </xf>
    <xf numFmtId="0" fontId="28" fillId="0" borderId="0">
      <alignment horizontal="left"/>
    </xf>
    <xf numFmtId="0" fontId="15" fillId="0" borderId="0"/>
    <xf numFmtId="0" fontId="30" fillId="0" borderId="0">
      <alignment horizontal="center"/>
    </xf>
    <xf numFmtId="0" fontId="30" fillId="0" borderId="0">
      <alignment horizontal="center" vertical="center" wrapText="1"/>
    </xf>
    <xf numFmtId="0" fontId="13" fillId="0" borderId="0">
      <alignment horizontal="left" vertical="center" wrapText="1"/>
    </xf>
    <xf numFmtId="0" fontId="11" fillId="0" borderId="0"/>
    <xf numFmtId="164" fontId="11" fillId="0" borderId="0" applyFont="0" applyFill="0" applyBorder="0" applyAlignment="0" applyProtection="0"/>
  </cellStyleXfs>
  <cellXfs count="75">
    <xf numFmtId="0" fontId="0" fillId="0" borderId="0" xfId="0"/>
    <xf numFmtId="0" fontId="1" fillId="0" borderId="0" xfId="0" applyFont="1"/>
    <xf numFmtId="0" fontId="1" fillId="0" borderId="0" xfId="0" applyFont="1" applyAlignment="1">
      <alignment wrapText="1"/>
    </xf>
    <xf numFmtId="0" fontId="1" fillId="0" borderId="0" xfId="0" applyFont="1" applyAlignment="1">
      <alignment horizontal="right" wrapText="1"/>
    </xf>
    <xf numFmtId="0" fontId="2" fillId="0" borderId="0" xfId="0" applyFont="1"/>
    <xf numFmtId="165" fontId="2" fillId="0" borderId="0" xfId="0" applyNumberFormat="1" applyFont="1"/>
    <xf numFmtId="165" fontId="1" fillId="0" borderId="0" xfId="0" applyNumberFormat="1" applyFont="1"/>
    <xf numFmtId="0" fontId="1" fillId="0" borderId="0" xfId="0" quotePrefix="1" applyFont="1" applyAlignment="1">
      <alignment horizontal="right"/>
    </xf>
    <xf numFmtId="0" fontId="1" fillId="0" borderId="0" xfId="0" applyFont="1" applyAlignment="1">
      <alignment horizontal="right"/>
    </xf>
    <xf numFmtId="166" fontId="1" fillId="0" borderId="0" xfId="0" applyNumberFormat="1" applyFont="1"/>
    <xf numFmtId="165" fontId="1" fillId="0" borderId="0" xfId="0" applyNumberFormat="1" applyFont="1" applyAlignment="1">
      <alignment horizontal="left"/>
    </xf>
    <xf numFmtId="0" fontId="1" fillId="0" borderId="0" xfId="0" applyFont="1" applyAlignment="1">
      <alignment horizontal="left"/>
    </xf>
    <xf numFmtId="0" fontId="1" fillId="2" borderId="0" xfId="0" applyFont="1" applyFill="1" applyAlignment="1">
      <alignment horizontal="left"/>
    </xf>
    <xf numFmtId="0" fontId="5" fillId="2" borderId="0" xfId="0" applyFont="1" applyFill="1" applyAlignment="1">
      <alignment horizontal="left"/>
    </xf>
    <xf numFmtId="49" fontId="6" fillId="0" borderId="0" xfId="0" applyNumberFormat="1" applyFont="1" applyAlignment="1">
      <alignment horizontal="left"/>
    </xf>
    <xf numFmtId="0" fontId="4" fillId="0" borderId="0" xfId="0" applyFont="1" applyAlignment="1">
      <alignment horizontal="left"/>
    </xf>
    <xf numFmtId="0" fontId="8" fillId="0" borderId="0" xfId="1" applyFont="1" applyAlignment="1">
      <alignment horizontal="left"/>
    </xf>
    <xf numFmtId="0" fontId="1" fillId="0" borderId="1" xfId="0" applyFont="1" applyBorder="1" applyAlignment="1">
      <alignment horizontal="left"/>
    </xf>
    <xf numFmtId="0" fontId="2" fillId="0" borderId="0" xfId="0" applyFont="1" applyAlignment="1">
      <alignment horizontal="left" wrapText="1"/>
    </xf>
    <xf numFmtId="0" fontId="9" fillId="0" borderId="0" xfId="1" applyFont="1" applyAlignment="1">
      <alignment horizontal="left"/>
    </xf>
    <xf numFmtId="0" fontId="1" fillId="0" borderId="0" xfId="0" quotePrefix="1" applyFont="1" applyAlignment="1">
      <alignment horizontal="left"/>
    </xf>
    <xf numFmtId="0" fontId="14" fillId="0" borderId="0" xfId="2" applyFont="1" applyAlignment="1">
      <alignment horizontal="left" vertical="center"/>
    </xf>
    <xf numFmtId="0" fontId="15" fillId="0" borderId="0" xfId="3"/>
    <xf numFmtId="0" fontId="16" fillId="0" borderId="0" xfId="4"/>
    <xf numFmtId="0" fontId="17" fillId="0" borderId="0" xfId="4" applyFont="1" applyAlignment="1">
      <alignment horizontal="left"/>
    </xf>
    <xf numFmtId="0" fontId="18" fillId="0" borderId="0" xfId="4" applyFont="1" applyAlignment="1">
      <alignment horizontal="left"/>
    </xf>
    <xf numFmtId="0" fontId="20" fillId="0" borderId="0" xfId="5" applyFont="1" applyAlignment="1">
      <alignment horizontal="center"/>
    </xf>
    <xf numFmtId="0" fontId="21" fillId="0" borderId="0" xfId="4" applyFont="1" applyAlignment="1">
      <alignment horizontal="left"/>
    </xf>
    <xf numFmtId="0" fontId="24" fillId="3" borderId="3" xfId="6" applyFont="1" applyFill="1" applyBorder="1"/>
    <xf numFmtId="0" fontId="26" fillId="3" borderId="4" xfId="7" applyFont="1" applyFill="1" applyBorder="1" applyAlignment="1" applyProtection="1"/>
    <xf numFmtId="0" fontId="10" fillId="0" borderId="0" xfId="4" applyFont="1" applyAlignment="1">
      <alignment horizontal="left"/>
    </xf>
    <xf numFmtId="0" fontId="1" fillId="3" borderId="0" xfId="0" applyFont="1" applyFill="1" applyAlignment="1">
      <alignment horizontal="left"/>
    </xf>
    <xf numFmtId="0" fontId="5" fillId="2" borderId="0" xfId="0" applyFont="1" applyFill="1" applyAlignment="1">
      <alignment horizontal="left" indent="11"/>
    </xf>
    <xf numFmtId="49" fontId="6" fillId="3" borderId="0" xfId="0" applyNumberFormat="1" applyFont="1" applyFill="1" applyAlignment="1">
      <alignment horizontal="left" indent="11"/>
    </xf>
    <xf numFmtId="49" fontId="27" fillId="3" borderId="0" xfId="0" applyNumberFormat="1" applyFont="1" applyFill="1" applyAlignment="1">
      <alignment horizontal="left" indent="11"/>
    </xf>
    <xf numFmtId="0" fontId="14" fillId="3" borderId="0" xfId="2" applyFont="1" applyFill="1" applyAlignment="1">
      <alignment horizontal="left" vertical="center" indent="11"/>
    </xf>
    <xf numFmtId="1" fontId="29" fillId="3" borderId="1" xfId="8" applyNumberFormat="1" applyFont="1" applyFill="1" applyBorder="1" applyAlignment="1">
      <alignment horizontal="center" vertical="center" wrapText="1"/>
    </xf>
    <xf numFmtId="0" fontId="24" fillId="3" borderId="1" xfId="9" applyFont="1" applyFill="1" applyBorder="1" applyAlignment="1">
      <alignment vertical="center"/>
    </xf>
    <xf numFmtId="0" fontId="30" fillId="0" borderId="0" xfId="10">
      <alignment horizontal="center"/>
    </xf>
    <xf numFmtId="17" fontId="31" fillId="0" borderId="0" xfId="11" quotePrefix="1" applyNumberFormat="1" applyFont="1" applyAlignment="1">
      <alignment horizontal="right" wrapText="1"/>
    </xf>
    <xf numFmtId="0" fontId="32" fillId="4" borderId="5" xfId="9" applyFont="1" applyFill="1" applyBorder="1" applyAlignment="1">
      <alignment horizontal="center"/>
    </xf>
    <xf numFmtId="17" fontId="31" fillId="0" borderId="0" xfId="11" quotePrefix="1" applyNumberFormat="1" applyFont="1" applyAlignment="1">
      <alignment wrapText="1"/>
    </xf>
    <xf numFmtId="0" fontId="13" fillId="0" borderId="0" xfId="3" applyFont="1" applyAlignment="1">
      <alignment horizontal="right"/>
    </xf>
    <xf numFmtId="167" fontId="31" fillId="0" borderId="0" xfId="12" applyNumberFormat="1" applyFont="1" applyAlignment="1">
      <alignment horizontal="left" vertical="center"/>
    </xf>
    <xf numFmtId="0" fontId="31" fillId="0" borderId="0" xfId="9" applyFont="1"/>
    <xf numFmtId="1" fontId="33" fillId="0" borderId="0" xfId="4" quotePrefix="1" applyNumberFormat="1" applyFont="1" applyAlignment="1">
      <alignment horizontal="center"/>
    </xf>
    <xf numFmtId="0" fontId="13" fillId="0" borderId="0" xfId="9" applyFont="1"/>
    <xf numFmtId="167" fontId="21" fillId="0" borderId="0" xfId="9" applyNumberFormat="1" applyFont="1" applyAlignment="1">
      <alignment horizontal="right"/>
    </xf>
    <xf numFmtId="0" fontId="34" fillId="0" borderId="0" xfId="1" applyFont="1" applyAlignment="1">
      <alignment horizontal="left"/>
    </xf>
    <xf numFmtId="0" fontId="14" fillId="0" borderId="0" xfId="9" applyFont="1"/>
    <xf numFmtId="0" fontId="13" fillId="0" borderId="0" xfId="13" applyFont="1" applyAlignment="1">
      <alignment horizontal="left" indent="1"/>
    </xf>
    <xf numFmtId="0" fontId="13" fillId="0" borderId="0" xfId="13" applyFont="1" applyAlignment="1">
      <alignment horizontal="left" indent="2"/>
    </xf>
    <xf numFmtId="0" fontId="35" fillId="0" borderId="0" xfId="1" applyFont="1" applyAlignment="1">
      <alignment horizontal="left"/>
    </xf>
    <xf numFmtId="0" fontId="36" fillId="0" borderId="0" xfId="9" applyFont="1"/>
    <xf numFmtId="0" fontId="15" fillId="0" borderId="0" xfId="9"/>
    <xf numFmtId="0" fontId="12" fillId="0" borderId="0" xfId="0" applyFont="1"/>
    <xf numFmtId="3" fontId="37" fillId="0" borderId="0" xfId="9" applyNumberFormat="1" applyFont="1" applyAlignment="1">
      <alignment horizontal="right"/>
    </xf>
    <xf numFmtId="167" fontId="37" fillId="0" borderId="0" xfId="9" applyNumberFormat="1" applyFont="1" applyAlignment="1">
      <alignment horizontal="right"/>
    </xf>
    <xf numFmtId="0" fontId="38" fillId="0" borderId="0" xfId="9" applyFont="1"/>
    <xf numFmtId="0" fontId="39" fillId="0" borderId="0" xfId="9" applyFont="1"/>
    <xf numFmtId="0" fontId="18" fillId="0" borderId="0" xfId="4" quotePrefix="1" applyFont="1" applyAlignment="1">
      <alignment horizontal="right"/>
    </xf>
    <xf numFmtId="168" fontId="1" fillId="0" borderId="0" xfId="14" applyNumberFormat="1" applyFont="1" applyAlignment="1">
      <alignment horizontal="right"/>
    </xf>
    <xf numFmtId="168" fontId="1" fillId="0" borderId="0" xfId="14" applyNumberFormat="1" applyFont="1" applyBorder="1" applyAlignment="1">
      <alignment horizontal="right"/>
    </xf>
    <xf numFmtId="0" fontId="34" fillId="0" borderId="0" xfId="1" applyFont="1" applyAlignment="1">
      <alignment horizontal="right"/>
    </xf>
    <xf numFmtId="0" fontId="1" fillId="0" borderId="0" xfId="0" applyFont="1" applyAlignment="1">
      <alignment horizontal="left"/>
    </xf>
    <xf numFmtId="0" fontId="6" fillId="0" borderId="0" xfId="0" applyFont="1" applyAlignment="1">
      <alignment horizontal="left" vertical="top" wrapText="1"/>
    </xf>
    <xf numFmtId="0" fontId="22" fillId="0" borderId="2" xfId="4" applyFont="1" applyBorder="1" applyAlignment="1">
      <alignment horizontal="left"/>
    </xf>
    <xf numFmtId="0" fontId="17" fillId="0" borderId="0" xfId="4" applyFont="1" applyAlignment="1">
      <alignment horizontal="left"/>
    </xf>
    <xf numFmtId="0" fontId="20" fillId="3" borderId="3" xfId="6" applyFont="1" applyFill="1" applyBorder="1"/>
    <xf numFmtId="0" fontId="6" fillId="3" borderId="0" xfId="0" applyFont="1" applyFill="1" applyAlignment="1">
      <alignment horizontal="left" vertical="top" wrapText="1" indent="11"/>
    </xf>
    <xf numFmtId="0" fontId="24" fillId="3" borderId="1" xfId="8" applyFont="1" applyFill="1" applyBorder="1" applyAlignment="1">
      <alignment horizontal="left" vertical="center" indent="13"/>
    </xf>
    <xf numFmtId="17" fontId="32" fillId="4" borderId="5" xfId="11" quotePrefix="1" applyNumberFormat="1" applyFont="1" applyFill="1" applyBorder="1" applyAlignment="1">
      <alignment horizontal="center" wrapText="1"/>
    </xf>
    <xf numFmtId="17" fontId="31" fillId="4" borderId="5" xfId="11" quotePrefix="1" applyNumberFormat="1" applyFont="1" applyFill="1" applyBorder="1" applyAlignment="1">
      <alignment horizontal="center" wrapText="1"/>
    </xf>
    <xf numFmtId="17" fontId="31" fillId="0" borderId="6" xfId="11" quotePrefix="1" applyNumberFormat="1" applyFont="1" applyBorder="1" applyAlignment="1">
      <alignment horizontal="center" wrapText="1"/>
    </xf>
    <xf numFmtId="49" fontId="6" fillId="3" borderId="0" xfId="0" applyNumberFormat="1" applyFont="1" applyFill="1" applyAlignment="1">
      <alignment horizontal="left" vertical="top" wrapText="1" indent="11"/>
    </xf>
  </cellXfs>
  <cellStyles count="15">
    <cellStyle name="Comma 2" xfId="14" xr:uid="{586EF848-3393-4BDF-8669-9BB164AAA96C}"/>
    <cellStyle name="Hyperlink" xfId="1" builtinId="8"/>
    <cellStyle name="Hyperlink 2" xfId="5" xr:uid="{348A1973-C553-46E9-813B-0CB628DDDBAC}"/>
    <cellStyle name="Hyperlink 7" xfId="7" xr:uid="{0EE8AFD5-9553-443D-8F0C-A0D4BDD25C7F}"/>
    <cellStyle name="Normal" xfId="0" builtinId="0"/>
    <cellStyle name="Normal 10" xfId="3" xr:uid="{E5BE4932-9B24-4CEB-BA82-719BA9C5E359}"/>
    <cellStyle name="Normal 15" xfId="6" xr:uid="{A51BB871-14E7-40C2-AD00-C164E032CDB9}"/>
    <cellStyle name="Normal 2" xfId="9" xr:uid="{D3643D47-FE24-4704-8BF4-6857E2B126DF}"/>
    <cellStyle name="Normal 2 2 2" xfId="13" xr:uid="{0668D712-2E56-4460-BE89-A393100F4280}"/>
    <cellStyle name="Normal 2 4" xfId="4" xr:uid="{893B0667-CF74-4D5B-AF8B-54F7393EC8C4}"/>
    <cellStyle name="Normal 3 5 4" xfId="2" xr:uid="{E3DB4E35-7863-4C8F-A3BD-1C5E911D25B8}"/>
    <cellStyle name="Style1" xfId="8" xr:uid="{77CA0E0C-FDB6-4650-9611-66364B16B8BC}"/>
    <cellStyle name="Style4" xfId="10" xr:uid="{61963DF9-6AAA-4991-AC76-ECA2FD430BFA}"/>
    <cellStyle name="Style5" xfId="11" xr:uid="{A92A407D-FEFB-4B45-AE0F-AC87275BDFD4}"/>
    <cellStyle name="Style9" xfId="12" xr:uid="{3D8F344A-A443-47E6-863D-504D967692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0</xdr:col>
      <xdr:colOff>1171575</xdr:colOff>
      <xdr:row>5</xdr:row>
      <xdr:rowOff>95250</xdr:rowOff>
    </xdr:to>
    <xdr:pic>
      <xdr:nvPicPr>
        <xdr:cNvPr id="2" name="Picture 1">
          <a:extLst>
            <a:ext uri="{FF2B5EF4-FFF2-40B4-BE49-F238E27FC236}">
              <a16:creationId xmlns:a16="http://schemas.microsoft.com/office/drawing/2014/main" id="{4A69B3DD-AF2F-434C-BFCB-49100249DF5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9D09FC6F-E8CC-411F-8CC3-00F207B18F7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2E6E148F-38CB-453F-919F-FB4073E92E3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0</xdr:rowOff>
    </xdr:from>
    <xdr:to>
      <xdr:col>0</xdr:col>
      <xdr:colOff>1168400</xdr:colOff>
      <xdr:row>6</xdr:row>
      <xdr:rowOff>25400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 y="0"/>
          <a:ext cx="1143000" cy="1016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statistics/microdata-tablebuilder/available-microdata-tablebuilder/participation-job-search-and-mobility-australia" TargetMode="External"/><Relationship Id="rId5" Type="http://schemas.openxmlformats.org/officeDocument/2006/relationships/hyperlink" Target="https://www.abs.gov.au/methodologies/participation-job-search-and-mobility-australia-methodology/feb-2025"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C53D0-32AF-47AD-B816-FECDDDF76EBB}">
  <dimension ref="A1:E26"/>
  <sheetViews>
    <sheetView showGridLines="0" tabSelected="1" workbookViewId="0">
      <pane ySplit="7" topLeftCell="A8" activePane="bottomLeft" state="frozen"/>
      <selection pane="bottomLeft" activeCell="B9" sqref="B9"/>
    </sheetView>
  </sheetViews>
  <sheetFormatPr defaultColWidth="7.7109375" defaultRowHeight="15" customHeight="1"/>
  <cols>
    <col min="1" max="1" width="17.85546875" customWidth="1"/>
    <col min="2" max="2" width="9.140625" customWidth="1"/>
    <col min="3" max="3" width="98.85546875" customWidth="1"/>
    <col min="5" max="5" width="11" bestFit="1" customWidth="1"/>
    <col min="12" max="12" width="7.7109375" customWidth="1"/>
    <col min="26" max="26" width="7.7109375" customWidth="1"/>
  </cols>
  <sheetData>
    <row r="1" spans="1:5">
      <c r="A1" s="11"/>
      <c r="B1" s="11"/>
      <c r="C1" s="11"/>
      <c r="D1" s="11"/>
      <c r="E1" s="11"/>
    </row>
    <row r="2" spans="1:5">
      <c r="A2" s="11"/>
      <c r="B2" s="13" t="s">
        <v>2952</v>
      </c>
      <c r="C2" s="12"/>
      <c r="D2" s="12"/>
      <c r="E2" s="12"/>
    </row>
    <row r="3" spans="1:5" ht="12" customHeight="1">
      <c r="A3" s="11"/>
      <c r="B3" s="12"/>
      <c r="C3" s="12"/>
      <c r="D3" s="12"/>
      <c r="E3" s="12"/>
    </row>
    <row r="4" spans="1:5">
      <c r="A4" s="11"/>
      <c r="B4" s="12"/>
      <c r="C4" s="12"/>
      <c r="D4" s="12"/>
      <c r="E4" s="12"/>
    </row>
    <row r="5" spans="1:5" ht="15.75">
      <c r="A5" s="11"/>
      <c r="B5" s="14" t="s">
        <v>2963</v>
      </c>
      <c r="C5" s="11"/>
      <c r="D5" s="11"/>
      <c r="E5" s="11"/>
    </row>
    <row r="6" spans="1:5" ht="15.75" customHeight="1">
      <c r="A6" s="11"/>
      <c r="B6" s="65" t="s">
        <v>2954</v>
      </c>
      <c r="C6" s="65"/>
      <c r="D6" s="65"/>
      <c r="E6" s="65"/>
    </row>
    <row r="7" spans="1:5" ht="15.75" customHeight="1">
      <c r="A7" s="11"/>
      <c r="B7" s="21" t="s">
        <v>2964</v>
      </c>
      <c r="C7" s="11"/>
      <c r="D7" s="11"/>
      <c r="E7" s="11"/>
    </row>
    <row r="8" spans="1:5">
      <c r="A8" s="22"/>
      <c r="B8" s="22"/>
      <c r="C8" s="22"/>
      <c r="D8" s="11"/>
      <c r="E8" s="11"/>
    </row>
    <row r="9" spans="1:5" ht="15.75">
      <c r="A9" s="23"/>
      <c r="B9" s="24" t="s">
        <v>2965</v>
      </c>
      <c r="C9" s="23"/>
      <c r="D9" s="11"/>
      <c r="E9" s="11"/>
    </row>
    <row r="10" spans="1:5">
      <c r="A10" s="23"/>
      <c r="B10" s="25" t="s">
        <v>2966</v>
      </c>
      <c r="C10" s="23"/>
      <c r="D10" s="11"/>
      <c r="E10" s="11"/>
    </row>
    <row r="11" spans="1:5">
      <c r="A11" s="23"/>
      <c r="B11" s="26">
        <v>1.1000000000000001</v>
      </c>
      <c r="C11" s="27" t="s">
        <v>2967</v>
      </c>
      <c r="D11" s="11"/>
      <c r="E11" s="11"/>
    </row>
    <row r="12" spans="1:5">
      <c r="A12" s="23"/>
      <c r="B12" s="26">
        <v>1.2</v>
      </c>
      <c r="C12" s="27" t="s">
        <v>2968</v>
      </c>
      <c r="D12" s="11"/>
      <c r="E12" s="11"/>
    </row>
    <row r="13" spans="1:5">
      <c r="A13" s="23"/>
      <c r="B13" s="26" t="s">
        <v>2969</v>
      </c>
      <c r="C13" s="27" t="s">
        <v>2970</v>
      </c>
      <c r="D13" s="11"/>
      <c r="E13" s="11"/>
    </row>
    <row r="14" spans="1:5">
      <c r="A14" s="22"/>
      <c r="B14" s="22"/>
      <c r="C14" s="22"/>
      <c r="D14" s="11"/>
      <c r="E14" s="11"/>
    </row>
    <row r="15" spans="1:5" ht="15.75">
      <c r="A15" s="23"/>
      <c r="B15" s="66"/>
      <c r="C15" s="66"/>
      <c r="D15" s="11"/>
      <c r="E15" s="11"/>
    </row>
    <row r="16" spans="1:5" ht="15.75">
      <c r="A16" s="23"/>
      <c r="B16" s="67" t="s">
        <v>2971</v>
      </c>
      <c r="C16" s="67"/>
      <c r="D16" s="11"/>
      <c r="E16" s="11"/>
    </row>
    <row r="17" spans="1:5">
      <c r="A17" s="22"/>
      <c r="B17" s="22"/>
      <c r="C17" s="22"/>
      <c r="D17" s="11"/>
      <c r="E17" s="11"/>
    </row>
    <row r="18" spans="1:5">
      <c r="A18" s="23"/>
      <c r="B18" s="28" t="s">
        <v>2972</v>
      </c>
      <c r="C18" s="29"/>
      <c r="D18" s="11"/>
      <c r="E18" s="11"/>
    </row>
    <row r="19" spans="1:5">
      <c r="A19" s="23"/>
      <c r="B19" s="68" t="s">
        <v>2973</v>
      </c>
      <c r="C19" s="68"/>
      <c r="D19" s="11"/>
      <c r="E19" s="11"/>
    </row>
    <row r="20" spans="1:5">
      <c r="A20" s="23"/>
      <c r="B20" s="68" t="s">
        <v>2974</v>
      </c>
      <c r="C20" s="68"/>
      <c r="D20" s="11"/>
      <c r="E20" s="11"/>
    </row>
    <row r="21" spans="1:5">
      <c r="A21" s="22"/>
      <c r="B21" s="22"/>
      <c r="C21" s="22"/>
      <c r="D21" s="11"/>
      <c r="E21" s="11"/>
    </row>
    <row r="22" spans="1:5">
      <c r="A22" s="22"/>
      <c r="B22" s="15" t="s">
        <v>2975</v>
      </c>
      <c r="C22" s="11"/>
      <c r="D22" s="11"/>
      <c r="E22" s="11"/>
    </row>
    <row r="23" spans="1:5">
      <c r="A23" s="22"/>
      <c r="B23" s="64" t="s">
        <v>2962</v>
      </c>
      <c r="C23" s="64"/>
      <c r="D23" s="64"/>
      <c r="E23" s="64"/>
    </row>
    <row r="24" spans="1:5">
      <c r="A24" s="22"/>
      <c r="B24" s="64" t="s">
        <v>2961</v>
      </c>
      <c r="C24" s="64"/>
      <c r="D24" s="64"/>
      <c r="E24" s="64"/>
    </row>
    <row r="25" spans="1:5">
      <c r="A25" s="22"/>
      <c r="B25" s="22"/>
      <c r="C25" s="22"/>
      <c r="D25" s="11"/>
      <c r="E25" s="11"/>
    </row>
    <row r="26" spans="1:5">
      <c r="A26" s="22"/>
      <c r="B26" s="30" t="str">
        <f ca="1">"© Commonwealth of Australia "&amp;YEAR(TODAY())</f>
        <v>© Commonwealth of Australia 2025</v>
      </c>
      <c r="C26" s="23"/>
      <c r="D26" s="11"/>
      <c r="E26" s="11"/>
    </row>
  </sheetData>
  <mergeCells count="7">
    <mergeCell ref="B24:E24"/>
    <mergeCell ref="B6:E6"/>
    <mergeCell ref="B15:C15"/>
    <mergeCell ref="B16:C16"/>
    <mergeCell ref="B19:C19"/>
    <mergeCell ref="B20:C20"/>
    <mergeCell ref="B23:E23"/>
  </mergeCells>
  <hyperlinks>
    <hyperlink ref="B16" r:id="rId1" xr:uid="{F3C79F3C-7BD2-4710-A3AC-5E220C3F785F}"/>
    <hyperlink ref="B13" location="Index!A12" display="Index" xr:uid="{1CC2C241-BEE1-468A-B8E2-071E012250DF}"/>
    <hyperlink ref="B26" r:id="rId2" display="© Commonwealth of Australia 2015" xr:uid="{0A171EDC-BBE2-4D71-A5E9-0347776505B0}"/>
    <hyperlink ref="B12" location="'Table 1.2'!C10" display="'Table 1.2'!C10" xr:uid="{4E0B083C-D742-44BD-99DC-ED587F53B018}"/>
    <hyperlink ref="B24" r:id="rId3" display="or the Labour Surveys Branch at labour.statistics@abs.gov.au." xr:uid="{59DB800E-313D-4BD4-83EB-A999B5C7DAF5}"/>
    <hyperlink ref="B23:E23" r:id="rId4" display="For further information about these and related statistics visit www.abs.gov.au/about/contact-us" xr:uid="{191196DA-5ADD-4DAF-916F-4653D92D11E3}"/>
    <hyperlink ref="B11" location="'Table 1.1'!C10" display="'Table 1.1'!C10" xr:uid="{FB8DDF7D-1B37-4F53-A3E1-2934067A7830}"/>
    <hyperlink ref="B20:C20" r:id="rId5" display="Methodology" xr:uid="{65478AEE-0D34-4606-A9B2-CED50C6708E5}"/>
    <hyperlink ref="B19:C19" r:id="rId6" display="Summary" xr:uid="{06256B40-0429-486E-B612-CB315ED6EBE9}"/>
  </hyperlinks>
  <pageMargins left="0.7" right="0.7" top="0.75" bottom="0.75" header="0.3" footer="0.3"/>
  <pageSetup paperSize="9" orientation="portrait" r:id="rId7"/>
  <headerFooter>
    <oddHeader>&amp;C&amp;"Calibri"&amp;10&amp;KFF0000OFFICIAL: Census and Statistics Act&amp;1#</oddHeader>
    <oddFooter>&amp;C&amp;1#&amp;"Calibri"&amp;10&amp;KFF0000OFFICIAL: Census and Statistics Act</oddFooter>
  </headerFooter>
  <drawing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M21"/>
  <sheetViews>
    <sheetView workbookViewId="0">
      <pane xSplit="1" ySplit="10" topLeftCell="B11" activePane="bottomRight" state="frozen"/>
      <selection pane="topRight" activeCell="B1" sqref="B1"/>
      <selection pane="bottomLeft" activeCell="A11" sqref="A11"/>
      <selection pane="bottomRight" activeCell="A12" sqref="A12"/>
    </sheetView>
  </sheetViews>
  <sheetFormatPr defaultColWidth="14.7109375" defaultRowHeight="11.25"/>
  <cols>
    <col min="1" max="16384" width="14.7109375" style="1"/>
  </cols>
  <sheetData>
    <row r="1" spans="1:221" s="2" customFormat="1" ht="99.95" customHeight="1">
      <c r="B1" s="3" t="s">
        <v>2512</v>
      </c>
      <c r="C1" s="3" t="s">
        <v>2513</v>
      </c>
      <c r="D1" s="3" t="s">
        <v>2514</v>
      </c>
      <c r="E1" s="3" t="s">
        <v>2515</v>
      </c>
      <c r="F1" s="3" t="s">
        <v>2516</v>
      </c>
      <c r="G1" s="3" t="s">
        <v>2517</v>
      </c>
      <c r="H1" s="3" t="s">
        <v>2518</v>
      </c>
      <c r="I1" s="3" t="s">
        <v>2519</v>
      </c>
      <c r="J1" s="3" t="s">
        <v>2520</v>
      </c>
      <c r="K1" s="3" t="s">
        <v>2521</v>
      </c>
      <c r="L1" s="3" t="s">
        <v>2522</v>
      </c>
      <c r="M1" s="3" t="s">
        <v>2523</v>
      </c>
      <c r="N1" s="3" t="s">
        <v>2524</v>
      </c>
      <c r="O1" s="3" t="s">
        <v>2525</v>
      </c>
      <c r="P1" s="3" t="s">
        <v>2526</v>
      </c>
      <c r="Q1" s="3" t="s">
        <v>2527</v>
      </c>
      <c r="R1" s="3" t="s">
        <v>2528</v>
      </c>
      <c r="S1" s="3" t="s">
        <v>2529</v>
      </c>
      <c r="T1" s="3" t="s">
        <v>2530</v>
      </c>
      <c r="U1" s="3" t="s">
        <v>2531</v>
      </c>
      <c r="V1" s="3" t="s">
        <v>2532</v>
      </c>
      <c r="W1" s="3" t="s">
        <v>2533</v>
      </c>
      <c r="X1" s="3" t="s">
        <v>2534</v>
      </c>
      <c r="Y1" s="3" t="s">
        <v>2535</v>
      </c>
      <c r="Z1" s="3" t="s">
        <v>2536</v>
      </c>
      <c r="AA1" s="3" t="s">
        <v>2537</v>
      </c>
      <c r="AB1" s="3" t="s">
        <v>2538</v>
      </c>
      <c r="AC1" s="3" t="s">
        <v>2539</v>
      </c>
      <c r="AD1" s="3" t="s">
        <v>2540</v>
      </c>
      <c r="AE1" s="3" t="s">
        <v>2541</v>
      </c>
      <c r="AF1" s="3" t="s">
        <v>2542</v>
      </c>
      <c r="AG1" s="3" t="s">
        <v>2543</v>
      </c>
      <c r="AH1" s="3" t="s">
        <v>2544</v>
      </c>
      <c r="AI1" s="3" t="s">
        <v>2545</v>
      </c>
      <c r="AJ1" s="3" t="s">
        <v>2546</v>
      </c>
      <c r="AK1" s="3" t="s">
        <v>2547</v>
      </c>
      <c r="AL1" s="3" t="s">
        <v>2548</v>
      </c>
      <c r="AM1" s="3" t="s">
        <v>2549</v>
      </c>
      <c r="AN1" s="3" t="s">
        <v>2550</v>
      </c>
      <c r="AO1" s="3" t="s">
        <v>2551</v>
      </c>
      <c r="AP1" s="3" t="s">
        <v>2552</v>
      </c>
      <c r="AQ1" s="3" t="s">
        <v>2553</v>
      </c>
      <c r="AR1" s="3" t="s">
        <v>2554</v>
      </c>
      <c r="AS1" s="3" t="s">
        <v>2555</v>
      </c>
      <c r="AT1" s="3" t="s">
        <v>2556</v>
      </c>
      <c r="AU1" s="3" t="s">
        <v>2557</v>
      </c>
      <c r="AV1" s="3" t="s">
        <v>2558</v>
      </c>
      <c r="AW1" s="3" t="s">
        <v>2559</v>
      </c>
      <c r="AX1" s="3" t="s">
        <v>2560</v>
      </c>
      <c r="AY1" s="3" t="s">
        <v>2561</v>
      </c>
      <c r="AZ1" s="3" t="s">
        <v>2562</v>
      </c>
      <c r="BA1" s="3" t="s">
        <v>2563</v>
      </c>
      <c r="BB1" s="3" t="s">
        <v>2564</v>
      </c>
      <c r="BC1" s="3" t="s">
        <v>2565</v>
      </c>
      <c r="BD1" s="3" t="s">
        <v>2566</v>
      </c>
      <c r="BE1" s="3" t="s">
        <v>2567</v>
      </c>
      <c r="BF1" s="3" t="s">
        <v>2568</v>
      </c>
      <c r="BG1" s="3" t="s">
        <v>2569</v>
      </c>
      <c r="BH1" s="3" t="s">
        <v>2570</v>
      </c>
      <c r="BI1" s="3" t="s">
        <v>2571</v>
      </c>
      <c r="BJ1" s="3" t="s">
        <v>2572</v>
      </c>
      <c r="BK1" s="3" t="s">
        <v>2573</v>
      </c>
      <c r="BL1" s="3" t="s">
        <v>2574</v>
      </c>
      <c r="BM1" s="3" t="s">
        <v>2575</v>
      </c>
      <c r="BN1" s="3" t="s">
        <v>2576</v>
      </c>
      <c r="BO1" s="3" t="s">
        <v>2577</v>
      </c>
      <c r="BP1" s="3" t="s">
        <v>2578</v>
      </c>
      <c r="BQ1" s="3" t="s">
        <v>2579</v>
      </c>
      <c r="BR1" s="3" t="s">
        <v>2580</v>
      </c>
      <c r="BS1" s="3" t="s">
        <v>2581</v>
      </c>
      <c r="BT1" s="3" t="s">
        <v>2582</v>
      </c>
      <c r="BU1" s="3" t="s">
        <v>2583</v>
      </c>
      <c r="BV1" s="3" t="s">
        <v>2584</v>
      </c>
      <c r="BW1" s="3" t="s">
        <v>2585</v>
      </c>
      <c r="BX1" s="3" t="s">
        <v>2586</v>
      </c>
      <c r="BY1" s="3" t="s">
        <v>2587</v>
      </c>
      <c r="BZ1" s="3" t="s">
        <v>2588</v>
      </c>
      <c r="CA1" s="3" t="s">
        <v>2589</v>
      </c>
      <c r="CB1" s="3" t="s">
        <v>2590</v>
      </c>
      <c r="CC1" s="3" t="s">
        <v>2591</v>
      </c>
      <c r="CD1" s="3" t="s">
        <v>2592</v>
      </c>
      <c r="CE1" s="3" t="s">
        <v>2593</v>
      </c>
      <c r="CF1" s="3" t="s">
        <v>2594</v>
      </c>
      <c r="CG1" s="3" t="s">
        <v>2595</v>
      </c>
      <c r="CH1" s="3" t="s">
        <v>2596</v>
      </c>
      <c r="CI1" s="3" t="s">
        <v>2597</v>
      </c>
      <c r="CJ1" s="3" t="s">
        <v>2598</v>
      </c>
      <c r="CK1" s="3" t="s">
        <v>2599</v>
      </c>
      <c r="CL1" s="3" t="s">
        <v>2600</v>
      </c>
      <c r="CM1" s="3" t="s">
        <v>2601</v>
      </c>
      <c r="CN1" s="3" t="s">
        <v>2602</v>
      </c>
      <c r="CO1" s="3" t="s">
        <v>2603</v>
      </c>
      <c r="CP1" s="3" t="s">
        <v>2604</v>
      </c>
      <c r="CQ1" s="3" t="s">
        <v>2605</v>
      </c>
      <c r="CR1" s="3" t="s">
        <v>2606</v>
      </c>
      <c r="CS1" s="3" t="s">
        <v>2607</v>
      </c>
      <c r="CT1" s="3" t="s">
        <v>2608</v>
      </c>
      <c r="CU1" s="3" t="s">
        <v>2609</v>
      </c>
      <c r="CV1" s="3" t="s">
        <v>2610</v>
      </c>
      <c r="CW1" s="3" t="s">
        <v>2611</v>
      </c>
      <c r="CX1" s="3" t="s">
        <v>2612</v>
      </c>
      <c r="CY1" s="3" t="s">
        <v>2613</v>
      </c>
      <c r="CZ1" s="3" t="s">
        <v>2614</v>
      </c>
      <c r="DA1" s="3" t="s">
        <v>2615</v>
      </c>
      <c r="DB1" s="3" t="s">
        <v>2616</v>
      </c>
      <c r="DC1" s="3" t="s">
        <v>2617</v>
      </c>
      <c r="DD1" s="3" t="s">
        <v>2618</v>
      </c>
      <c r="DE1" s="3" t="s">
        <v>2619</v>
      </c>
      <c r="DF1" s="3" t="s">
        <v>2620</v>
      </c>
      <c r="DG1" s="3" t="s">
        <v>2621</v>
      </c>
      <c r="DH1" s="3" t="s">
        <v>2622</v>
      </c>
      <c r="DI1" s="3" t="s">
        <v>2623</v>
      </c>
      <c r="DJ1" s="3" t="s">
        <v>2624</v>
      </c>
      <c r="DK1" s="3" t="s">
        <v>2625</v>
      </c>
      <c r="DL1" s="3" t="s">
        <v>2626</v>
      </c>
      <c r="DM1" s="3" t="s">
        <v>2627</v>
      </c>
      <c r="DN1" s="3" t="s">
        <v>2628</v>
      </c>
      <c r="DO1" s="3" t="s">
        <v>2629</v>
      </c>
      <c r="DP1" s="3" t="s">
        <v>2630</v>
      </c>
      <c r="DQ1" s="3" t="s">
        <v>2631</v>
      </c>
      <c r="DR1" s="3" t="s">
        <v>2632</v>
      </c>
      <c r="DS1" s="3" t="s">
        <v>2633</v>
      </c>
      <c r="DT1" s="3" t="s">
        <v>2634</v>
      </c>
      <c r="DU1" s="3" t="s">
        <v>2635</v>
      </c>
      <c r="DV1" s="3" t="s">
        <v>2636</v>
      </c>
      <c r="DW1" s="3" t="s">
        <v>2637</v>
      </c>
      <c r="DX1" s="3" t="s">
        <v>2638</v>
      </c>
      <c r="DY1" s="3" t="s">
        <v>2639</v>
      </c>
      <c r="DZ1" s="3" t="s">
        <v>2640</v>
      </c>
      <c r="EA1" s="3" t="s">
        <v>2641</v>
      </c>
      <c r="EB1" s="3" t="s">
        <v>2642</v>
      </c>
      <c r="EC1" s="3" t="s">
        <v>2643</v>
      </c>
      <c r="ED1" s="3" t="s">
        <v>2644</v>
      </c>
      <c r="EE1" s="3" t="s">
        <v>2645</v>
      </c>
      <c r="EF1" s="3" t="s">
        <v>2646</v>
      </c>
      <c r="EG1" s="3" t="s">
        <v>2647</v>
      </c>
      <c r="EH1" s="3" t="s">
        <v>2648</v>
      </c>
      <c r="EI1" s="3" t="s">
        <v>2649</v>
      </c>
      <c r="EJ1" s="3" t="s">
        <v>2650</v>
      </c>
      <c r="EK1" s="3" t="s">
        <v>2651</v>
      </c>
      <c r="EL1" s="3" t="s">
        <v>2652</v>
      </c>
      <c r="EM1" s="3" t="s">
        <v>2653</v>
      </c>
      <c r="EN1" s="3" t="s">
        <v>2654</v>
      </c>
      <c r="EO1" s="3" t="s">
        <v>2655</v>
      </c>
      <c r="EP1" s="3" t="s">
        <v>2656</v>
      </c>
      <c r="EQ1" s="3" t="s">
        <v>2657</v>
      </c>
      <c r="ER1" s="3" t="s">
        <v>2658</v>
      </c>
      <c r="ES1" s="3" t="s">
        <v>2659</v>
      </c>
      <c r="ET1" s="3" t="s">
        <v>2660</v>
      </c>
      <c r="EU1" s="3" t="s">
        <v>2661</v>
      </c>
      <c r="EV1" s="3" t="s">
        <v>2662</v>
      </c>
      <c r="EW1" s="3" t="s">
        <v>2663</v>
      </c>
      <c r="EX1" s="3" t="s">
        <v>2664</v>
      </c>
      <c r="EY1" s="3" t="s">
        <v>2665</v>
      </c>
      <c r="EZ1" s="3" t="s">
        <v>2666</v>
      </c>
      <c r="FA1" s="3" t="s">
        <v>2667</v>
      </c>
      <c r="FB1" s="3" t="s">
        <v>2668</v>
      </c>
      <c r="FC1" s="3" t="s">
        <v>2669</v>
      </c>
      <c r="FD1" s="3" t="s">
        <v>2670</v>
      </c>
      <c r="FE1" s="3" t="s">
        <v>2671</v>
      </c>
      <c r="FF1" s="3" t="s">
        <v>2672</v>
      </c>
      <c r="FG1" s="3" t="s">
        <v>2673</v>
      </c>
      <c r="FH1" s="3" t="s">
        <v>2674</v>
      </c>
      <c r="FI1" s="3" t="s">
        <v>2675</v>
      </c>
      <c r="FJ1" s="3" t="s">
        <v>2676</v>
      </c>
      <c r="FK1" s="3" t="s">
        <v>2677</v>
      </c>
      <c r="FL1" s="3" t="s">
        <v>2678</v>
      </c>
      <c r="FM1" s="3" t="s">
        <v>2679</v>
      </c>
      <c r="FN1" s="3" t="s">
        <v>2680</v>
      </c>
      <c r="FO1" s="3" t="s">
        <v>2681</v>
      </c>
      <c r="FP1" s="3" t="s">
        <v>2682</v>
      </c>
      <c r="FQ1" s="3" t="s">
        <v>2683</v>
      </c>
      <c r="FR1" s="3" t="s">
        <v>2684</v>
      </c>
      <c r="FS1" s="3" t="s">
        <v>2685</v>
      </c>
      <c r="FT1" s="3" t="s">
        <v>2686</v>
      </c>
      <c r="FU1" s="3" t="s">
        <v>2687</v>
      </c>
      <c r="FV1" s="3" t="s">
        <v>2688</v>
      </c>
      <c r="FW1" s="3" t="s">
        <v>2689</v>
      </c>
      <c r="FX1" s="3" t="s">
        <v>2690</v>
      </c>
      <c r="FY1" s="3" t="s">
        <v>2691</v>
      </c>
      <c r="FZ1" s="3" t="s">
        <v>2692</v>
      </c>
      <c r="GA1" s="3" t="s">
        <v>2693</v>
      </c>
      <c r="GB1" s="3" t="s">
        <v>2694</v>
      </c>
      <c r="GC1" s="3" t="s">
        <v>2695</v>
      </c>
      <c r="GD1" s="3" t="s">
        <v>2696</v>
      </c>
      <c r="GE1" s="3" t="s">
        <v>2697</v>
      </c>
      <c r="GF1" s="3" t="s">
        <v>2698</v>
      </c>
      <c r="GG1" s="3" t="s">
        <v>2699</v>
      </c>
      <c r="GH1" s="3" t="s">
        <v>2700</v>
      </c>
      <c r="GI1" s="3" t="s">
        <v>2701</v>
      </c>
      <c r="GJ1" s="3" t="s">
        <v>2702</v>
      </c>
      <c r="GK1" s="3" t="s">
        <v>2703</v>
      </c>
      <c r="GL1" s="3" t="s">
        <v>2704</v>
      </c>
      <c r="GM1" s="3" t="s">
        <v>2705</v>
      </c>
      <c r="GN1" s="3" t="s">
        <v>2706</v>
      </c>
      <c r="GO1" s="3" t="s">
        <v>2707</v>
      </c>
      <c r="GP1" s="3" t="s">
        <v>2708</v>
      </c>
      <c r="GQ1" s="3" t="s">
        <v>2709</v>
      </c>
      <c r="GR1" s="3" t="s">
        <v>2710</v>
      </c>
      <c r="GS1" s="3" t="s">
        <v>2711</v>
      </c>
      <c r="GT1" s="3" t="s">
        <v>2712</v>
      </c>
      <c r="GU1" s="3" t="s">
        <v>2713</v>
      </c>
      <c r="GV1" s="3" t="s">
        <v>2714</v>
      </c>
      <c r="GW1" s="3" t="s">
        <v>2715</v>
      </c>
      <c r="GX1" s="3" t="s">
        <v>2716</v>
      </c>
      <c r="GY1" s="3" t="s">
        <v>2717</v>
      </c>
      <c r="GZ1" s="3" t="s">
        <v>2718</v>
      </c>
      <c r="HA1" s="3" t="s">
        <v>2719</v>
      </c>
      <c r="HB1" s="3" t="s">
        <v>2720</v>
      </c>
      <c r="HC1" s="3" t="s">
        <v>2721</v>
      </c>
      <c r="HD1" s="3" t="s">
        <v>2722</v>
      </c>
      <c r="HE1" s="3" t="s">
        <v>2723</v>
      </c>
      <c r="HF1" s="3" t="s">
        <v>2724</v>
      </c>
      <c r="HG1" s="3" t="s">
        <v>2725</v>
      </c>
      <c r="HH1" s="3" t="s">
        <v>2726</v>
      </c>
      <c r="HI1" s="3" t="s">
        <v>2727</v>
      </c>
      <c r="HJ1" s="3" t="s">
        <v>2728</v>
      </c>
      <c r="HK1" s="3" t="s">
        <v>2729</v>
      </c>
      <c r="HL1" s="3" t="s">
        <v>2730</v>
      </c>
      <c r="HM1" s="3" t="s">
        <v>2731</v>
      </c>
    </row>
    <row r="2" spans="1:22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row>
    <row r="3" spans="1:22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row>
    <row r="4" spans="1:22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row>
    <row r="5" spans="1:22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row>
    <row r="6" spans="1:22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row>
    <row r="7" spans="1:22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row>
    <row r="8" spans="1:22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row>
    <row r="9" spans="1:22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row>
    <row r="10" spans="1:221">
      <c r="A10" s="4" t="s">
        <v>258</v>
      </c>
      <c r="B10" s="8" t="s">
        <v>2732</v>
      </c>
      <c r="C10" s="8" t="s">
        <v>2733</v>
      </c>
      <c r="D10" s="8" t="s">
        <v>2734</v>
      </c>
      <c r="E10" s="8" t="s">
        <v>2735</v>
      </c>
      <c r="F10" s="8" t="s">
        <v>2736</v>
      </c>
      <c r="G10" s="8" t="s">
        <v>2737</v>
      </c>
      <c r="H10" s="8" t="s">
        <v>2738</v>
      </c>
      <c r="I10" s="8" t="s">
        <v>2739</v>
      </c>
      <c r="J10" s="8" t="s">
        <v>2740</v>
      </c>
      <c r="K10" s="8" t="s">
        <v>2741</v>
      </c>
      <c r="L10" s="8" t="s">
        <v>2742</v>
      </c>
      <c r="M10" s="8" t="s">
        <v>2743</v>
      </c>
      <c r="N10" s="8" t="s">
        <v>2744</v>
      </c>
      <c r="O10" s="8" t="s">
        <v>2745</v>
      </c>
      <c r="P10" s="8" t="s">
        <v>2746</v>
      </c>
      <c r="Q10" s="8" t="s">
        <v>2747</v>
      </c>
      <c r="R10" s="8" t="s">
        <v>2748</v>
      </c>
      <c r="S10" s="8" t="s">
        <v>2749</v>
      </c>
      <c r="T10" s="8" t="s">
        <v>2750</v>
      </c>
      <c r="U10" s="8" t="s">
        <v>2751</v>
      </c>
      <c r="V10" s="8" t="s">
        <v>2752</v>
      </c>
      <c r="W10" s="8" t="s">
        <v>2753</v>
      </c>
      <c r="X10" s="8" t="s">
        <v>2754</v>
      </c>
      <c r="Y10" s="8" t="s">
        <v>2755</v>
      </c>
      <c r="Z10" s="8" t="s">
        <v>2756</v>
      </c>
      <c r="AA10" s="8" t="s">
        <v>2757</v>
      </c>
      <c r="AB10" s="8" t="s">
        <v>2758</v>
      </c>
      <c r="AC10" s="8" t="s">
        <v>2759</v>
      </c>
      <c r="AD10" s="8" t="s">
        <v>2760</v>
      </c>
      <c r="AE10" s="8" t="s">
        <v>2761</v>
      </c>
      <c r="AF10" s="8" t="s">
        <v>2762</v>
      </c>
      <c r="AG10" s="8" t="s">
        <v>2763</v>
      </c>
      <c r="AH10" s="8" t="s">
        <v>2764</v>
      </c>
      <c r="AI10" s="8" t="s">
        <v>2765</v>
      </c>
      <c r="AJ10" s="8" t="s">
        <v>2766</v>
      </c>
      <c r="AK10" s="8" t="s">
        <v>2767</v>
      </c>
      <c r="AL10" s="8" t="s">
        <v>2768</v>
      </c>
      <c r="AM10" s="8" t="s">
        <v>2769</v>
      </c>
      <c r="AN10" s="8" t="s">
        <v>2770</v>
      </c>
      <c r="AO10" s="8" t="s">
        <v>2771</v>
      </c>
      <c r="AP10" s="8" t="s">
        <v>2772</v>
      </c>
      <c r="AQ10" s="8" t="s">
        <v>2773</v>
      </c>
      <c r="AR10" s="8" t="s">
        <v>2774</v>
      </c>
      <c r="AS10" s="8" t="s">
        <v>2775</v>
      </c>
      <c r="AT10" s="8" t="s">
        <v>2776</v>
      </c>
      <c r="AU10" s="8" t="s">
        <v>2777</v>
      </c>
      <c r="AV10" s="8" t="s">
        <v>2778</v>
      </c>
      <c r="AW10" s="8" t="s">
        <v>2779</v>
      </c>
      <c r="AX10" s="8" t="s">
        <v>2780</v>
      </c>
      <c r="AY10" s="8" t="s">
        <v>2781</v>
      </c>
      <c r="AZ10" s="8" t="s">
        <v>2782</v>
      </c>
      <c r="BA10" s="8" t="s">
        <v>2783</v>
      </c>
      <c r="BB10" s="8" t="s">
        <v>2784</v>
      </c>
      <c r="BC10" s="8" t="s">
        <v>2785</v>
      </c>
      <c r="BD10" s="8" t="s">
        <v>2786</v>
      </c>
      <c r="BE10" s="8" t="s">
        <v>2787</v>
      </c>
      <c r="BF10" s="8" t="s">
        <v>2788</v>
      </c>
      <c r="BG10" s="8" t="s">
        <v>2789</v>
      </c>
      <c r="BH10" s="8" t="s">
        <v>2790</v>
      </c>
      <c r="BI10" s="8" t="s">
        <v>2791</v>
      </c>
      <c r="BJ10" s="8" t="s">
        <v>2792</v>
      </c>
      <c r="BK10" s="8" t="s">
        <v>2793</v>
      </c>
      <c r="BL10" s="8" t="s">
        <v>2794</v>
      </c>
      <c r="BM10" s="8" t="s">
        <v>2795</v>
      </c>
      <c r="BN10" s="8" t="s">
        <v>2796</v>
      </c>
      <c r="BO10" s="8" t="s">
        <v>2797</v>
      </c>
      <c r="BP10" s="8" t="s">
        <v>2798</v>
      </c>
      <c r="BQ10" s="8" t="s">
        <v>2799</v>
      </c>
      <c r="BR10" s="8" t="s">
        <v>2800</v>
      </c>
      <c r="BS10" s="8" t="s">
        <v>2801</v>
      </c>
      <c r="BT10" s="8" t="s">
        <v>2802</v>
      </c>
      <c r="BU10" s="8" t="s">
        <v>2803</v>
      </c>
      <c r="BV10" s="8" t="s">
        <v>2804</v>
      </c>
      <c r="BW10" s="8" t="s">
        <v>2805</v>
      </c>
      <c r="BX10" s="8" t="s">
        <v>2806</v>
      </c>
      <c r="BY10" s="8" t="s">
        <v>2807</v>
      </c>
      <c r="BZ10" s="8" t="s">
        <v>2808</v>
      </c>
      <c r="CA10" s="8" t="s">
        <v>2809</v>
      </c>
      <c r="CB10" s="8" t="s">
        <v>2810</v>
      </c>
      <c r="CC10" s="8" t="s">
        <v>2811</v>
      </c>
      <c r="CD10" s="8" t="s">
        <v>2812</v>
      </c>
      <c r="CE10" s="8" t="s">
        <v>2813</v>
      </c>
      <c r="CF10" s="8" t="s">
        <v>2814</v>
      </c>
      <c r="CG10" s="8" t="s">
        <v>2815</v>
      </c>
      <c r="CH10" s="8" t="s">
        <v>2816</v>
      </c>
      <c r="CI10" s="8" t="s">
        <v>2817</v>
      </c>
      <c r="CJ10" s="8" t="s">
        <v>2818</v>
      </c>
      <c r="CK10" s="8" t="s">
        <v>2819</v>
      </c>
      <c r="CL10" s="8" t="s">
        <v>2820</v>
      </c>
      <c r="CM10" s="8" t="s">
        <v>2821</v>
      </c>
      <c r="CN10" s="8" t="s">
        <v>2822</v>
      </c>
      <c r="CO10" s="8" t="s">
        <v>2823</v>
      </c>
      <c r="CP10" s="8" t="s">
        <v>2824</v>
      </c>
      <c r="CQ10" s="8" t="s">
        <v>2825</v>
      </c>
      <c r="CR10" s="8" t="s">
        <v>2826</v>
      </c>
      <c r="CS10" s="8" t="s">
        <v>2827</v>
      </c>
      <c r="CT10" s="8" t="s">
        <v>2828</v>
      </c>
      <c r="CU10" s="8" t="s">
        <v>2829</v>
      </c>
      <c r="CV10" s="8" t="s">
        <v>2830</v>
      </c>
      <c r="CW10" s="8" t="s">
        <v>2831</v>
      </c>
      <c r="CX10" s="8" t="s">
        <v>2832</v>
      </c>
      <c r="CY10" s="8" t="s">
        <v>2833</v>
      </c>
      <c r="CZ10" s="8" t="s">
        <v>2834</v>
      </c>
      <c r="DA10" s="8" t="s">
        <v>2835</v>
      </c>
      <c r="DB10" s="8" t="s">
        <v>2836</v>
      </c>
      <c r="DC10" s="8" t="s">
        <v>2837</v>
      </c>
      <c r="DD10" s="8" t="s">
        <v>2838</v>
      </c>
      <c r="DE10" s="8" t="s">
        <v>2839</v>
      </c>
      <c r="DF10" s="8" t="s">
        <v>2840</v>
      </c>
      <c r="DG10" s="8" t="s">
        <v>2841</v>
      </c>
      <c r="DH10" s="8" t="s">
        <v>2842</v>
      </c>
      <c r="DI10" s="8" t="s">
        <v>2843</v>
      </c>
      <c r="DJ10" s="8" t="s">
        <v>2844</v>
      </c>
      <c r="DK10" s="8" t="s">
        <v>2845</v>
      </c>
      <c r="DL10" s="8" t="s">
        <v>2846</v>
      </c>
      <c r="DM10" s="8" t="s">
        <v>2847</v>
      </c>
      <c r="DN10" s="8" t="s">
        <v>2848</v>
      </c>
      <c r="DO10" s="8" t="s">
        <v>2849</v>
      </c>
      <c r="DP10" s="8" t="s">
        <v>2850</v>
      </c>
      <c r="DQ10" s="8" t="s">
        <v>2851</v>
      </c>
      <c r="DR10" s="8" t="s">
        <v>2852</v>
      </c>
      <c r="DS10" s="8" t="s">
        <v>2853</v>
      </c>
      <c r="DT10" s="8" t="s">
        <v>2854</v>
      </c>
      <c r="DU10" s="8" t="s">
        <v>2855</v>
      </c>
      <c r="DV10" s="8" t="s">
        <v>2856</v>
      </c>
      <c r="DW10" s="8" t="s">
        <v>2857</v>
      </c>
      <c r="DX10" s="8" t="s">
        <v>2858</v>
      </c>
      <c r="DY10" s="8" t="s">
        <v>2859</v>
      </c>
      <c r="DZ10" s="8" t="s">
        <v>2860</v>
      </c>
      <c r="EA10" s="8" t="s">
        <v>2861</v>
      </c>
      <c r="EB10" s="8" t="s">
        <v>2862</v>
      </c>
      <c r="EC10" s="8" t="s">
        <v>2863</v>
      </c>
      <c r="ED10" s="8" t="s">
        <v>2864</v>
      </c>
      <c r="EE10" s="8" t="s">
        <v>2865</v>
      </c>
      <c r="EF10" s="8" t="s">
        <v>2866</v>
      </c>
      <c r="EG10" s="8" t="s">
        <v>2867</v>
      </c>
      <c r="EH10" s="8" t="s">
        <v>2868</v>
      </c>
      <c r="EI10" s="8" t="s">
        <v>2869</v>
      </c>
      <c r="EJ10" s="8" t="s">
        <v>2870</v>
      </c>
      <c r="EK10" s="8" t="s">
        <v>2871</v>
      </c>
      <c r="EL10" s="8" t="s">
        <v>2872</v>
      </c>
      <c r="EM10" s="8" t="s">
        <v>2873</v>
      </c>
      <c r="EN10" s="8" t="s">
        <v>2874</v>
      </c>
      <c r="EO10" s="8" t="s">
        <v>2875</v>
      </c>
      <c r="EP10" s="8" t="s">
        <v>2876</v>
      </c>
      <c r="EQ10" s="8" t="s">
        <v>2877</v>
      </c>
      <c r="ER10" s="8" t="s">
        <v>2878</v>
      </c>
      <c r="ES10" s="8" t="s">
        <v>2879</v>
      </c>
      <c r="ET10" s="8" t="s">
        <v>2880</v>
      </c>
      <c r="EU10" s="8" t="s">
        <v>2881</v>
      </c>
      <c r="EV10" s="8" t="s">
        <v>2882</v>
      </c>
      <c r="EW10" s="8" t="s">
        <v>2883</v>
      </c>
      <c r="EX10" s="8" t="s">
        <v>2884</v>
      </c>
      <c r="EY10" s="8" t="s">
        <v>2885</v>
      </c>
      <c r="EZ10" s="8" t="s">
        <v>2886</v>
      </c>
      <c r="FA10" s="8" t="s">
        <v>2887</v>
      </c>
      <c r="FB10" s="8" t="s">
        <v>2888</v>
      </c>
      <c r="FC10" s="8" t="s">
        <v>2889</v>
      </c>
      <c r="FD10" s="8" t="s">
        <v>2890</v>
      </c>
      <c r="FE10" s="8" t="s">
        <v>2891</v>
      </c>
      <c r="FF10" s="8" t="s">
        <v>2892</v>
      </c>
      <c r="FG10" s="8" t="s">
        <v>2893</v>
      </c>
      <c r="FH10" s="8" t="s">
        <v>2894</v>
      </c>
      <c r="FI10" s="8" t="s">
        <v>2895</v>
      </c>
      <c r="FJ10" s="8" t="s">
        <v>2896</v>
      </c>
      <c r="FK10" s="8" t="s">
        <v>2897</v>
      </c>
      <c r="FL10" s="8" t="s">
        <v>2898</v>
      </c>
      <c r="FM10" s="8" t="s">
        <v>2899</v>
      </c>
      <c r="FN10" s="8" t="s">
        <v>2900</v>
      </c>
      <c r="FO10" s="8" t="s">
        <v>2901</v>
      </c>
      <c r="FP10" s="8" t="s">
        <v>2902</v>
      </c>
      <c r="FQ10" s="8" t="s">
        <v>2903</v>
      </c>
      <c r="FR10" s="8" t="s">
        <v>2904</v>
      </c>
      <c r="FS10" s="8" t="s">
        <v>2905</v>
      </c>
      <c r="FT10" s="8" t="s">
        <v>2906</v>
      </c>
      <c r="FU10" s="8" t="s">
        <v>2907</v>
      </c>
      <c r="FV10" s="8" t="s">
        <v>2908</v>
      </c>
      <c r="FW10" s="8" t="s">
        <v>2909</v>
      </c>
      <c r="FX10" s="8" t="s">
        <v>2910</v>
      </c>
      <c r="FY10" s="8" t="s">
        <v>2911</v>
      </c>
      <c r="FZ10" s="8" t="s">
        <v>2912</v>
      </c>
      <c r="GA10" s="8" t="s">
        <v>2913</v>
      </c>
      <c r="GB10" s="8" t="s">
        <v>2914</v>
      </c>
      <c r="GC10" s="8" t="s">
        <v>2915</v>
      </c>
      <c r="GD10" s="8" t="s">
        <v>2916</v>
      </c>
      <c r="GE10" s="8" t="s">
        <v>2917</v>
      </c>
      <c r="GF10" s="8" t="s">
        <v>2918</v>
      </c>
      <c r="GG10" s="8" t="s">
        <v>2919</v>
      </c>
      <c r="GH10" s="8" t="s">
        <v>2920</v>
      </c>
      <c r="GI10" s="8" t="s">
        <v>2921</v>
      </c>
      <c r="GJ10" s="8" t="s">
        <v>2922</v>
      </c>
      <c r="GK10" s="8" t="s">
        <v>2923</v>
      </c>
      <c r="GL10" s="8" t="s">
        <v>2924</v>
      </c>
      <c r="GM10" s="8" t="s">
        <v>2925</v>
      </c>
      <c r="GN10" s="8" t="s">
        <v>2926</v>
      </c>
      <c r="GO10" s="8" t="s">
        <v>2927</v>
      </c>
      <c r="GP10" s="8" t="s">
        <v>2928</v>
      </c>
      <c r="GQ10" s="8" t="s">
        <v>2929</v>
      </c>
      <c r="GR10" s="8" t="s">
        <v>2930</v>
      </c>
      <c r="GS10" s="8" t="s">
        <v>2931</v>
      </c>
      <c r="GT10" s="8" t="s">
        <v>2932</v>
      </c>
      <c r="GU10" s="8" t="s">
        <v>2933</v>
      </c>
      <c r="GV10" s="8" t="s">
        <v>2934</v>
      </c>
      <c r="GW10" s="8" t="s">
        <v>2935</v>
      </c>
      <c r="GX10" s="8" t="s">
        <v>2936</v>
      </c>
      <c r="GY10" s="8" t="s">
        <v>2937</v>
      </c>
      <c r="GZ10" s="8" t="s">
        <v>2938</v>
      </c>
      <c r="HA10" s="8" t="s">
        <v>2939</v>
      </c>
      <c r="HB10" s="8" t="s">
        <v>2940</v>
      </c>
      <c r="HC10" s="8" t="s">
        <v>2941</v>
      </c>
      <c r="HD10" s="8" t="s">
        <v>2942</v>
      </c>
      <c r="HE10" s="8" t="s">
        <v>2943</v>
      </c>
      <c r="HF10" s="8" t="s">
        <v>2944</v>
      </c>
      <c r="HG10" s="8" t="s">
        <v>2945</v>
      </c>
      <c r="HH10" s="8" t="s">
        <v>2946</v>
      </c>
      <c r="HI10" s="8" t="s">
        <v>2947</v>
      </c>
      <c r="HJ10" s="8" t="s">
        <v>2948</v>
      </c>
      <c r="HK10" s="8" t="s">
        <v>2949</v>
      </c>
      <c r="HL10" s="8" t="s">
        <v>2950</v>
      </c>
      <c r="HM10" s="8" t="s">
        <v>2951</v>
      </c>
    </row>
    <row r="11" spans="1:221">
      <c r="A11" s="10">
        <v>42036</v>
      </c>
      <c r="B11" s="9">
        <v>23.274999999999999</v>
      </c>
      <c r="C11" s="9">
        <v>246.72300000000001</v>
      </c>
      <c r="D11" s="9">
        <v>129.607</v>
      </c>
      <c r="E11" s="9">
        <v>117.116</v>
      </c>
      <c r="F11" s="9">
        <v>169.82499999999999</v>
      </c>
      <c r="G11" s="9">
        <v>74.867000000000004</v>
      </c>
      <c r="H11" s="9">
        <v>94.957999999999998</v>
      </c>
      <c r="I11" s="9">
        <v>25.181000000000001</v>
      </c>
      <c r="J11" s="9">
        <v>8.8510000000000009</v>
      </c>
      <c r="K11" s="9">
        <v>16.329999999999998</v>
      </c>
      <c r="L11" s="9">
        <v>168.976</v>
      </c>
      <c r="M11" s="9">
        <v>87.405000000000001</v>
      </c>
      <c r="N11" s="9">
        <v>81.570999999999998</v>
      </c>
      <c r="O11" s="9">
        <v>129.54400000000001</v>
      </c>
      <c r="P11" s="9">
        <v>69.968999999999994</v>
      </c>
      <c r="Q11" s="9">
        <v>59.575000000000003</v>
      </c>
      <c r="R11" s="9">
        <v>10.1</v>
      </c>
      <c r="S11" s="9">
        <v>4.7990000000000004</v>
      </c>
      <c r="T11" s="9">
        <v>5.3010000000000002</v>
      </c>
      <c r="U11" s="9">
        <v>4.9870000000000001</v>
      </c>
      <c r="V11" s="9">
        <v>1.782</v>
      </c>
      <c r="W11" s="9">
        <v>3.2050000000000001</v>
      </c>
      <c r="X11" s="9">
        <v>3.452</v>
      </c>
      <c r="Y11" s="9">
        <v>1.613</v>
      </c>
      <c r="Z11" s="9">
        <v>1.8380000000000001</v>
      </c>
      <c r="AA11" s="9">
        <v>5.1260000000000003</v>
      </c>
      <c r="AB11" s="9">
        <v>2.14</v>
      </c>
      <c r="AC11" s="9">
        <v>2.9870000000000001</v>
      </c>
      <c r="AD11" s="9">
        <v>4.7009999999999996</v>
      </c>
      <c r="AE11" s="9">
        <v>1.782</v>
      </c>
      <c r="AF11" s="9">
        <v>2.919</v>
      </c>
      <c r="AG11" s="9">
        <v>30.727</v>
      </c>
      <c r="AH11" s="9">
        <v>16.568000000000001</v>
      </c>
      <c r="AI11" s="9">
        <v>14.159000000000001</v>
      </c>
      <c r="AJ11" s="9">
        <v>98.816999999999993</v>
      </c>
      <c r="AK11" s="9">
        <v>53.402000000000001</v>
      </c>
      <c r="AL11" s="9">
        <v>45.414999999999999</v>
      </c>
      <c r="AM11" s="9">
        <v>28.263999999999999</v>
      </c>
      <c r="AN11" s="9">
        <v>14.714</v>
      </c>
      <c r="AO11" s="9">
        <v>13.55</v>
      </c>
      <c r="AP11" s="9">
        <v>85.061999999999998</v>
      </c>
      <c r="AQ11" s="9">
        <v>44.94</v>
      </c>
      <c r="AR11" s="9">
        <v>40.122</v>
      </c>
      <c r="AS11" s="9">
        <v>4.8170000000000002</v>
      </c>
      <c r="AT11" s="9">
        <v>2.1669999999999998</v>
      </c>
      <c r="AU11" s="9">
        <v>2.649</v>
      </c>
      <c r="AV11" s="9">
        <v>137.34899999999999</v>
      </c>
      <c r="AW11" s="9">
        <v>74.13</v>
      </c>
      <c r="AX11" s="9">
        <v>63.218000000000004</v>
      </c>
      <c r="AY11" s="9">
        <v>116.85899999999999</v>
      </c>
      <c r="AZ11" s="9">
        <v>62.96</v>
      </c>
      <c r="BA11" s="9">
        <v>53.899000000000001</v>
      </c>
      <c r="BB11" s="9">
        <v>110.288</v>
      </c>
      <c r="BC11" s="9">
        <v>59.19</v>
      </c>
      <c r="BD11" s="9">
        <v>51.097999999999999</v>
      </c>
      <c r="BE11" s="9">
        <v>29.062999999999999</v>
      </c>
      <c r="BF11" s="9">
        <v>15.311</v>
      </c>
      <c r="BG11" s="9">
        <v>13.752000000000001</v>
      </c>
      <c r="BH11" s="9">
        <v>19.013000000000002</v>
      </c>
      <c r="BI11" s="9">
        <v>9.9689999999999994</v>
      </c>
      <c r="BJ11" s="9">
        <v>9.0429999999999993</v>
      </c>
      <c r="BK11" s="9">
        <v>11.208</v>
      </c>
      <c r="BL11" s="9">
        <v>5.8079999999999998</v>
      </c>
      <c r="BM11" s="9">
        <v>5.4</v>
      </c>
      <c r="BN11" s="9">
        <v>4.3220000000000001</v>
      </c>
      <c r="BO11" s="9">
        <v>2.4649999999999999</v>
      </c>
      <c r="BP11" s="9">
        <v>1.857</v>
      </c>
      <c r="BQ11" s="9">
        <v>35.110999999999997</v>
      </c>
      <c r="BR11" s="9">
        <v>14.971</v>
      </c>
      <c r="BS11" s="9">
        <v>20.138999999999999</v>
      </c>
      <c r="BT11" s="9">
        <v>8.9009999999999998</v>
      </c>
      <c r="BU11" s="9">
        <v>3.4340000000000002</v>
      </c>
      <c r="BV11" s="9">
        <v>5.4669999999999996</v>
      </c>
      <c r="BW11" s="9">
        <v>2.1709999999999998</v>
      </c>
      <c r="BX11" s="9">
        <v>1.034</v>
      </c>
      <c r="BY11" s="9">
        <v>1.137</v>
      </c>
      <c r="BZ11" s="9">
        <v>7.5730000000000004</v>
      </c>
      <c r="CA11" s="9">
        <v>2.931</v>
      </c>
      <c r="CB11" s="9">
        <v>4.641</v>
      </c>
      <c r="CC11" s="9">
        <v>1.7070000000000001</v>
      </c>
      <c r="CD11" s="9">
        <v>0.753</v>
      </c>
      <c r="CE11" s="9">
        <v>0.95299999999999996</v>
      </c>
      <c r="CF11" s="9">
        <v>5.3540000000000001</v>
      </c>
      <c r="CG11" s="9">
        <v>2.1019999999999999</v>
      </c>
      <c r="CH11" s="9">
        <v>3.2530000000000001</v>
      </c>
      <c r="CI11" s="9">
        <v>0.46700000000000003</v>
      </c>
      <c r="CJ11" s="9">
        <v>0.27900000000000003</v>
      </c>
      <c r="CK11" s="9">
        <v>0.188</v>
      </c>
      <c r="CL11" s="9">
        <v>1.329</v>
      </c>
      <c r="CM11" s="9">
        <v>0.503</v>
      </c>
      <c r="CN11" s="9">
        <v>0.82599999999999996</v>
      </c>
      <c r="CO11" s="9">
        <v>1.4079999999999999</v>
      </c>
      <c r="CP11" s="9">
        <v>6.9000000000000006E-2</v>
      </c>
      <c r="CQ11" s="9">
        <v>1.3380000000000001</v>
      </c>
      <c r="CR11" s="9">
        <v>18.190999999999999</v>
      </c>
      <c r="CS11" s="9">
        <v>7.1779999999999999</v>
      </c>
      <c r="CT11" s="9">
        <v>11.013</v>
      </c>
      <c r="CU11" s="9">
        <v>13.223000000000001</v>
      </c>
      <c r="CV11" s="9">
        <v>5.899</v>
      </c>
      <c r="CW11" s="9">
        <v>7.3239999999999998</v>
      </c>
      <c r="CX11" s="9">
        <v>2.44</v>
      </c>
      <c r="CY11" s="9">
        <v>1.36</v>
      </c>
      <c r="CZ11" s="9">
        <v>1.08</v>
      </c>
      <c r="DA11" s="9">
        <v>10.782999999999999</v>
      </c>
      <c r="DB11" s="9">
        <v>4.5389999999999997</v>
      </c>
      <c r="DC11" s="9">
        <v>6.2439999999999998</v>
      </c>
      <c r="DD11" s="9">
        <v>131.98400000000001</v>
      </c>
      <c r="DE11" s="9">
        <v>71.328999999999994</v>
      </c>
      <c r="DF11" s="9">
        <v>60.655000000000001</v>
      </c>
      <c r="DG11" s="9">
        <v>36.991999999999997</v>
      </c>
      <c r="DH11" s="9">
        <v>16.076000000000001</v>
      </c>
      <c r="DI11" s="9">
        <v>20.916</v>
      </c>
      <c r="DJ11" s="9">
        <v>7.2320000000000002</v>
      </c>
      <c r="DK11" s="9">
        <v>2.855</v>
      </c>
      <c r="DL11" s="9">
        <v>4.3769999999999998</v>
      </c>
      <c r="DM11" s="9">
        <v>310.29300000000001</v>
      </c>
      <c r="DN11" s="9">
        <v>151.71799999999999</v>
      </c>
      <c r="DO11" s="9">
        <v>158.57499999999999</v>
      </c>
      <c r="DP11" s="9">
        <v>211.12700000000001</v>
      </c>
      <c r="DQ11" s="9">
        <v>108.31</v>
      </c>
      <c r="DR11" s="9">
        <v>102.81699999999999</v>
      </c>
      <c r="DS11" s="9">
        <v>25.324999999999999</v>
      </c>
      <c r="DT11" s="9">
        <v>14.367000000000001</v>
      </c>
      <c r="DU11" s="9">
        <v>10.958</v>
      </c>
      <c r="DV11" s="9">
        <v>14.566000000000001</v>
      </c>
      <c r="DW11" s="9">
        <v>6.444</v>
      </c>
      <c r="DX11" s="9">
        <v>8.1219999999999999</v>
      </c>
      <c r="DY11" s="9">
        <v>6.7130000000000001</v>
      </c>
      <c r="DZ11" s="9">
        <v>2.8</v>
      </c>
      <c r="EA11" s="9">
        <v>3.9129999999999998</v>
      </c>
      <c r="EB11" s="9">
        <v>15.048999999999999</v>
      </c>
      <c r="EC11" s="9">
        <v>6.7969999999999997</v>
      </c>
      <c r="ED11" s="9">
        <v>8.2520000000000007</v>
      </c>
      <c r="EE11" s="9">
        <v>13.68</v>
      </c>
      <c r="EF11" s="9">
        <v>5.9</v>
      </c>
      <c r="EG11" s="9">
        <v>7.78</v>
      </c>
      <c r="EH11" s="9">
        <v>39.043999999999997</v>
      </c>
      <c r="EI11" s="9">
        <v>19.405000000000001</v>
      </c>
      <c r="EJ11" s="9">
        <v>19.638999999999999</v>
      </c>
      <c r="EK11" s="9">
        <v>172.083</v>
      </c>
      <c r="EL11" s="9">
        <v>88.903999999999996</v>
      </c>
      <c r="EM11" s="9">
        <v>83.179000000000002</v>
      </c>
      <c r="EN11" s="9">
        <v>36.551000000000002</v>
      </c>
      <c r="EO11" s="9">
        <v>18.329000000000001</v>
      </c>
      <c r="EP11" s="9">
        <v>18.222000000000001</v>
      </c>
      <c r="EQ11" s="9">
        <v>152.81399999999999</v>
      </c>
      <c r="ER11" s="9">
        <v>76.225999999999999</v>
      </c>
      <c r="ES11" s="9">
        <v>76.587999999999994</v>
      </c>
      <c r="ET11" s="9">
        <v>21.271999999999998</v>
      </c>
      <c r="EU11" s="9">
        <v>12.063000000000001</v>
      </c>
      <c r="EV11" s="9">
        <v>9.2089999999999996</v>
      </c>
      <c r="EW11" s="9">
        <v>226.83600000000001</v>
      </c>
      <c r="EX11" s="9">
        <v>115.56</v>
      </c>
      <c r="EY11" s="9">
        <v>111.27500000000001</v>
      </c>
      <c r="EZ11" s="9">
        <v>205.751</v>
      </c>
      <c r="FA11" s="9">
        <v>106.64400000000001</v>
      </c>
      <c r="FB11" s="9">
        <v>99.106999999999999</v>
      </c>
      <c r="FC11" s="9">
        <v>191.55600000000001</v>
      </c>
      <c r="FD11" s="9">
        <v>99.902000000000001</v>
      </c>
      <c r="FE11" s="9">
        <v>91.653999999999996</v>
      </c>
      <c r="FF11" s="9">
        <v>55.176000000000002</v>
      </c>
      <c r="FG11" s="9">
        <v>29.138999999999999</v>
      </c>
      <c r="FH11" s="9">
        <v>26.038</v>
      </c>
      <c r="FI11" s="9">
        <v>34.456000000000003</v>
      </c>
      <c r="FJ11" s="9">
        <v>18.013999999999999</v>
      </c>
      <c r="FK11" s="9">
        <v>16.440999999999999</v>
      </c>
      <c r="FL11" s="9">
        <v>18.747</v>
      </c>
      <c r="FM11" s="9">
        <v>10.763999999999999</v>
      </c>
      <c r="FN11" s="9">
        <v>7.9829999999999997</v>
      </c>
      <c r="FO11" s="9">
        <v>10.086</v>
      </c>
      <c r="FP11" s="9">
        <v>4.7009999999999996</v>
      </c>
      <c r="FQ11" s="9">
        <v>5.3849999999999998</v>
      </c>
      <c r="FR11" s="9">
        <v>89.08</v>
      </c>
      <c r="FS11" s="9">
        <v>38.707000000000001</v>
      </c>
      <c r="FT11" s="9">
        <v>50.372999999999998</v>
      </c>
      <c r="FU11" s="9">
        <v>25.161999999999999</v>
      </c>
      <c r="FV11" s="9">
        <v>10.686999999999999</v>
      </c>
      <c r="FW11" s="9">
        <v>14.476000000000001</v>
      </c>
      <c r="FX11" s="9">
        <v>6.3140000000000001</v>
      </c>
      <c r="FY11" s="9">
        <v>3.05</v>
      </c>
      <c r="FZ11" s="9">
        <v>3.2639999999999998</v>
      </c>
      <c r="GA11" s="9">
        <v>20.652999999999999</v>
      </c>
      <c r="GB11" s="9">
        <v>9.4930000000000003</v>
      </c>
      <c r="GC11" s="9">
        <v>11.16</v>
      </c>
      <c r="GD11" s="9">
        <v>2.6589999999999998</v>
      </c>
      <c r="GE11" s="9">
        <v>0.99099999999999999</v>
      </c>
      <c r="GF11" s="9">
        <v>1.6679999999999999</v>
      </c>
      <c r="GG11" s="9">
        <v>17.282</v>
      </c>
      <c r="GH11" s="9">
        <v>8.35</v>
      </c>
      <c r="GI11" s="9">
        <v>8.9329999999999998</v>
      </c>
      <c r="GJ11" s="9">
        <v>1.0329999999999999</v>
      </c>
      <c r="GK11" s="9">
        <v>0.39100000000000001</v>
      </c>
      <c r="GL11" s="9">
        <v>0.64200000000000002</v>
      </c>
      <c r="GM11" s="9">
        <v>4.5090000000000003</v>
      </c>
      <c r="GN11" s="9">
        <v>1.194</v>
      </c>
      <c r="GO11" s="9">
        <v>3.3159999999999998</v>
      </c>
      <c r="GP11" s="9">
        <v>2.9889999999999999</v>
      </c>
      <c r="GQ11" s="9">
        <v>0.31</v>
      </c>
      <c r="GR11" s="9">
        <v>2.6789999999999998</v>
      </c>
      <c r="GS11" s="9">
        <v>44.786999999999999</v>
      </c>
      <c r="GT11" s="9">
        <v>21.85</v>
      </c>
      <c r="GU11" s="9">
        <v>22.937000000000001</v>
      </c>
      <c r="GV11" s="9">
        <v>35.247999999999998</v>
      </c>
      <c r="GW11" s="9">
        <v>15.388</v>
      </c>
      <c r="GX11" s="9">
        <v>19.861000000000001</v>
      </c>
      <c r="GY11" s="9">
        <v>4.3369999999999997</v>
      </c>
      <c r="GZ11" s="9">
        <v>1.7989999999999999</v>
      </c>
      <c r="HA11" s="9">
        <v>2.5379999999999998</v>
      </c>
      <c r="HB11" s="9">
        <v>30.911000000000001</v>
      </c>
      <c r="HC11" s="9">
        <v>13.589</v>
      </c>
      <c r="HD11" s="9">
        <v>17.323</v>
      </c>
      <c r="HE11" s="9">
        <v>215.464</v>
      </c>
      <c r="HF11" s="9">
        <v>110.10899999999999</v>
      </c>
      <c r="HG11" s="9">
        <v>105.355</v>
      </c>
      <c r="HH11" s="9">
        <v>94.828999999999994</v>
      </c>
      <c r="HI11" s="9">
        <v>41.609000000000002</v>
      </c>
      <c r="HJ11" s="9">
        <v>53.219000000000001</v>
      </c>
      <c r="HK11" s="9">
        <v>20.001999999999999</v>
      </c>
      <c r="HL11" s="9">
        <v>9.3520000000000003</v>
      </c>
      <c r="HM11" s="9">
        <v>10.651</v>
      </c>
    </row>
    <row r="12" spans="1:221">
      <c r="A12" s="10">
        <v>42401</v>
      </c>
      <c r="B12" s="9">
        <v>21.893999999999998</v>
      </c>
      <c r="C12" s="9">
        <v>242.99199999999999</v>
      </c>
      <c r="D12" s="9">
        <v>128.351</v>
      </c>
      <c r="E12" s="9">
        <v>114.64100000000001</v>
      </c>
      <c r="F12" s="9">
        <v>174.06100000000001</v>
      </c>
      <c r="G12" s="9">
        <v>77.135999999999996</v>
      </c>
      <c r="H12" s="9">
        <v>96.924999999999997</v>
      </c>
      <c r="I12" s="9">
        <v>23.518999999999998</v>
      </c>
      <c r="J12" s="9">
        <v>10.388</v>
      </c>
      <c r="K12" s="9">
        <v>13.131</v>
      </c>
      <c r="L12" s="9">
        <v>167.24</v>
      </c>
      <c r="M12" s="9">
        <v>85.200999999999993</v>
      </c>
      <c r="N12" s="9">
        <v>82.039000000000001</v>
      </c>
      <c r="O12" s="9">
        <v>128.26599999999999</v>
      </c>
      <c r="P12" s="9">
        <v>67.983999999999995</v>
      </c>
      <c r="Q12" s="9">
        <v>60.281999999999996</v>
      </c>
      <c r="R12" s="9">
        <v>11.194000000000001</v>
      </c>
      <c r="S12" s="9">
        <v>5.7439999999999998</v>
      </c>
      <c r="T12" s="9">
        <v>5.45</v>
      </c>
      <c r="U12" s="9">
        <v>5.2990000000000004</v>
      </c>
      <c r="V12" s="9">
        <v>1.7490000000000001</v>
      </c>
      <c r="W12" s="9">
        <v>3.55</v>
      </c>
      <c r="X12" s="9">
        <v>3.95</v>
      </c>
      <c r="Y12" s="9">
        <v>1.5169999999999999</v>
      </c>
      <c r="Z12" s="9">
        <v>2.4329999999999998</v>
      </c>
      <c r="AA12" s="9">
        <v>5.8689999999999998</v>
      </c>
      <c r="AB12" s="9">
        <v>2.3820000000000001</v>
      </c>
      <c r="AC12" s="9">
        <v>3.4870000000000001</v>
      </c>
      <c r="AD12" s="9">
        <v>5.0810000000000004</v>
      </c>
      <c r="AE12" s="9">
        <v>1.679</v>
      </c>
      <c r="AF12" s="9">
        <v>3.403</v>
      </c>
      <c r="AG12" s="9">
        <v>22.074000000000002</v>
      </c>
      <c r="AH12" s="9">
        <v>10.541</v>
      </c>
      <c r="AI12" s="9">
        <v>11.532999999999999</v>
      </c>
      <c r="AJ12" s="9">
        <v>106.19199999999999</v>
      </c>
      <c r="AK12" s="9">
        <v>57.442999999999998</v>
      </c>
      <c r="AL12" s="9">
        <v>48.749000000000002</v>
      </c>
      <c r="AM12" s="9">
        <v>20.321999999999999</v>
      </c>
      <c r="AN12" s="9">
        <v>9.4979999999999993</v>
      </c>
      <c r="AO12" s="9">
        <v>10.824</v>
      </c>
      <c r="AP12" s="9">
        <v>90.724000000000004</v>
      </c>
      <c r="AQ12" s="9">
        <v>47.027999999999999</v>
      </c>
      <c r="AR12" s="9">
        <v>43.695999999999998</v>
      </c>
      <c r="AS12" s="9">
        <v>6.415</v>
      </c>
      <c r="AT12" s="9">
        <v>2.7490000000000001</v>
      </c>
      <c r="AU12" s="9">
        <v>3.6659999999999999</v>
      </c>
      <c r="AV12" s="9">
        <v>135.64099999999999</v>
      </c>
      <c r="AW12" s="9">
        <v>72.244</v>
      </c>
      <c r="AX12" s="9">
        <v>63.396999999999998</v>
      </c>
      <c r="AY12" s="9">
        <v>120.11499999999999</v>
      </c>
      <c r="AZ12" s="9">
        <v>64.513999999999996</v>
      </c>
      <c r="BA12" s="9">
        <v>55.600999999999999</v>
      </c>
      <c r="BB12" s="9">
        <v>113.376</v>
      </c>
      <c r="BC12" s="9">
        <v>61.008000000000003</v>
      </c>
      <c r="BD12" s="9">
        <v>52.368000000000002</v>
      </c>
      <c r="BE12" s="9">
        <v>23.786000000000001</v>
      </c>
      <c r="BF12" s="9">
        <v>12.196999999999999</v>
      </c>
      <c r="BG12" s="9">
        <v>11.59</v>
      </c>
      <c r="BH12" s="9">
        <v>15.403</v>
      </c>
      <c r="BI12" s="9">
        <v>8.2479999999999993</v>
      </c>
      <c r="BJ12" s="9">
        <v>7.1550000000000002</v>
      </c>
      <c r="BK12" s="9">
        <v>8.0280000000000005</v>
      </c>
      <c r="BL12" s="9">
        <v>3.988</v>
      </c>
      <c r="BM12" s="9">
        <v>4.04</v>
      </c>
      <c r="BN12" s="9">
        <v>5.1719999999999997</v>
      </c>
      <c r="BO12" s="9">
        <v>2.9319999999999999</v>
      </c>
      <c r="BP12" s="9">
        <v>2.2400000000000002</v>
      </c>
      <c r="BQ12" s="9">
        <v>33.802</v>
      </c>
      <c r="BR12" s="9">
        <v>14.286</v>
      </c>
      <c r="BS12" s="9">
        <v>19.515999999999998</v>
      </c>
      <c r="BT12" s="9">
        <v>8.5039999999999996</v>
      </c>
      <c r="BU12" s="9">
        <v>3.5569999999999999</v>
      </c>
      <c r="BV12" s="9">
        <v>4.9470000000000001</v>
      </c>
      <c r="BW12" s="9">
        <v>2.4969999999999999</v>
      </c>
      <c r="BX12" s="9">
        <v>1.286</v>
      </c>
      <c r="BY12" s="9">
        <v>1.2110000000000001</v>
      </c>
      <c r="BZ12" s="9">
        <v>7.2380000000000004</v>
      </c>
      <c r="CA12" s="9">
        <v>3.0859999999999999</v>
      </c>
      <c r="CB12" s="9">
        <v>4.1520000000000001</v>
      </c>
      <c r="CC12" s="9">
        <v>1.403</v>
      </c>
      <c r="CD12" s="9">
        <v>0.72</v>
      </c>
      <c r="CE12" s="9">
        <v>0.68300000000000005</v>
      </c>
      <c r="CF12" s="9">
        <v>4.681</v>
      </c>
      <c r="CG12" s="9">
        <v>1.804</v>
      </c>
      <c r="CH12" s="9">
        <v>2.8769999999999998</v>
      </c>
      <c r="CI12" s="9">
        <v>0.36699999999999999</v>
      </c>
      <c r="CJ12" s="9">
        <v>0</v>
      </c>
      <c r="CK12" s="9">
        <v>0.36699999999999999</v>
      </c>
      <c r="CL12" s="9">
        <v>1.345</v>
      </c>
      <c r="CM12" s="9">
        <v>0.55000000000000004</v>
      </c>
      <c r="CN12" s="9">
        <v>0.79600000000000004</v>
      </c>
      <c r="CO12" s="9">
        <v>1.647</v>
      </c>
      <c r="CP12" s="9">
        <v>0</v>
      </c>
      <c r="CQ12" s="9">
        <v>1.647</v>
      </c>
      <c r="CR12" s="9">
        <v>17.459</v>
      </c>
      <c r="CS12" s="9">
        <v>7.7030000000000003</v>
      </c>
      <c r="CT12" s="9">
        <v>9.7560000000000002</v>
      </c>
      <c r="CU12" s="9">
        <v>13.755000000000001</v>
      </c>
      <c r="CV12" s="9">
        <v>6.5679999999999996</v>
      </c>
      <c r="CW12" s="9">
        <v>7.1879999999999997</v>
      </c>
      <c r="CX12" s="9">
        <v>2.3149999999999999</v>
      </c>
      <c r="CY12" s="9">
        <v>1.272</v>
      </c>
      <c r="CZ12" s="9">
        <v>1.0429999999999999</v>
      </c>
      <c r="DA12" s="9">
        <v>11.441000000000001</v>
      </c>
      <c r="DB12" s="9">
        <v>5.2960000000000003</v>
      </c>
      <c r="DC12" s="9">
        <v>6.1449999999999996</v>
      </c>
      <c r="DD12" s="9">
        <v>130.58099999999999</v>
      </c>
      <c r="DE12" s="9">
        <v>69.256</v>
      </c>
      <c r="DF12" s="9">
        <v>61.325000000000003</v>
      </c>
      <c r="DG12" s="9">
        <v>36.659999999999997</v>
      </c>
      <c r="DH12" s="9">
        <v>15.946</v>
      </c>
      <c r="DI12" s="9">
        <v>20.713999999999999</v>
      </c>
      <c r="DJ12" s="9">
        <v>6.5469999999999997</v>
      </c>
      <c r="DK12" s="9">
        <v>2.831</v>
      </c>
      <c r="DL12" s="9">
        <v>3.7149999999999999</v>
      </c>
      <c r="DM12" s="9">
        <v>315.33499999999998</v>
      </c>
      <c r="DN12" s="9">
        <v>152.559</v>
      </c>
      <c r="DO12" s="9">
        <v>162.77600000000001</v>
      </c>
      <c r="DP12" s="9">
        <v>215.57599999999999</v>
      </c>
      <c r="DQ12" s="9">
        <v>108.185</v>
      </c>
      <c r="DR12" s="9">
        <v>107.39100000000001</v>
      </c>
      <c r="DS12" s="9">
        <v>25.093</v>
      </c>
      <c r="DT12" s="9">
        <v>12.148</v>
      </c>
      <c r="DU12" s="9">
        <v>12.946</v>
      </c>
      <c r="DV12" s="9">
        <v>15.005000000000001</v>
      </c>
      <c r="DW12" s="9">
        <v>5.1260000000000003</v>
      </c>
      <c r="DX12" s="9">
        <v>9.8789999999999996</v>
      </c>
      <c r="DY12" s="9">
        <v>8.1630000000000003</v>
      </c>
      <c r="DZ12" s="9">
        <v>3.6269999999999998</v>
      </c>
      <c r="EA12" s="9">
        <v>4.5369999999999999</v>
      </c>
      <c r="EB12" s="9">
        <v>14.348000000000001</v>
      </c>
      <c r="EC12" s="9">
        <v>5.4189999999999996</v>
      </c>
      <c r="ED12" s="9">
        <v>8.9280000000000008</v>
      </c>
      <c r="EE12" s="9">
        <v>13.709</v>
      </c>
      <c r="EF12" s="9">
        <v>4.78</v>
      </c>
      <c r="EG12" s="9">
        <v>8.9280000000000008</v>
      </c>
      <c r="EH12" s="9">
        <v>45.847000000000001</v>
      </c>
      <c r="EI12" s="9">
        <v>22.69</v>
      </c>
      <c r="EJ12" s="9">
        <v>23.157</v>
      </c>
      <c r="EK12" s="9">
        <v>169.72900000000001</v>
      </c>
      <c r="EL12" s="9">
        <v>85.495000000000005</v>
      </c>
      <c r="EM12" s="9">
        <v>84.233999999999995</v>
      </c>
      <c r="EN12" s="9">
        <v>43.281999999999996</v>
      </c>
      <c r="EO12" s="9">
        <v>21.158000000000001</v>
      </c>
      <c r="EP12" s="9">
        <v>22.123999999999999</v>
      </c>
      <c r="EQ12" s="9">
        <v>148.92500000000001</v>
      </c>
      <c r="ER12" s="9">
        <v>71.191000000000003</v>
      </c>
      <c r="ES12" s="9">
        <v>77.733999999999995</v>
      </c>
      <c r="ET12" s="9">
        <v>19.928000000000001</v>
      </c>
      <c r="EU12" s="9">
        <v>8.4619999999999997</v>
      </c>
      <c r="EV12" s="9">
        <v>11.465999999999999</v>
      </c>
      <c r="EW12" s="9">
        <v>230.19</v>
      </c>
      <c r="EX12" s="9">
        <v>114.84699999999999</v>
      </c>
      <c r="EY12" s="9">
        <v>115.343</v>
      </c>
      <c r="EZ12" s="9">
        <v>207.25</v>
      </c>
      <c r="FA12" s="9">
        <v>103.883</v>
      </c>
      <c r="FB12" s="9">
        <v>103.36799999999999</v>
      </c>
      <c r="FC12" s="9">
        <v>196.708</v>
      </c>
      <c r="FD12" s="9">
        <v>99.304000000000002</v>
      </c>
      <c r="FE12" s="9">
        <v>97.403999999999996</v>
      </c>
      <c r="FF12" s="9">
        <v>60.485999999999997</v>
      </c>
      <c r="FG12" s="9">
        <v>28.923999999999999</v>
      </c>
      <c r="FH12" s="9">
        <v>31.562000000000001</v>
      </c>
      <c r="FI12" s="9">
        <v>39.966999999999999</v>
      </c>
      <c r="FJ12" s="9">
        <v>19.547000000000001</v>
      </c>
      <c r="FK12" s="9">
        <v>20.420999999999999</v>
      </c>
      <c r="FL12" s="9">
        <v>25.353999999999999</v>
      </c>
      <c r="FM12" s="9">
        <v>12.885</v>
      </c>
      <c r="FN12" s="9">
        <v>12.468999999999999</v>
      </c>
      <c r="FO12" s="9">
        <v>10.234999999999999</v>
      </c>
      <c r="FP12" s="9">
        <v>5.8639999999999999</v>
      </c>
      <c r="FQ12" s="9">
        <v>4.3710000000000004</v>
      </c>
      <c r="FR12" s="9">
        <v>89.524000000000001</v>
      </c>
      <c r="FS12" s="9">
        <v>38.51</v>
      </c>
      <c r="FT12" s="9">
        <v>51.014000000000003</v>
      </c>
      <c r="FU12" s="9">
        <v>23.018999999999998</v>
      </c>
      <c r="FV12" s="9">
        <v>8.7710000000000008</v>
      </c>
      <c r="FW12" s="9">
        <v>14.247</v>
      </c>
      <c r="FX12" s="9">
        <v>6.2969999999999997</v>
      </c>
      <c r="FY12" s="9">
        <v>2.415</v>
      </c>
      <c r="FZ12" s="9">
        <v>3.8820000000000001</v>
      </c>
      <c r="GA12" s="9">
        <v>19.515999999999998</v>
      </c>
      <c r="GB12" s="9">
        <v>7.3280000000000003</v>
      </c>
      <c r="GC12" s="9">
        <v>12.188000000000001</v>
      </c>
      <c r="GD12" s="9">
        <v>2.6760000000000002</v>
      </c>
      <c r="GE12" s="9">
        <v>0.79700000000000004</v>
      </c>
      <c r="GF12" s="9">
        <v>1.879</v>
      </c>
      <c r="GG12" s="9">
        <v>15.384</v>
      </c>
      <c r="GH12" s="9">
        <v>5.8330000000000002</v>
      </c>
      <c r="GI12" s="9">
        <v>9.5500000000000007</v>
      </c>
      <c r="GJ12" s="9">
        <v>0.875</v>
      </c>
      <c r="GK12" s="9">
        <v>0.15</v>
      </c>
      <c r="GL12" s="9">
        <v>0.72499999999999998</v>
      </c>
      <c r="GM12" s="9">
        <v>3.5030000000000001</v>
      </c>
      <c r="GN12" s="9">
        <v>1.444</v>
      </c>
      <c r="GO12" s="9">
        <v>2.0590000000000002</v>
      </c>
      <c r="GP12" s="9">
        <v>3.7280000000000002</v>
      </c>
      <c r="GQ12" s="9">
        <v>0</v>
      </c>
      <c r="GR12" s="9">
        <v>3.7280000000000002</v>
      </c>
      <c r="GS12" s="9">
        <v>41.430999999999997</v>
      </c>
      <c r="GT12" s="9">
        <v>19.292000000000002</v>
      </c>
      <c r="GU12" s="9">
        <v>22.138999999999999</v>
      </c>
      <c r="GV12" s="9">
        <v>33.253999999999998</v>
      </c>
      <c r="GW12" s="9">
        <v>14.635999999999999</v>
      </c>
      <c r="GX12" s="9">
        <v>18.617999999999999</v>
      </c>
      <c r="GY12" s="9">
        <v>4.7510000000000003</v>
      </c>
      <c r="GZ12" s="9">
        <v>1.5109999999999999</v>
      </c>
      <c r="HA12" s="9">
        <v>3.24</v>
      </c>
      <c r="HB12" s="9">
        <v>28.501999999999999</v>
      </c>
      <c r="HC12" s="9">
        <v>13.125</v>
      </c>
      <c r="HD12" s="9">
        <v>15.378</v>
      </c>
      <c r="HE12" s="9">
        <v>220.328</v>
      </c>
      <c r="HF12" s="9">
        <v>109.696</v>
      </c>
      <c r="HG12" s="9">
        <v>110.63200000000001</v>
      </c>
      <c r="HH12" s="9">
        <v>95.007000000000005</v>
      </c>
      <c r="HI12" s="9">
        <v>42.863</v>
      </c>
      <c r="HJ12" s="9">
        <v>52.143999999999998</v>
      </c>
      <c r="HK12" s="9">
        <v>18.721</v>
      </c>
      <c r="HL12" s="9">
        <v>7.3280000000000003</v>
      </c>
      <c r="HM12" s="9">
        <v>11.394</v>
      </c>
    </row>
    <row r="13" spans="1:221">
      <c r="A13" s="10">
        <v>42767</v>
      </c>
      <c r="B13" s="9">
        <v>24.344000000000001</v>
      </c>
      <c r="C13" s="9">
        <v>246.82</v>
      </c>
      <c r="D13" s="9">
        <v>128.511</v>
      </c>
      <c r="E13" s="9">
        <v>118.309</v>
      </c>
      <c r="F13" s="9">
        <v>171.35300000000001</v>
      </c>
      <c r="G13" s="9">
        <v>76.524000000000001</v>
      </c>
      <c r="H13" s="9">
        <v>94.828000000000003</v>
      </c>
      <c r="I13" s="9">
        <v>27.739000000000001</v>
      </c>
      <c r="J13" s="9">
        <v>10.311999999999999</v>
      </c>
      <c r="K13" s="9">
        <v>17.427</v>
      </c>
      <c r="L13" s="9">
        <v>149.56</v>
      </c>
      <c r="M13" s="9">
        <v>74.700999999999993</v>
      </c>
      <c r="N13" s="9">
        <v>74.858999999999995</v>
      </c>
      <c r="O13" s="9">
        <v>113.79900000000001</v>
      </c>
      <c r="P13" s="9">
        <v>60.13</v>
      </c>
      <c r="Q13" s="9">
        <v>53.668999999999997</v>
      </c>
      <c r="R13" s="9">
        <v>11.355</v>
      </c>
      <c r="S13" s="9">
        <v>6.6120000000000001</v>
      </c>
      <c r="T13" s="9">
        <v>4.7430000000000003</v>
      </c>
      <c r="U13" s="9">
        <v>5.22</v>
      </c>
      <c r="V13" s="9">
        <v>2.351</v>
      </c>
      <c r="W13" s="9">
        <v>2.8690000000000002</v>
      </c>
      <c r="X13" s="9">
        <v>3.3919999999999999</v>
      </c>
      <c r="Y13" s="9">
        <v>1.5469999999999999</v>
      </c>
      <c r="Z13" s="9">
        <v>1.8440000000000001</v>
      </c>
      <c r="AA13" s="9">
        <v>5.548</v>
      </c>
      <c r="AB13" s="9">
        <v>2.6760000000000002</v>
      </c>
      <c r="AC13" s="9">
        <v>2.8719999999999999</v>
      </c>
      <c r="AD13" s="9">
        <v>4.84</v>
      </c>
      <c r="AE13" s="9">
        <v>2.0539999999999998</v>
      </c>
      <c r="AF13" s="9">
        <v>2.786</v>
      </c>
      <c r="AG13" s="9">
        <v>22.422000000000001</v>
      </c>
      <c r="AH13" s="9">
        <v>11.315</v>
      </c>
      <c r="AI13" s="9">
        <v>11.106999999999999</v>
      </c>
      <c r="AJ13" s="9">
        <v>91.376999999999995</v>
      </c>
      <c r="AK13" s="9">
        <v>48.814999999999998</v>
      </c>
      <c r="AL13" s="9">
        <v>42.561999999999998</v>
      </c>
      <c r="AM13" s="9">
        <v>21.443000000000001</v>
      </c>
      <c r="AN13" s="9">
        <v>10.795999999999999</v>
      </c>
      <c r="AO13" s="9">
        <v>10.648</v>
      </c>
      <c r="AP13" s="9">
        <v>79.790000000000006</v>
      </c>
      <c r="AQ13" s="9">
        <v>41.252000000000002</v>
      </c>
      <c r="AR13" s="9">
        <v>38.537999999999997</v>
      </c>
      <c r="AS13" s="9">
        <v>4.7880000000000003</v>
      </c>
      <c r="AT13" s="9">
        <v>2.0430000000000001</v>
      </c>
      <c r="AU13" s="9">
        <v>2.746</v>
      </c>
      <c r="AV13" s="9">
        <v>121.042</v>
      </c>
      <c r="AW13" s="9">
        <v>64.081000000000003</v>
      </c>
      <c r="AX13" s="9">
        <v>56.960999999999999</v>
      </c>
      <c r="AY13" s="9">
        <v>106.593</v>
      </c>
      <c r="AZ13" s="9">
        <v>56.301000000000002</v>
      </c>
      <c r="BA13" s="9">
        <v>50.292000000000002</v>
      </c>
      <c r="BB13" s="9">
        <v>99.896000000000001</v>
      </c>
      <c r="BC13" s="9">
        <v>52.908999999999999</v>
      </c>
      <c r="BD13" s="9">
        <v>46.987000000000002</v>
      </c>
      <c r="BE13" s="9">
        <v>23.323</v>
      </c>
      <c r="BF13" s="9">
        <v>11.406000000000001</v>
      </c>
      <c r="BG13" s="9">
        <v>11.917</v>
      </c>
      <c r="BH13" s="9">
        <v>16.599</v>
      </c>
      <c r="BI13" s="9">
        <v>8.782</v>
      </c>
      <c r="BJ13" s="9">
        <v>7.8159999999999998</v>
      </c>
      <c r="BK13" s="9">
        <v>9.3559999999999999</v>
      </c>
      <c r="BL13" s="9">
        <v>4.8319999999999999</v>
      </c>
      <c r="BM13" s="9">
        <v>4.524</v>
      </c>
      <c r="BN13" s="9">
        <v>3.32</v>
      </c>
      <c r="BO13" s="9">
        <v>1.57</v>
      </c>
      <c r="BP13" s="9">
        <v>1.75</v>
      </c>
      <c r="BQ13" s="9">
        <v>32.44</v>
      </c>
      <c r="BR13" s="9">
        <v>13.000999999999999</v>
      </c>
      <c r="BS13" s="9">
        <v>19.439</v>
      </c>
      <c r="BT13" s="9">
        <v>9.0489999999999995</v>
      </c>
      <c r="BU13" s="9">
        <v>3.3860000000000001</v>
      </c>
      <c r="BV13" s="9">
        <v>5.6630000000000003</v>
      </c>
      <c r="BW13" s="9">
        <v>3.1739999999999999</v>
      </c>
      <c r="BX13" s="9">
        <v>1.6060000000000001</v>
      </c>
      <c r="BY13" s="9">
        <v>1.569</v>
      </c>
      <c r="BZ13" s="9">
        <v>8.1359999999999992</v>
      </c>
      <c r="CA13" s="9">
        <v>2.9620000000000002</v>
      </c>
      <c r="CB13" s="9">
        <v>5.1740000000000004</v>
      </c>
      <c r="CC13" s="9">
        <v>2.3090000000000002</v>
      </c>
      <c r="CD13" s="9">
        <v>1.1599999999999999</v>
      </c>
      <c r="CE13" s="9">
        <v>1.149</v>
      </c>
      <c r="CF13" s="9">
        <v>5.1109999999999998</v>
      </c>
      <c r="CG13" s="9">
        <v>1.4379999999999999</v>
      </c>
      <c r="CH13" s="9">
        <v>3.673</v>
      </c>
      <c r="CI13" s="9">
        <v>1.107</v>
      </c>
      <c r="CJ13" s="9">
        <v>0.497</v>
      </c>
      <c r="CK13" s="9">
        <v>0.61</v>
      </c>
      <c r="CL13" s="9">
        <v>0.996</v>
      </c>
      <c r="CM13" s="9">
        <v>0.42399999999999999</v>
      </c>
      <c r="CN13" s="9">
        <v>0.57099999999999995</v>
      </c>
      <c r="CO13" s="9">
        <v>1.724</v>
      </c>
      <c r="CP13" s="9">
        <v>0.113</v>
      </c>
      <c r="CQ13" s="9">
        <v>1.611</v>
      </c>
      <c r="CR13" s="9">
        <v>15.182</v>
      </c>
      <c r="CS13" s="9">
        <v>6.7590000000000003</v>
      </c>
      <c r="CT13" s="9">
        <v>8.423</v>
      </c>
      <c r="CU13" s="9">
        <v>12.452</v>
      </c>
      <c r="CV13" s="9">
        <v>4.9560000000000004</v>
      </c>
      <c r="CW13" s="9">
        <v>7.4960000000000004</v>
      </c>
      <c r="CX13" s="9">
        <v>2.73</v>
      </c>
      <c r="CY13" s="9">
        <v>1.411</v>
      </c>
      <c r="CZ13" s="9">
        <v>1.32</v>
      </c>
      <c r="DA13" s="9">
        <v>9.7210000000000001</v>
      </c>
      <c r="DB13" s="9">
        <v>3.5449999999999999</v>
      </c>
      <c r="DC13" s="9">
        <v>6.1760000000000002</v>
      </c>
      <c r="DD13" s="9">
        <v>116.529</v>
      </c>
      <c r="DE13" s="9">
        <v>61.540999999999997</v>
      </c>
      <c r="DF13" s="9">
        <v>54.988999999999997</v>
      </c>
      <c r="DG13" s="9">
        <v>33.03</v>
      </c>
      <c r="DH13" s="9">
        <v>13.16</v>
      </c>
      <c r="DI13" s="9">
        <v>19.87</v>
      </c>
      <c r="DJ13" s="9">
        <v>7.0449999999999999</v>
      </c>
      <c r="DK13" s="9">
        <v>2.7029999999999998</v>
      </c>
      <c r="DL13" s="9">
        <v>4.3419999999999996</v>
      </c>
      <c r="DM13" s="9">
        <v>318.44200000000001</v>
      </c>
      <c r="DN13" s="9">
        <v>154.12899999999999</v>
      </c>
      <c r="DO13" s="9">
        <v>164.31299999999999</v>
      </c>
      <c r="DP13" s="9">
        <v>218.15700000000001</v>
      </c>
      <c r="DQ13" s="9">
        <v>110.69199999999999</v>
      </c>
      <c r="DR13" s="9">
        <v>107.465</v>
      </c>
      <c r="DS13" s="9">
        <v>22.555</v>
      </c>
      <c r="DT13" s="9">
        <v>11.407999999999999</v>
      </c>
      <c r="DU13" s="9">
        <v>11.147</v>
      </c>
      <c r="DV13" s="9">
        <v>15.256</v>
      </c>
      <c r="DW13" s="9">
        <v>5.7270000000000003</v>
      </c>
      <c r="DX13" s="9">
        <v>9.5289999999999999</v>
      </c>
      <c r="DY13" s="9">
        <v>6.5529999999999999</v>
      </c>
      <c r="DZ13" s="9">
        <v>3.137</v>
      </c>
      <c r="EA13" s="9">
        <v>3.4159999999999999</v>
      </c>
      <c r="EB13" s="9">
        <v>14.348000000000001</v>
      </c>
      <c r="EC13" s="9">
        <v>6.0270000000000001</v>
      </c>
      <c r="ED13" s="9">
        <v>8.3209999999999997</v>
      </c>
      <c r="EE13" s="9">
        <v>13.614000000000001</v>
      </c>
      <c r="EF13" s="9">
        <v>5.7270000000000003</v>
      </c>
      <c r="EG13" s="9">
        <v>7.8869999999999996</v>
      </c>
      <c r="EH13" s="9">
        <v>41.317999999999998</v>
      </c>
      <c r="EI13" s="9">
        <v>19.696999999999999</v>
      </c>
      <c r="EJ13" s="9">
        <v>21.620999999999999</v>
      </c>
      <c r="EK13" s="9">
        <v>176.83799999999999</v>
      </c>
      <c r="EL13" s="9">
        <v>90.995000000000005</v>
      </c>
      <c r="EM13" s="9">
        <v>85.843000000000004</v>
      </c>
      <c r="EN13" s="9">
        <v>39.536000000000001</v>
      </c>
      <c r="EO13" s="9">
        <v>18.248999999999999</v>
      </c>
      <c r="EP13" s="9">
        <v>21.288</v>
      </c>
      <c r="EQ13" s="9">
        <v>152.46100000000001</v>
      </c>
      <c r="ER13" s="9">
        <v>75.962000000000003</v>
      </c>
      <c r="ES13" s="9">
        <v>76.498999999999995</v>
      </c>
      <c r="ET13" s="9">
        <v>21.943999999999999</v>
      </c>
      <c r="EU13" s="9">
        <v>11.548999999999999</v>
      </c>
      <c r="EV13" s="9">
        <v>10.395</v>
      </c>
      <c r="EW13" s="9">
        <v>236.2</v>
      </c>
      <c r="EX13" s="9">
        <v>119.312</v>
      </c>
      <c r="EY13" s="9">
        <v>116.88800000000001</v>
      </c>
      <c r="EZ13" s="9">
        <v>211.43600000000001</v>
      </c>
      <c r="FA13" s="9">
        <v>106.395</v>
      </c>
      <c r="FB13" s="9">
        <v>105.04</v>
      </c>
      <c r="FC13" s="9">
        <v>195.99100000000001</v>
      </c>
      <c r="FD13" s="9">
        <v>99.054000000000002</v>
      </c>
      <c r="FE13" s="9">
        <v>96.936999999999998</v>
      </c>
      <c r="FF13" s="9">
        <v>56.569000000000003</v>
      </c>
      <c r="FG13" s="9">
        <v>26.814</v>
      </c>
      <c r="FH13" s="9">
        <v>29.754999999999999</v>
      </c>
      <c r="FI13" s="9">
        <v>37.212000000000003</v>
      </c>
      <c r="FJ13" s="9">
        <v>17.548999999999999</v>
      </c>
      <c r="FK13" s="9">
        <v>19.663</v>
      </c>
      <c r="FL13" s="9">
        <v>19.167999999999999</v>
      </c>
      <c r="FM13" s="9">
        <v>8.9290000000000003</v>
      </c>
      <c r="FN13" s="9">
        <v>10.24</v>
      </c>
      <c r="FO13" s="9">
        <v>8.5340000000000007</v>
      </c>
      <c r="FP13" s="9">
        <v>4.3929999999999998</v>
      </c>
      <c r="FQ13" s="9">
        <v>4.141</v>
      </c>
      <c r="FR13" s="9">
        <v>91.751999999999995</v>
      </c>
      <c r="FS13" s="9">
        <v>39.043999999999997</v>
      </c>
      <c r="FT13" s="9">
        <v>52.707000000000001</v>
      </c>
      <c r="FU13" s="9">
        <v>19.858000000000001</v>
      </c>
      <c r="FV13" s="9">
        <v>8.3650000000000002</v>
      </c>
      <c r="FW13" s="9">
        <v>11.493</v>
      </c>
      <c r="FX13" s="9">
        <v>5.1589999999999998</v>
      </c>
      <c r="FY13" s="9">
        <v>2.883</v>
      </c>
      <c r="FZ13" s="9">
        <v>2.2759999999999998</v>
      </c>
      <c r="GA13" s="9">
        <v>16.605</v>
      </c>
      <c r="GB13" s="9">
        <v>7.0659999999999998</v>
      </c>
      <c r="GC13" s="9">
        <v>9.5389999999999997</v>
      </c>
      <c r="GD13" s="9">
        <v>3.7170000000000001</v>
      </c>
      <c r="GE13" s="9">
        <v>1.03</v>
      </c>
      <c r="GF13" s="9">
        <v>2.6869999999999998</v>
      </c>
      <c r="GG13" s="9">
        <v>11.432</v>
      </c>
      <c r="GH13" s="9">
        <v>5.7210000000000001</v>
      </c>
      <c r="GI13" s="9">
        <v>5.7119999999999997</v>
      </c>
      <c r="GJ13" s="9">
        <v>1.4930000000000001</v>
      </c>
      <c r="GK13" s="9">
        <v>0.51800000000000002</v>
      </c>
      <c r="GL13" s="9">
        <v>0.97499999999999998</v>
      </c>
      <c r="GM13" s="9">
        <v>3.4470000000000001</v>
      </c>
      <c r="GN13" s="9">
        <v>1.298</v>
      </c>
      <c r="GO13" s="9">
        <v>2.1480000000000001</v>
      </c>
      <c r="GP13" s="9">
        <v>1.9590000000000001</v>
      </c>
      <c r="GQ13" s="9">
        <v>0.315</v>
      </c>
      <c r="GR13" s="9">
        <v>1.6439999999999999</v>
      </c>
      <c r="GS13" s="9">
        <v>40.264000000000003</v>
      </c>
      <c r="GT13" s="9">
        <v>16.434000000000001</v>
      </c>
      <c r="GU13" s="9">
        <v>23.83</v>
      </c>
      <c r="GV13" s="9">
        <v>28.585999999999999</v>
      </c>
      <c r="GW13" s="9">
        <v>12.757999999999999</v>
      </c>
      <c r="GX13" s="9">
        <v>15.827999999999999</v>
      </c>
      <c r="GY13" s="9">
        <v>5.4290000000000003</v>
      </c>
      <c r="GZ13" s="9">
        <v>1.661</v>
      </c>
      <c r="HA13" s="9">
        <v>3.7679999999999998</v>
      </c>
      <c r="HB13" s="9">
        <v>23.157</v>
      </c>
      <c r="HC13" s="9">
        <v>11.097</v>
      </c>
      <c r="HD13" s="9">
        <v>12.06</v>
      </c>
      <c r="HE13" s="9">
        <v>223.58600000000001</v>
      </c>
      <c r="HF13" s="9">
        <v>112.35299999999999</v>
      </c>
      <c r="HG13" s="9">
        <v>111.233</v>
      </c>
      <c r="HH13" s="9">
        <v>94.855999999999995</v>
      </c>
      <c r="HI13" s="9">
        <v>41.776000000000003</v>
      </c>
      <c r="HJ13" s="9">
        <v>53.08</v>
      </c>
      <c r="HK13" s="9">
        <v>14.545</v>
      </c>
      <c r="HL13" s="9">
        <v>6.7809999999999997</v>
      </c>
      <c r="HM13" s="9">
        <v>7.7640000000000002</v>
      </c>
    </row>
    <row r="14" spans="1:221">
      <c r="A14" s="10">
        <v>43132</v>
      </c>
      <c r="B14" s="9">
        <v>21.036000000000001</v>
      </c>
      <c r="C14" s="9">
        <v>254.75899999999999</v>
      </c>
      <c r="D14" s="9">
        <v>129.70099999999999</v>
      </c>
      <c r="E14" s="9">
        <v>125.057</v>
      </c>
      <c r="F14" s="9">
        <v>172.44900000000001</v>
      </c>
      <c r="G14" s="9">
        <v>79.745000000000005</v>
      </c>
      <c r="H14" s="9">
        <v>92.703999999999994</v>
      </c>
      <c r="I14" s="9">
        <v>23.244</v>
      </c>
      <c r="J14" s="9">
        <v>9.4410000000000007</v>
      </c>
      <c r="K14" s="9">
        <v>13.803000000000001</v>
      </c>
      <c r="L14" s="9">
        <v>145.273</v>
      </c>
      <c r="M14" s="9">
        <v>72.156999999999996</v>
      </c>
      <c r="N14" s="9">
        <v>73.117000000000004</v>
      </c>
      <c r="O14" s="9">
        <v>110.633</v>
      </c>
      <c r="P14" s="9">
        <v>57.335000000000001</v>
      </c>
      <c r="Q14" s="9">
        <v>53.298000000000002</v>
      </c>
      <c r="R14" s="9">
        <v>11.116</v>
      </c>
      <c r="S14" s="9">
        <v>5.9669999999999996</v>
      </c>
      <c r="T14" s="9">
        <v>5.1479999999999997</v>
      </c>
      <c r="U14" s="9">
        <v>5.5659999999999998</v>
      </c>
      <c r="V14" s="9">
        <v>1.9790000000000001</v>
      </c>
      <c r="W14" s="9">
        <v>3.5870000000000002</v>
      </c>
      <c r="X14" s="9">
        <v>3.79</v>
      </c>
      <c r="Y14" s="9">
        <v>1.2549999999999999</v>
      </c>
      <c r="Z14" s="9">
        <v>2.536</v>
      </c>
      <c r="AA14" s="9">
        <v>5.6660000000000004</v>
      </c>
      <c r="AB14" s="9">
        <v>2.5750000000000002</v>
      </c>
      <c r="AC14" s="9">
        <v>3.0920000000000001</v>
      </c>
      <c r="AD14" s="9">
        <v>4.9980000000000002</v>
      </c>
      <c r="AE14" s="9">
        <v>1.9059999999999999</v>
      </c>
      <c r="AF14" s="9">
        <v>3.0920000000000001</v>
      </c>
      <c r="AG14" s="9">
        <v>23.818999999999999</v>
      </c>
      <c r="AH14" s="9">
        <v>11.509</v>
      </c>
      <c r="AI14" s="9">
        <v>12.31</v>
      </c>
      <c r="AJ14" s="9">
        <v>86.813999999999993</v>
      </c>
      <c r="AK14" s="9">
        <v>45.826000000000001</v>
      </c>
      <c r="AL14" s="9">
        <v>40.988</v>
      </c>
      <c r="AM14" s="9">
        <v>22.91</v>
      </c>
      <c r="AN14" s="9">
        <v>10.96</v>
      </c>
      <c r="AO14" s="9">
        <v>11.951000000000001</v>
      </c>
      <c r="AP14" s="9">
        <v>74.698999999999998</v>
      </c>
      <c r="AQ14" s="9">
        <v>37.874000000000002</v>
      </c>
      <c r="AR14" s="9">
        <v>36.825000000000003</v>
      </c>
      <c r="AS14" s="9">
        <v>6.65</v>
      </c>
      <c r="AT14" s="9">
        <v>3.16</v>
      </c>
      <c r="AU14" s="9">
        <v>3.4889999999999999</v>
      </c>
      <c r="AV14" s="9">
        <v>116.556</v>
      </c>
      <c r="AW14" s="9">
        <v>59.662999999999997</v>
      </c>
      <c r="AX14" s="9">
        <v>56.893999999999998</v>
      </c>
      <c r="AY14" s="9">
        <v>101.79900000000001</v>
      </c>
      <c r="AZ14" s="9">
        <v>52.942999999999998</v>
      </c>
      <c r="BA14" s="9">
        <v>48.856000000000002</v>
      </c>
      <c r="BB14" s="9">
        <v>96.793999999999997</v>
      </c>
      <c r="BC14" s="9">
        <v>50.965000000000003</v>
      </c>
      <c r="BD14" s="9">
        <v>45.83</v>
      </c>
      <c r="BE14" s="9">
        <v>23.802</v>
      </c>
      <c r="BF14" s="9">
        <v>10.752000000000001</v>
      </c>
      <c r="BG14" s="9">
        <v>13.05</v>
      </c>
      <c r="BH14" s="9">
        <v>15.507</v>
      </c>
      <c r="BI14" s="9">
        <v>7.16</v>
      </c>
      <c r="BJ14" s="9">
        <v>8.3469999999999995</v>
      </c>
      <c r="BK14" s="9">
        <v>9.5839999999999996</v>
      </c>
      <c r="BL14" s="9">
        <v>4.8330000000000002</v>
      </c>
      <c r="BM14" s="9">
        <v>4.7510000000000003</v>
      </c>
      <c r="BN14" s="9">
        <v>4.016</v>
      </c>
      <c r="BO14" s="9">
        <v>2.0670000000000002</v>
      </c>
      <c r="BP14" s="9">
        <v>1.9490000000000001</v>
      </c>
      <c r="BQ14" s="9">
        <v>30.623999999999999</v>
      </c>
      <c r="BR14" s="9">
        <v>12.754</v>
      </c>
      <c r="BS14" s="9">
        <v>17.87</v>
      </c>
      <c r="BT14" s="9">
        <v>8.3350000000000009</v>
      </c>
      <c r="BU14" s="9">
        <v>3.03</v>
      </c>
      <c r="BV14" s="9">
        <v>5.3049999999999997</v>
      </c>
      <c r="BW14" s="9">
        <v>2.1139999999999999</v>
      </c>
      <c r="BX14" s="9">
        <v>0.78400000000000003</v>
      </c>
      <c r="BY14" s="9">
        <v>1.33</v>
      </c>
      <c r="BZ14" s="9">
        <v>6.9829999999999997</v>
      </c>
      <c r="CA14" s="9">
        <v>2.339</v>
      </c>
      <c r="CB14" s="9">
        <v>4.6440000000000001</v>
      </c>
      <c r="CC14" s="9">
        <v>1.1080000000000001</v>
      </c>
      <c r="CD14" s="9">
        <v>0.26600000000000001</v>
      </c>
      <c r="CE14" s="9">
        <v>0.84199999999999997</v>
      </c>
      <c r="CF14" s="9">
        <v>5.5880000000000001</v>
      </c>
      <c r="CG14" s="9">
        <v>2.073</v>
      </c>
      <c r="CH14" s="9">
        <v>3.5150000000000001</v>
      </c>
      <c r="CI14" s="9">
        <v>0.38800000000000001</v>
      </c>
      <c r="CJ14" s="9">
        <v>0.30199999999999999</v>
      </c>
      <c r="CK14" s="9">
        <v>8.5999999999999993E-2</v>
      </c>
      <c r="CL14" s="9">
        <v>1.393</v>
      </c>
      <c r="CM14" s="9">
        <v>0.73199999999999998</v>
      </c>
      <c r="CN14" s="9">
        <v>0.66100000000000003</v>
      </c>
      <c r="CO14" s="9">
        <v>2.2029999999999998</v>
      </c>
      <c r="CP14" s="9">
        <v>0.18099999999999999</v>
      </c>
      <c r="CQ14" s="9">
        <v>2.0219999999999998</v>
      </c>
      <c r="CR14" s="9">
        <v>16.242000000000001</v>
      </c>
      <c r="CS14" s="9">
        <v>5.9130000000000003</v>
      </c>
      <c r="CT14" s="9">
        <v>10.327999999999999</v>
      </c>
      <c r="CU14" s="9">
        <v>12.391999999999999</v>
      </c>
      <c r="CV14" s="9">
        <v>5.1379999999999999</v>
      </c>
      <c r="CW14" s="9">
        <v>7.2539999999999996</v>
      </c>
      <c r="CX14" s="9">
        <v>2.101</v>
      </c>
      <c r="CY14" s="9">
        <v>0.77500000000000002</v>
      </c>
      <c r="CZ14" s="9">
        <v>1.3260000000000001</v>
      </c>
      <c r="DA14" s="9">
        <v>10.291</v>
      </c>
      <c r="DB14" s="9">
        <v>4.3630000000000004</v>
      </c>
      <c r="DC14" s="9">
        <v>5.9279999999999999</v>
      </c>
      <c r="DD14" s="9">
        <v>112.73399999999999</v>
      </c>
      <c r="DE14" s="9">
        <v>58.11</v>
      </c>
      <c r="DF14" s="9">
        <v>54.624000000000002</v>
      </c>
      <c r="DG14" s="9">
        <v>32.539000000000001</v>
      </c>
      <c r="DH14" s="9">
        <v>14.047000000000001</v>
      </c>
      <c r="DI14" s="9">
        <v>18.492999999999999</v>
      </c>
      <c r="DJ14" s="9">
        <v>6.5220000000000002</v>
      </c>
      <c r="DK14" s="9">
        <v>2.298</v>
      </c>
      <c r="DL14" s="9">
        <v>4.2240000000000002</v>
      </c>
      <c r="DM14" s="9">
        <v>325.983</v>
      </c>
      <c r="DN14" s="9">
        <v>157.62700000000001</v>
      </c>
      <c r="DO14" s="9">
        <v>168.35599999999999</v>
      </c>
      <c r="DP14" s="9">
        <v>227.53800000000001</v>
      </c>
      <c r="DQ14" s="9">
        <v>115.379</v>
      </c>
      <c r="DR14" s="9">
        <v>112.15900000000001</v>
      </c>
      <c r="DS14" s="9">
        <v>24.766999999999999</v>
      </c>
      <c r="DT14" s="9">
        <v>15.079000000000001</v>
      </c>
      <c r="DU14" s="9">
        <v>9.6880000000000006</v>
      </c>
      <c r="DV14" s="9">
        <v>14.340999999999999</v>
      </c>
      <c r="DW14" s="9">
        <v>5.82</v>
      </c>
      <c r="DX14" s="9">
        <v>8.5210000000000008</v>
      </c>
      <c r="DY14" s="9">
        <v>7.2830000000000004</v>
      </c>
      <c r="DZ14" s="9">
        <v>3.65</v>
      </c>
      <c r="EA14" s="9">
        <v>3.633</v>
      </c>
      <c r="EB14" s="9">
        <v>13.367000000000001</v>
      </c>
      <c r="EC14" s="9">
        <v>5.5529999999999999</v>
      </c>
      <c r="ED14" s="9">
        <v>7.8140000000000001</v>
      </c>
      <c r="EE14" s="9">
        <v>11.898999999999999</v>
      </c>
      <c r="EF14" s="9">
        <v>4.4859999999999998</v>
      </c>
      <c r="EG14" s="9">
        <v>7.4130000000000003</v>
      </c>
      <c r="EH14" s="9">
        <v>47.521999999999998</v>
      </c>
      <c r="EI14" s="9">
        <v>26.042000000000002</v>
      </c>
      <c r="EJ14" s="9">
        <v>21.48</v>
      </c>
      <c r="EK14" s="9">
        <v>180.01599999999999</v>
      </c>
      <c r="EL14" s="9">
        <v>89.337000000000003</v>
      </c>
      <c r="EM14" s="9">
        <v>90.679000000000002</v>
      </c>
      <c r="EN14" s="9">
        <v>43.725999999999999</v>
      </c>
      <c r="EO14" s="9">
        <v>24.157</v>
      </c>
      <c r="EP14" s="9">
        <v>19.568999999999999</v>
      </c>
      <c r="EQ14" s="9">
        <v>158.63999999999999</v>
      </c>
      <c r="ER14" s="9">
        <v>74.573999999999998</v>
      </c>
      <c r="ES14" s="9">
        <v>84.066000000000003</v>
      </c>
      <c r="ET14" s="9">
        <v>23.981000000000002</v>
      </c>
      <c r="EU14" s="9">
        <v>11.342000000000001</v>
      </c>
      <c r="EV14" s="9">
        <v>12.638999999999999</v>
      </c>
      <c r="EW14" s="9">
        <v>243.02600000000001</v>
      </c>
      <c r="EX14" s="9">
        <v>121.033</v>
      </c>
      <c r="EY14" s="9">
        <v>121.994</v>
      </c>
      <c r="EZ14" s="9">
        <v>217.417</v>
      </c>
      <c r="FA14" s="9">
        <v>107.13800000000001</v>
      </c>
      <c r="FB14" s="9">
        <v>110.279</v>
      </c>
      <c r="FC14" s="9">
        <v>203.625</v>
      </c>
      <c r="FD14" s="9">
        <v>102.392</v>
      </c>
      <c r="FE14" s="9">
        <v>101.233</v>
      </c>
      <c r="FF14" s="9">
        <v>59.287999999999997</v>
      </c>
      <c r="FG14" s="9">
        <v>27.625</v>
      </c>
      <c r="FH14" s="9">
        <v>31.663</v>
      </c>
      <c r="FI14" s="9">
        <v>39.868000000000002</v>
      </c>
      <c r="FJ14" s="9">
        <v>19.468</v>
      </c>
      <c r="FK14" s="9">
        <v>20.399999999999999</v>
      </c>
      <c r="FL14" s="9">
        <v>24.379000000000001</v>
      </c>
      <c r="FM14" s="9">
        <v>13.815</v>
      </c>
      <c r="FN14" s="9">
        <v>10.564</v>
      </c>
      <c r="FO14" s="9">
        <v>9.2270000000000003</v>
      </c>
      <c r="FP14" s="9">
        <v>4.9249999999999998</v>
      </c>
      <c r="FQ14" s="9">
        <v>4.3019999999999996</v>
      </c>
      <c r="FR14" s="9">
        <v>89.218000000000004</v>
      </c>
      <c r="FS14" s="9">
        <v>37.323</v>
      </c>
      <c r="FT14" s="9">
        <v>51.895000000000003</v>
      </c>
      <c r="FU14" s="9">
        <v>22.204000000000001</v>
      </c>
      <c r="FV14" s="9">
        <v>9.423</v>
      </c>
      <c r="FW14" s="9">
        <v>12.781000000000001</v>
      </c>
      <c r="FX14" s="9">
        <v>5.7039999999999997</v>
      </c>
      <c r="FY14" s="9">
        <v>3.4449999999999998</v>
      </c>
      <c r="FZ14" s="9">
        <v>2.2589999999999999</v>
      </c>
      <c r="GA14" s="9">
        <v>20.254000000000001</v>
      </c>
      <c r="GB14" s="9">
        <v>9.0920000000000005</v>
      </c>
      <c r="GC14" s="9">
        <v>11.161</v>
      </c>
      <c r="GD14" s="9">
        <v>3.51</v>
      </c>
      <c r="GE14" s="9">
        <v>0.53300000000000003</v>
      </c>
      <c r="GF14" s="9">
        <v>2.9769999999999999</v>
      </c>
      <c r="GG14" s="9">
        <v>15.12</v>
      </c>
      <c r="GH14" s="9">
        <v>7.7649999999999997</v>
      </c>
      <c r="GI14" s="9">
        <v>7.3550000000000004</v>
      </c>
      <c r="GJ14" s="9">
        <v>1.8420000000000001</v>
      </c>
      <c r="GK14" s="9">
        <v>0.755</v>
      </c>
      <c r="GL14" s="9">
        <v>1.087</v>
      </c>
      <c r="GM14" s="9">
        <v>1.95</v>
      </c>
      <c r="GN14" s="9">
        <v>0.33</v>
      </c>
      <c r="GO14" s="9">
        <v>1.619</v>
      </c>
      <c r="GP14" s="9">
        <v>3.34</v>
      </c>
      <c r="GQ14" s="9">
        <v>0.48</v>
      </c>
      <c r="GR14" s="9">
        <v>2.86</v>
      </c>
      <c r="GS14" s="9">
        <v>43.27</v>
      </c>
      <c r="GT14" s="9">
        <v>18.382000000000001</v>
      </c>
      <c r="GU14" s="9">
        <v>24.888000000000002</v>
      </c>
      <c r="GV14" s="9">
        <v>31.43</v>
      </c>
      <c r="GW14" s="9">
        <v>14.348000000000001</v>
      </c>
      <c r="GX14" s="9">
        <v>17.082999999999998</v>
      </c>
      <c r="GY14" s="9">
        <v>5.5039999999999996</v>
      </c>
      <c r="GZ14" s="9">
        <v>1.7490000000000001</v>
      </c>
      <c r="HA14" s="9">
        <v>3.7549999999999999</v>
      </c>
      <c r="HB14" s="9">
        <v>25.925999999999998</v>
      </c>
      <c r="HC14" s="9">
        <v>12.599</v>
      </c>
      <c r="HD14" s="9">
        <v>13.327</v>
      </c>
      <c r="HE14" s="9">
        <v>233.042</v>
      </c>
      <c r="HF14" s="9">
        <v>117.128</v>
      </c>
      <c r="HG14" s="9">
        <v>115.914</v>
      </c>
      <c r="HH14" s="9">
        <v>92.941000000000003</v>
      </c>
      <c r="HI14" s="9">
        <v>40.499000000000002</v>
      </c>
      <c r="HJ14" s="9">
        <v>52.442</v>
      </c>
      <c r="HK14" s="9">
        <v>18.927</v>
      </c>
      <c r="HL14" s="9">
        <v>9.0920000000000005</v>
      </c>
      <c r="HM14" s="9">
        <v>9.8350000000000009</v>
      </c>
    </row>
    <row r="15" spans="1:221">
      <c r="A15" s="10">
        <v>43497</v>
      </c>
      <c r="B15" s="9">
        <v>22.695</v>
      </c>
      <c r="C15" s="9">
        <v>256.101</v>
      </c>
      <c r="D15" s="9">
        <v>133.44900000000001</v>
      </c>
      <c r="E15" s="9">
        <v>122.651</v>
      </c>
      <c r="F15" s="9">
        <v>181.34700000000001</v>
      </c>
      <c r="G15" s="9">
        <v>80.953999999999994</v>
      </c>
      <c r="H15" s="9">
        <v>100.392</v>
      </c>
      <c r="I15" s="9">
        <v>24.215</v>
      </c>
      <c r="J15" s="9">
        <v>10.058</v>
      </c>
      <c r="K15" s="9">
        <v>14.157</v>
      </c>
      <c r="L15" s="9">
        <v>144.155</v>
      </c>
      <c r="M15" s="9">
        <v>70.945999999999998</v>
      </c>
      <c r="N15" s="9">
        <v>73.209000000000003</v>
      </c>
      <c r="O15" s="9">
        <v>107.068</v>
      </c>
      <c r="P15" s="9">
        <v>55.256999999999998</v>
      </c>
      <c r="Q15" s="9">
        <v>51.811</v>
      </c>
      <c r="R15" s="9">
        <v>13.058</v>
      </c>
      <c r="S15" s="9">
        <v>7.9050000000000002</v>
      </c>
      <c r="T15" s="9">
        <v>5.1520000000000001</v>
      </c>
      <c r="U15" s="9">
        <v>5.3010000000000002</v>
      </c>
      <c r="V15" s="9">
        <v>2.1960000000000002</v>
      </c>
      <c r="W15" s="9">
        <v>3.1059999999999999</v>
      </c>
      <c r="X15" s="9">
        <v>3.4340000000000002</v>
      </c>
      <c r="Y15" s="9">
        <v>1.6040000000000001</v>
      </c>
      <c r="Z15" s="9">
        <v>1.829</v>
      </c>
      <c r="AA15" s="9">
        <v>5.5750000000000002</v>
      </c>
      <c r="AB15" s="9">
        <v>2.5110000000000001</v>
      </c>
      <c r="AC15" s="9">
        <v>3.0640000000000001</v>
      </c>
      <c r="AD15" s="9">
        <v>4.9029999999999996</v>
      </c>
      <c r="AE15" s="9">
        <v>2.004</v>
      </c>
      <c r="AF15" s="9">
        <v>2.899</v>
      </c>
      <c r="AG15" s="9">
        <v>22.545999999999999</v>
      </c>
      <c r="AH15" s="9">
        <v>12.237</v>
      </c>
      <c r="AI15" s="9">
        <v>10.308999999999999</v>
      </c>
      <c r="AJ15" s="9">
        <v>84.522000000000006</v>
      </c>
      <c r="AK15" s="9">
        <v>43.02</v>
      </c>
      <c r="AL15" s="9">
        <v>41.502000000000002</v>
      </c>
      <c r="AM15" s="9">
        <v>21.702000000000002</v>
      </c>
      <c r="AN15" s="9">
        <v>11.877000000000001</v>
      </c>
      <c r="AO15" s="9">
        <v>9.8249999999999993</v>
      </c>
      <c r="AP15" s="9">
        <v>76.126000000000005</v>
      </c>
      <c r="AQ15" s="9">
        <v>37.648000000000003</v>
      </c>
      <c r="AR15" s="9">
        <v>38.478000000000002</v>
      </c>
      <c r="AS15" s="9">
        <v>7.6449999999999996</v>
      </c>
      <c r="AT15" s="9">
        <v>4.1310000000000002</v>
      </c>
      <c r="AU15" s="9">
        <v>3.5139999999999998</v>
      </c>
      <c r="AV15" s="9">
        <v>114.4</v>
      </c>
      <c r="AW15" s="9">
        <v>58.463000000000001</v>
      </c>
      <c r="AX15" s="9">
        <v>55.936999999999998</v>
      </c>
      <c r="AY15" s="9">
        <v>100.77200000000001</v>
      </c>
      <c r="AZ15" s="9">
        <v>51.576000000000001</v>
      </c>
      <c r="BA15" s="9">
        <v>49.195999999999998</v>
      </c>
      <c r="BB15" s="9">
        <v>94.644000000000005</v>
      </c>
      <c r="BC15" s="9">
        <v>48.713000000000001</v>
      </c>
      <c r="BD15" s="9">
        <v>45.930999999999997</v>
      </c>
      <c r="BE15" s="9">
        <v>26.588000000000001</v>
      </c>
      <c r="BF15" s="9">
        <v>13.702</v>
      </c>
      <c r="BG15" s="9">
        <v>12.885999999999999</v>
      </c>
      <c r="BH15" s="9">
        <v>17.126000000000001</v>
      </c>
      <c r="BI15" s="9">
        <v>8.9280000000000008</v>
      </c>
      <c r="BJ15" s="9">
        <v>8.1980000000000004</v>
      </c>
      <c r="BK15" s="9">
        <v>9.7940000000000005</v>
      </c>
      <c r="BL15" s="9">
        <v>5.7229999999999999</v>
      </c>
      <c r="BM15" s="9">
        <v>4.0709999999999997</v>
      </c>
      <c r="BN15" s="9">
        <v>4.7329999999999997</v>
      </c>
      <c r="BO15" s="9">
        <v>2.6989999999999998</v>
      </c>
      <c r="BP15" s="9">
        <v>2.0339999999999998</v>
      </c>
      <c r="BQ15" s="9">
        <v>32.353999999999999</v>
      </c>
      <c r="BR15" s="9">
        <v>12.989000000000001</v>
      </c>
      <c r="BS15" s="9">
        <v>19.364999999999998</v>
      </c>
      <c r="BT15" s="9">
        <v>8.4260000000000002</v>
      </c>
      <c r="BU15" s="9">
        <v>3.2719999999999998</v>
      </c>
      <c r="BV15" s="9">
        <v>5.1529999999999996</v>
      </c>
      <c r="BW15" s="9">
        <v>2.8959999999999999</v>
      </c>
      <c r="BX15" s="9">
        <v>1.454</v>
      </c>
      <c r="BY15" s="9">
        <v>1.4430000000000001</v>
      </c>
      <c r="BZ15" s="9">
        <v>6.0339999999999998</v>
      </c>
      <c r="CA15" s="9">
        <v>2.4289999999999998</v>
      </c>
      <c r="CB15" s="9">
        <v>3.6059999999999999</v>
      </c>
      <c r="CC15" s="9">
        <v>1.1279999999999999</v>
      </c>
      <c r="CD15" s="9">
        <v>0.216</v>
      </c>
      <c r="CE15" s="9">
        <v>0.91200000000000003</v>
      </c>
      <c r="CF15" s="9">
        <v>4.3979999999999997</v>
      </c>
      <c r="CG15" s="9">
        <v>2.0569999999999999</v>
      </c>
      <c r="CH15" s="9">
        <v>2.3410000000000002</v>
      </c>
      <c r="CI15" s="9">
        <v>0.28199999999999997</v>
      </c>
      <c r="CJ15" s="9">
        <v>0.16</v>
      </c>
      <c r="CK15" s="9">
        <v>0.122</v>
      </c>
      <c r="CL15" s="9">
        <v>2.5670000000000002</v>
      </c>
      <c r="CM15" s="9">
        <v>0.84399999999999997</v>
      </c>
      <c r="CN15" s="9">
        <v>1.7230000000000001</v>
      </c>
      <c r="CO15" s="9">
        <v>1.117</v>
      </c>
      <c r="CP15" s="9">
        <v>7.9000000000000001E-2</v>
      </c>
      <c r="CQ15" s="9">
        <v>1.038</v>
      </c>
      <c r="CR15" s="9">
        <v>17.402000000000001</v>
      </c>
      <c r="CS15" s="9">
        <v>7.0010000000000003</v>
      </c>
      <c r="CT15" s="9">
        <v>10.401999999999999</v>
      </c>
      <c r="CU15" s="9">
        <v>13.334</v>
      </c>
      <c r="CV15" s="9">
        <v>5.9720000000000004</v>
      </c>
      <c r="CW15" s="9">
        <v>7.3620000000000001</v>
      </c>
      <c r="CX15" s="9">
        <v>2.0289999999999999</v>
      </c>
      <c r="CY15" s="9">
        <v>0.76300000000000001</v>
      </c>
      <c r="CZ15" s="9">
        <v>1.2649999999999999</v>
      </c>
      <c r="DA15" s="9">
        <v>11.305999999999999</v>
      </c>
      <c r="DB15" s="9">
        <v>5.2089999999999996</v>
      </c>
      <c r="DC15" s="9">
        <v>6.0970000000000004</v>
      </c>
      <c r="DD15" s="9">
        <v>109.09699999999999</v>
      </c>
      <c r="DE15" s="9">
        <v>56.021000000000001</v>
      </c>
      <c r="DF15" s="9">
        <v>53.076000000000001</v>
      </c>
      <c r="DG15" s="9">
        <v>35.058</v>
      </c>
      <c r="DH15" s="9">
        <v>14.925000000000001</v>
      </c>
      <c r="DI15" s="9">
        <v>20.132999999999999</v>
      </c>
      <c r="DJ15" s="9">
        <v>5.4119999999999999</v>
      </c>
      <c r="DK15" s="9">
        <v>2.4289999999999998</v>
      </c>
      <c r="DL15" s="9">
        <v>2.9830000000000001</v>
      </c>
      <c r="DM15" s="9">
        <v>334.589</v>
      </c>
      <c r="DN15" s="9">
        <v>161.827</v>
      </c>
      <c r="DO15" s="9">
        <v>172.76300000000001</v>
      </c>
      <c r="DP15" s="9">
        <v>228.78299999999999</v>
      </c>
      <c r="DQ15" s="9">
        <v>115.706</v>
      </c>
      <c r="DR15" s="9">
        <v>113.077</v>
      </c>
      <c r="DS15" s="9">
        <v>26.588999999999999</v>
      </c>
      <c r="DT15" s="9">
        <v>15.823</v>
      </c>
      <c r="DU15" s="9">
        <v>10.766</v>
      </c>
      <c r="DV15" s="9">
        <v>14.214</v>
      </c>
      <c r="DW15" s="9">
        <v>5.2430000000000003</v>
      </c>
      <c r="DX15" s="9">
        <v>8.9710000000000001</v>
      </c>
      <c r="DY15" s="9">
        <v>6.7220000000000004</v>
      </c>
      <c r="DZ15" s="9">
        <v>1.9610000000000001</v>
      </c>
      <c r="EA15" s="9">
        <v>4.76</v>
      </c>
      <c r="EB15" s="9">
        <v>13.760999999999999</v>
      </c>
      <c r="EC15" s="9">
        <v>5.5380000000000003</v>
      </c>
      <c r="ED15" s="9">
        <v>8.2230000000000008</v>
      </c>
      <c r="EE15" s="9">
        <v>13.254</v>
      </c>
      <c r="EF15" s="9">
        <v>5.2430000000000003</v>
      </c>
      <c r="EG15" s="9">
        <v>8.0109999999999992</v>
      </c>
      <c r="EH15" s="9">
        <v>49.548999999999999</v>
      </c>
      <c r="EI15" s="9">
        <v>24.170999999999999</v>
      </c>
      <c r="EJ15" s="9">
        <v>25.378</v>
      </c>
      <c r="EK15" s="9">
        <v>179.23400000000001</v>
      </c>
      <c r="EL15" s="9">
        <v>91.534999999999997</v>
      </c>
      <c r="EM15" s="9">
        <v>87.698999999999998</v>
      </c>
      <c r="EN15" s="9">
        <v>46.115000000000002</v>
      </c>
      <c r="EO15" s="9">
        <v>21.946999999999999</v>
      </c>
      <c r="EP15" s="9">
        <v>24.167999999999999</v>
      </c>
      <c r="EQ15" s="9">
        <v>156.733</v>
      </c>
      <c r="ER15" s="9">
        <v>78.227999999999994</v>
      </c>
      <c r="ES15" s="9">
        <v>78.504999999999995</v>
      </c>
      <c r="ET15" s="9">
        <v>23.963999999999999</v>
      </c>
      <c r="EU15" s="9">
        <v>10.468</v>
      </c>
      <c r="EV15" s="9">
        <v>13.496</v>
      </c>
      <c r="EW15" s="9">
        <v>244.297</v>
      </c>
      <c r="EX15" s="9">
        <v>123.07</v>
      </c>
      <c r="EY15" s="9">
        <v>121.22799999999999</v>
      </c>
      <c r="EZ15" s="9">
        <v>217.17</v>
      </c>
      <c r="FA15" s="9">
        <v>108.16800000000001</v>
      </c>
      <c r="FB15" s="9">
        <v>109.002</v>
      </c>
      <c r="FC15" s="9">
        <v>203.76499999999999</v>
      </c>
      <c r="FD15" s="9">
        <v>102.67700000000001</v>
      </c>
      <c r="FE15" s="9">
        <v>101.089</v>
      </c>
      <c r="FF15" s="9">
        <v>61.344000000000001</v>
      </c>
      <c r="FG15" s="9">
        <v>29.760999999999999</v>
      </c>
      <c r="FH15" s="9">
        <v>31.582999999999998</v>
      </c>
      <c r="FI15" s="9">
        <v>40.186</v>
      </c>
      <c r="FJ15" s="9">
        <v>18.111000000000001</v>
      </c>
      <c r="FK15" s="9">
        <v>22.074999999999999</v>
      </c>
      <c r="FL15" s="9">
        <v>24.670999999999999</v>
      </c>
      <c r="FM15" s="9">
        <v>10.747</v>
      </c>
      <c r="FN15" s="9">
        <v>13.923999999999999</v>
      </c>
      <c r="FO15" s="9">
        <v>8.1509999999999998</v>
      </c>
      <c r="FP15" s="9">
        <v>4.3019999999999996</v>
      </c>
      <c r="FQ15" s="9">
        <v>3.85</v>
      </c>
      <c r="FR15" s="9">
        <v>97.656000000000006</v>
      </c>
      <c r="FS15" s="9">
        <v>41.819000000000003</v>
      </c>
      <c r="FT15" s="9">
        <v>55.835999999999999</v>
      </c>
      <c r="FU15" s="9">
        <v>21.460999999999999</v>
      </c>
      <c r="FV15" s="9">
        <v>9.9849999999999994</v>
      </c>
      <c r="FW15" s="9">
        <v>11.477</v>
      </c>
      <c r="FX15" s="9">
        <v>3.8439999999999999</v>
      </c>
      <c r="FY15" s="9">
        <v>2.0419999999999998</v>
      </c>
      <c r="FZ15" s="9">
        <v>1.802</v>
      </c>
      <c r="GA15" s="9">
        <v>19.405999999999999</v>
      </c>
      <c r="GB15" s="9">
        <v>9.6920000000000002</v>
      </c>
      <c r="GC15" s="9">
        <v>9.7140000000000004</v>
      </c>
      <c r="GD15" s="9">
        <v>5.2839999999999998</v>
      </c>
      <c r="GE15" s="9">
        <v>2.726</v>
      </c>
      <c r="GF15" s="9">
        <v>2.5579999999999998</v>
      </c>
      <c r="GG15" s="9">
        <v>13.577999999999999</v>
      </c>
      <c r="GH15" s="9">
        <v>6.4219999999999997</v>
      </c>
      <c r="GI15" s="9">
        <v>7.1559999999999997</v>
      </c>
      <c r="GJ15" s="9">
        <v>1.2629999999999999</v>
      </c>
      <c r="GK15" s="9">
        <v>0.88</v>
      </c>
      <c r="GL15" s="9">
        <v>0.38300000000000001</v>
      </c>
      <c r="GM15" s="9">
        <v>2.508</v>
      </c>
      <c r="GN15" s="9">
        <v>0.53</v>
      </c>
      <c r="GO15" s="9">
        <v>1.978</v>
      </c>
      <c r="GP15" s="9">
        <v>3.222</v>
      </c>
      <c r="GQ15" s="9">
        <v>0.48099999999999998</v>
      </c>
      <c r="GR15" s="9">
        <v>2.7410000000000001</v>
      </c>
      <c r="GS15" s="9">
        <v>43.287999999999997</v>
      </c>
      <c r="GT15" s="9">
        <v>21.111000000000001</v>
      </c>
      <c r="GU15" s="9">
        <v>22.178000000000001</v>
      </c>
      <c r="GV15" s="9">
        <v>30.065999999999999</v>
      </c>
      <c r="GW15" s="9">
        <v>14.523999999999999</v>
      </c>
      <c r="GX15" s="9">
        <v>15.541</v>
      </c>
      <c r="GY15" s="9">
        <v>7.1710000000000003</v>
      </c>
      <c r="GZ15" s="9">
        <v>3.5369999999999999</v>
      </c>
      <c r="HA15" s="9">
        <v>3.6339999999999999</v>
      </c>
      <c r="HB15" s="9">
        <v>22.895</v>
      </c>
      <c r="HC15" s="9">
        <v>10.987</v>
      </c>
      <c r="HD15" s="9">
        <v>11.907999999999999</v>
      </c>
      <c r="HE15" s="9">
        <v>235.95400000000001</v>
      </c>
      <c r="HF15" s="9">
        <v>119.24299999999999</v>
      </c>
      <c r="HG15" s="9">
        <v>116.71</v>
      </c>
      <c r="HH15" s="9">
        <v>98.635999999999996</v>
      </c>
      <c r="HI15" s="9">
        <v>42.584000000000003</v>
      </c>
      <c r="HJ15" s="9">
        <v>56.052</v>
      </c>
      <c r="HK15" s="9">
        <v>18.716999999999999</v>
      </c>
      <c r="HL15" s="9">
        <v>9.218</v>
      </c>
      <c r="HM15" s="9">
        <v>9.4990000000000006</v>
      </c>
    </row>
    <row r="16" spans="1:221">
      <c r="A16" s="10">
        <v>43862</v>
      </c>
      <c r="B16" s="9">
        <v>23.138999999999999</v>
      </c>
      <c r="C16" s="9">
        <v>269.51</v>
      </c>
      <c r="D16" s="9">
        <v>140.33099999999999</v>
      </c>
      <c r="E16" s="9">
        <v>129.179</v>
      </c>
      <c r="F16" s="9">
        <v>177.53100000000001</v>
      </c>
      <c r="G16" s="9">
        <v>78.742999999999995</v>
      </c>
      <c r="H16" s="9">
        <v>98.787999999999997</v>
      </c>
      <c r="I16" s="9">
        <v>23.972000000000001</v>
      </c>
      <c r="J16" s="9">
        <v>8.6210000000000004</v>
      </c>
      <c r="K16" s="9">
        <v>15.351000000000001</v>
      </c>
      <c r="L16" s="9">
        <v>144.79599999999999</v>
      </c>
      <c r="M16" s="9">
        <v>70.656000000000006</v>
      </c>
      <c r="N16" s="9">
        <v>74.14</v>
      </c>
      <c r="O16" s="9">
        <v>106.55800000000001</v>
      </c>
      <c r="P16" s="9">
        <v>54.067</v>
      </c>
      <c r="Q16" s="9">
        <v>52.49</v>
      </c>
      <c r="R16" s="9">
        <v>14.625</v>
      </c>
      <c r="S16" s="9">
        <v>7.5110000000000001</v>
      </c>
      <c r="T16" s="9">
        <v>7.1139999999999999</v>
      </c>
      <c r="U16" s="9">
        <v>6.7930000000000001</v>
      </c>
      <c r="V16" s="9">
        <v>2.3679999999999999</v>
      </c>
      <c r="W16" s="9">
        <v>4.4249999999999998</v>
      </c>
      <c r="X16" s="9">
        <v>5.3410000000000002</v>
      </c>
      <c r="Y16" s="9">
        <v>1.984</v>
      </c>
      <c r="Z16" s="9">
        <v>3.3570000000000002</v>
      </c>
      <c r="AA16" s="9">
        <v>6.9210000000000003</v>
      </c>
      <c r="AB16" s="9">
        <v>2.786</v>
      </c>
      <c r="AC16" s="9">
        <v>4.1349999999999998</v>
      </c>
      <c r="AD16" s="9">
        <v>6.1639999999999997</v>
      </c>
      <c r="AE16" s="9">
        <v>2.1379999999999999</v>
      </c>
      <c r="AF16" s="9">
        <v>4.0259999999999998</v>
      </c>
      <c r="AG16" s="9">
        <v>20.890999999999998</v>
      </c>
      <c r="AH16" s="9">
        <v>10.074999999999999</v>
      </c>
      <c r="AI16" s="9">
        <v>10.816000000000001</v>
      </c>
      <c r="AJ16" s="9">
        <v>85.667000000000002</v>
      </c>
      <c r="AK16" s="9">
        <v>43.993000000000002</v>
      </c>
      <c r="AL16" s="9">
        <v>41.673999999999999</v>
      </c>
      <c r="AM16" s="9">
        <v>20.202999999999999</v>
      </c>
      <c r="AN16" s="9">
        <v>9.5579999999999998</v>
      </c>
      <c r="AO16" s="9">
        <v>10.645</v>
      </c>
      <c r="AP16" s="9">
        <v>75.272000000000006</v>
      </c>
      <c r="AQ16" s="9">
        <v>36.837000000000003</v>
      </c>
      <c r="AR16" s="9">
        <v>38.435000000000002</v>
      </c>
      <c r="AS16" s="9">
        <v>7.6609999999999996</v>
      </c>
      <c r="AT16" s="9">
        <v>3.968</v>
      </c>
      <c r="AU16" s="9">
        <v>3.694</v>
      </c>
      <c r="AV16" s="9">
        <v>114.72</v>
      </c>
      <c r="AW16" s="9">
        <v>57.268999999999998</v>
      </c>
      <c r="AX16" s="9">
        <v>57.451000000000001</v>
      </c>
      <c r="AY16" s="9">
        <v>101.151</v>
      </c>
      <c r="AZ16" s="9">
        <v>51.5</v>
      </c>
      <c r="BA16" s="9">
        <v>49.651000000000003</v>
      </c>
      <c r="BB16" s="9">
        <v>93.655000000000001</v>
      </c>
      <c r="BC16" s="9">
        <v>48.411999999999999</v>
      </c>
      <c r="BD16" s="9">
        <v>45.243000000000002</v>
      </c>
      <c r="BE16" s="9">
        <v>25.388999999999999</v>
      </c>
      <c r="BF16" s="9">
        <v>11.771000000000001</v>
      </c>
      <c r="BG16" s="9">
        <v>13.618</v>
      </c>
      <c r="BH16" s="9">
        <v>16.096</v>
      </c>
      <c r="BI16" s="9">
        <v>7.556</v>
      </c>
      <c r="BJ16" s="9">
        <v>8.5399999999999991</v>
      </c>
      <c r="BK16" s="9">
        <v>7.9340000000000002</v>
      </c>
      <c r="BL16" s="9">
        <v>4.3540000000000001</v>
      </c>
      <c r="BM16" s="9">
        <v>3.5790000000000002</v>
      </c>
      <c r="BN16" s="9">
        <v>5.8890000000000002</v>
      </c>
      <c r="BO16" s="9">
        <v>3.0059999999999998</v>
      </c>
      <c r="BP16" s="9">
        <v>2.883</v>
      </c>
      <c r="BQ16" s="9">
        <v>32.348999999999997</v>
      </c>
      <c r="BR16" s="9">
        <v>13.583</v>
      </c>
      <c r="BS16" s="9">
        <v>18.766999999999999</v>
      </c>
      <c r="BT16" s="9">
        <v>9.3620000000000001</v>
      </c>
      <c r="BU16" s="9">
        <v>2.9670000000000001</v>
      </c>
      <c r="BV16" s="9">
        <v>6.3949999999999996</v>
      </c>
      <c r="BW16" s="9">
        <v>2.024</v>
      </c>
      <c r="BX16" s="9">
        <v>0.92200000000000004</v>
      </c>
      <c r="BY16" s="9">
        <v>1.1020000000000001</v>
      </c>
      <c r="BZ16" s="9">
        <v>8.1310000000000002</v>
      </c>
      <c r="CA16" s="9">
        <v>2.56</v>
      </c>
      <c r="CB16" s="9">
        <v>5.5709999999999997</v>
      </c>
      <c r="CC16" s="9">
        <v>1.7609999999999999</v>
      </c>
      <c r="CD16" s="9">
        <v>0.59799999999999998</v>
      </c>
      <c r="CE16" s="9">
        <v>1.1639999999999999</v>
      </c>
      <c r="CF16" s="9">
        <v>6.2140000000000004</v>
      </c>
      <c r="CG16" s="9">
        <v>1.8839999999999999</v>
      </c>
      <c r="CH16" s="9">
        <v>4.3310000000000004</v>
      </c>
      <c r="CI16" s="9">
        <v>0.76</v>
      </c>
      <c r="CJ16" s="9">
        <v>0.40899999999999997</v>
      </c>
      <c r="CK16" s="9">
        <v>0.35099999999999998</v>
      </c>
      <c r="CL16" s="9">
        <v>1.232</v>
      </c>
      <c r="CM16" s="9">
        <v>0.40699999999999997</v>
      </c>
      <c r="CN16" s="9">
        <v>0.82399999999999995</v>
      </c>
      <c r="CO16" s="9">
        <v>1.851</v>
      </c>
      <c r="CP16" s="9">
        <v>0.129</v>
      </c>
      <c r="CQ16" s="9">
        <v>1.722</v>
      </c>
      <c r="CR16" s="9">
        <v>16.274000000000001</v>
      </c>
      <c r="CS16" s="9">
        <v>6.4089999999999998</v>
      </c>
      <c r="CT16" s="9">
        <v>9.8650000000000002</v>
      </c>
      <c r="CU16" s="9">
        <v>15.250999999999999</v>
      </c>
      <c r="CV16" s="9">
        <v>5.9729999999999999</v>
      </c>
      <c r="CW16" s="9">
        <v>9.2780000000000005</v>
      </c>
      <c r="CX16" s="9">
        <v>2.8860000000000001</v>
      </c>
      <c r="CY16" s="9">
        <v>0.84</v>
      </c>
      <c r="CZ16" s="9">
        <v>2.0459999999999998</v>
      </c>
      <c r="DA16" s="9">
        <v>12.365</v>
      </c>
      <c r="DB16" s="9">
        <v>5.1319999999999997</v>
      </c>
      <c r="DC16" s="9">
        <v>7.2320000000000002</v>
      </c>
      <c r="DD16" s="9">
        <v>109.444</v>
      </c>
      <c r="DE16" s="9">
        <v>54.906999999999996</v>
      </c>
      <c r="DF16" s="9">
        <v>54.536999999999999</v>
      </c>
      <c r="DG16" s="9">
        <v>35.351999999999997</v>
      </c>
      <c r="DH16" s="9">
        <v>15.747999999999999</v>
      </c>
      <c r="DI16" s="9">
        <v>19.603000000000002</v>
      </c>
      <c r="DJ16" s="9">
        <v>7.8789999999999996</v>
      </c>
      <c r="DK16" s="9">
        <v>2.56</v>
      </c>
      <c r="DL16" s="9">
        <v>5.319</v>
      </c>
      <c r="DM16" s="9">
        <v>342.084</v>
      </c>
      <c r="DN16" s="9">
        <v>165.46600000000001</v>
      </c>
      <c r="DO16" s="9">
        <v>176.61799999999999</v>
      </c>
      <c r="DP16" s="9">
        <v>236.65799999999999</v>
      </c>
      <c r="DQ16" s="9">
        <v>120.902</v>
      </c>
      <c r="DR16" s="9">
        <v>115.756</v>
      </c>
      <c r="DS16" s="9">
        <v>21.54</v>
      </c>
      <c r="DT16" s="9">
        <v>9.9710000000000001</v>
      </c>
      <c r="DU16" s="9">
        <v>11.57</v>
      </c>
      <c r="DV16" s="9">
        <v>14.661</v>
      </c>
      <c r="DW16" s="9">
        <v>5.2249999999999996</v>
      </c>
      <c r="DX16" s="9">
        <v>9.4369999999999994</v>
      </c>
      <c r="DY16" s="9">
        <v>6.3259999999999996</v>
      </c>
      <c r="DZ16" s="9">
        <v>2.9260000000000002</v>
      </c>
      <c r="EA16" s="9">
        <v>3.4</v>
      </c>
      <c r="EB16" s="9">
        <v>12.914999999999999</v>
      </c>
      <c r="EC16" s="9">
        <v>5.26</v>
      </c>
      <c r="ED16" s="9">
        <v>7.6550000000000002</v>
      </c>
      <c r="EE16" s="9">
        <v>12.375999999999999</v>
      </c>
      <c r="EF16" s="9">
        <v>4.7210000000000001</v>
      </c>
      <c r="EG16" s="9">
        <v>7.6550000000000002</v>
      </c>
      <c r="EH16" s="9">
        <v>47.192999999999998</v>
      </c>
      <c r="EI16" s="9">
        <v>22.225999999999999</v>
      </c>
      <c r="EJ16" s="9">
        <v>24.966999999999999</v>
      </c>
      <c r="EK16" s="9">
        <v>189.465</v>
      </c>
      <c r="EL16" s="9">
        <v>98.676000000000002</v>
      </c>
      <c r="EM16" s="9">
        <v>90.789000000000001</v>
      </c>
      <c r="EN16" s="9">
        <v>44.463999999999999</v>
      </c>
      <c r="EO16" s="9">
        <v>20.202000000000002</v>
      </c>
      <c r="EP16" s="9">
        <v>24.262</v>
      </c>
      <c r="EQ16" s="9">
        <v>165.78100000000001</v>
      </c>
      <c r="ER16" s="9">
        <v>83.222999999999999</v>
      </c>
      <c r="ES16" s="9">
        <v>82.558000000000007</v>
      </c>
      <c r="ET16" s="9">
        <v>22.72</v>
      </c>
      <c r="EU16" s="9">
        <v>10.073</v>
      </c>
      <c r="EV16" s="9">
        <v>12.647</v>
      </c>
      <c r="EW16" s="9">
        <v>253.00200000000001</v>
      </c>
      <c r="EX16" s="9">
        <v>128.78200000000001</v>
      </c>
      <c r="EY16" s="9">
        <v>124.21899999999999</v>
      </c>
      <c r="EZ16" s="9">
        <v>225.33199999999999</v>
      </c>
      <c r="FA16" s="9">
        <v>114.97799999999999</v>
      </c>
      <c r="FB16" s="9">
        <v>110.354</v>
      </c>
      <c r="FC16" s="9">
        <v>211.88</v>
      </c>
      <c r="FD16" s="9">
        <v>109.036</v>
      </c>
      <c r="FE16" s="9">
        <v>102.84399999999999</v>
      </c>
      <c r="FF16" s="9">
        <v>60.68</v>
      </c>
      <c r="FG16" s="9">
        <v>27.890999999999998</v>
      </c>
      <c r="FH16" s="9">
        <v>32.789000000000001</v>
      </c>
      <c r="FI16" s="9">
        <v>37.462000000000003</v>
      </c>
      <c r="FJ16" s="9">
        <v>18.03</v>
      </c>
      <c r="FK16" s="9">
        <v>19.433</v>
      </c>
      <c r="FL16" s="9">
        <v>21.119</v>
      </c>
      <c r="FM16" s="9">
        <v>10.148999999999999</v>
      </c>
      <c r="FN16" s="9">
        <v>10.97</v>
      </c>
      <c r="FO16" s="9">
        <v>7.4029999999999996</v>
      </c>
      <c r="FP16" s="9">
        <v>3.1560000000000001</v>
      </c>
      <c r="FQ16" s="9">
        <v>4.2469999999999999</v>
      </c>
      <c r="FR16" s="9">
        <v>98.022000000000006</v>
      </c>
      <c r="FS16" s="9">
        <v>41.408000000000001</v>
      </c>
      <c r="FT16" s="9">
        <v>56.613999999999997</v>
      </c>
      <c r="FU16" s="9">
        <v>19.722000000000001</v>
      </c>
      <c r="FV16" s="9">
        <v>8.6340000000000003</v>
      </c>
      <c r="FW16" s="9">
        <v>11.087999999999999</v>
      </c>
      <c r="FX16" s="9">
        <v>6.02</v>
      </c>
      <c r="FY16" s="9">
        <v>3.0870000000000002</v>
      </c>
      <c r="FZ16" s="9">
        <v>2.9319999999999999</v>
      </c>
      <c r="GA16" s="9">
        <v>19.484000000000002</v>
      </c>
      <c r="GB16" s="9">
        <v>8.6340000000000003</v>
      </c>
      <c r="GC16" s="9">
        <v>10.85</v>
      </c>
      <c r="GD16" s="9">
        <v>5.07</v>
      </c>
      <c r="GE16" s="9">
        <v>2.3929999999999998</v>
      </c>
      <c r="GF16" s="9">
        <v>2.677</v>
      </c>
      <c r="GG16" s="9">
        <v>14.124000000000001</v>
      </c>
      <c r="GH16" s="9">
        <v>5.95</v>
      </c>
      <c r="GI16" s="9">
        <v>8.1739999999999995</v>
      </c>
      <c r="GJ16" s="9">
        <v>1.073</v>
      </c>
      <c r="GK16" s="9">
        <v>0.86399999999999999</v>
      </c>
      <c r="GL16" s="9">
        <v>0.20899999999999999</v>
      </c>
      <c r="GM16" s="9">
        <v>0.51800000000000002</v>
      </c>
      <c r="GN16" s="9">
        <v>0</v>
      </c>
      <c r="GO16" s="9">
        <v>0.51800000000000002</v>
      </c>
      <c r="GP16" s="9">
        <v>3.593</v>
      </c>
      <c r="GQ16" s="9">
        <v>0.42899999999999999</v>
      </c>
      <c r="GR16" s="9">
        <v>3.165</v>
      </c>
      <c r="GS16" s="9">
        <v>47.819000000000003</v>
      </c>
      <c r="GT16" s="9">
        <v>22.009</v>
      </c>
      <c r="GU16" s="9">
        <v>25.81</v>
      </c>
      <c r="GV16" s="9">
        <v>27.405999999999999</v>
      </c>
      <c r="GW16" s="9">
        <v>11.79</v>
      </c>
      <c r="GX16" s="9">
        <v>15.616</v>
      </c>
      <c r="GY16" s="9">
        <v>6.6470000000000002</v>
      </c>
      <c r="GZ16" s="9">
        <v>3.4249999999999998</v>
      </c>
      <c r="HA16" s="9">
        <v>3.222</v>
      </c>
      <c r="HB16" s="9">
        <v>20.759</v>
      </c>
      <c r="HC16" s="9">
        <v>8.3650000000000002</v>
      </c>
      <c r="HD16" s="9">
        <v>12.394</v>
      </c>
      <c r="HE16" s="9">
        <v>243.30500000000001</v>
      </c>
      <c r="HF16" s="9">
        <v>124.32599999999999</v>
      </c>
      <c r="HG16" s="9">
        <v>118.97799999999999</v>
      </c>
      <c r="HH16" s="9">
        <v>98.778999999999996</v>
      </c>
      <c r="HI16" s="9">
        <v>41.139000000000003</v>
      </c>
      <c r="HJ16" s="9">
        <v>57.639000000000003</v>
      </c>
      <c r="HK16" s="9">
        <v>18.128</v>
      </c>
      <c r="HL16" s="9">
        <v>8.6340000000000003</v>
      </c>
      <c r="HM16" s="9">
        <v>9.4939999999999998</v>
      </c>
    </row>
    <row r="17" spans="1:221">
      <c r="A17" s="10">
        <v>44228</v>
      </c>
      <c r="B17" s="9">
        <v>23.146000000000001</v>
      </c>
      <c r="C17" s="9">
        <v>273.51799999999997</v>
      </c>
      <c r="D17" s="9">
        <v>143.42699999999999</v>
      </c>
      <c r="E17" s="9">
        <v>130.09200000000001</v>
      </c>
      <c r="F17" s="9">
        <v>182.333</v>
      </c>
      <c r="G17" s="9">
        <v>80.435000000000002</v>
      </c>
      <c r="H17" s="9">
        <v>101.89700000000001</v>
      </c>
      <c r="I17" s="9">
        <v>25.417000000000002</v>
      </c>
      <c r="J17" s="9">
        <v>10.504</v>
      </c>
      <c r="K17" s="9">
        <v>14.913</v>
      </c>
      <c r="L17" s="9">
        <v>145.69499999999999</v>
      </c>
      <c r="M17" s="9">
        <v>70.751000000000005</v>
      </c>
      <c r="N17" s="9">
        <v>74.944000000000003</v>
      </c>
      <c r="O17" s="9">
        <v>108.94199999999999</v>
      </c>
      <c r="P17" s="9">
        <v>55.584000000000003</v>
      </c>
      <c r="Q17" s="9">
        <v>53.359000000000002</v>
      </c>
      <c r="R17" s="9">
        <v>11.86</v>
      </c>
      <c r="S17" s="9">
        <v>7.1950000000000003</v>
      </c>
      <c r="T17" s="9">
        <v>4.665</v>
      </c>
      <c r="U17" s="9">
        <v>5.774</v>
      </c>
      <c r="V17" s="9">
        <v>2.7709999999999999</v>
      </c>
      <c r="W17" s="9">
        <v>3.0030000000000001</v>
      </c>
      <c r="X17" s="9">
        <v>4.048</v>
      </c>
      <c r="Y17" s="9">
        <v>2.11</v>
      </c>
      <c r="Z17" s="9">
        <v>1.9390000000000001</v>
      </c>
      <c r="AA17" s="9">
        <v>6.0970000000000004</v>
      </c>
      <c r="AB17" s="9">
        <v>2.903</v>
      </c>
      <c r="AC17" s="9">
        <v>3.1949999999999998</v>
      </c>
      <c r="AD17" s="9">
        <v>5.2960000000000003</v>
      </c>
      <c r="AE17" s="9">
        <v>2.6059999999999999</v>
      </c>
      <c r="AF17" s="9">
        <v>2.69</v>
      </c>
      <c r="AG17" s="9">
        <v>21.372</v>
      </c>
      <c r="AH17" s="9">
        <v>11.314</v>
      </c>
      <c r="AI17" s="9">
        <v>10.058999999999999</v>
      </c>
      <c r="AJ17" s="9">
        <v>87.57</v>
      </c>
      <c r="AK17" s="9">
        <v>44.27</v>
      </c>
      <c r="AL17" s="9">
        <v>43.3</v>
      </c>
      <c r="AM17" s="9">
        <v>20.013000000000002</v>
      </c>
      <c r="AN17" s="9">
        <v>10.46</v>
      </c>
      <c r="AO17" s="9">
        <v>9.5540000000000003</v>
      </c>
      <c r="AP17" s="9">
        <v>74.674000000000007</v>
      </c>
      <c r="AQ17" s="9">
        <v>35.109000000000002</v>
      </c>
      <c r="AR17" s="9">
        <v>39.564999999999998</v>
      </c>
      <c r="AS17" s="9">
        <v>6.8</v>
      </c>
      <c r="AT17" s="9">
        <v>2.948</v>
      </c>
      <c r="AU17" s="9">
        <v>3.8519999999999999</v>
      </c>
      <c r="AV17" s="9">
        <v>115.03100000000001</v>
      </c>
      <c r="AW17" s="9">
        <v>58.066000000000003</v>
      </c>
      <c r="AX17" s="9">
        <v>56.965000000000003</v>
      </c>
      <c r="AY17" s="9">
        <v>101.88500000000001</v>
      </c>
      <c r="AZ17" s="9">
        <v>50.692999999999998</v>
      </c>
      <c r="BA17" s="9">
        <v>51.192</v>
      </c>
      <c r="BB17" s="9">
        <v>96.646000000000001</v>
      </c>
      <c r="BC17" s="9">
        <v>48.774000000000001</v>
      </c>
      <c r="BD17" s="9">
        <v>47.872</v>
      </c>
      <c r="BE17" s="9">
        <v>27.027000000000001</v>
      </c>
      <c r="BF17" s="9">
        <v>13.53</v>
      </c>
      <c r="BG17" s="9">
        <v>13.497</v>
      </c>
      <c r="BH17" s="9">
        <v>15.581</v>
      </c>
      <c r="BI17" s="9">
        <v>7.5540000000000003</v>
      </c>
      <c r="BJ17" s="9">
        <v>8.0259999999999998</v>
      </c>
      <c r="BK17" s="9">
        <v>9.4920000000000009</v>
      </c>
      <c r="BL17" s="9">
        <v>5.0720000000000001</v>
      </c>
      <c r="BM17" s="9">
        <v>4.42</v>
      </c>
      <c r="BN17" s="9">
        <v>4.7649999999999997</v>
      </c>
      <c r="BO17" s="9">
        <v>1.9179999999999999</v>
      </c>
      <c r="BP17" s="9">
        <v>2.8460000000000001</v>
      </c>
      <c r="BQ17" s="9">
        <v>31.988</v>
      </c>
      <c r="BR17" s="9">
        <v>13.247999999999999</v>
      </c>
      <c r="BS17" s="9">
        <v>18.739999999999998</v>
      </c>
      <c r="BT17" s="9">
        <v>8.032</v>
      </c>
      <c r="BU17" s="9">
        <v>3.3029999999999999</v>
      </c>
      <c r="BV17" s="9">
        <v>4.7290000000000001</v>
      </c>
      <c r="BW17" s="9">
        <v>1.702</v>
      </c>
      <c r="BX17" s="9">
        <v>0.57699999999999996</v>
      </c>
      <c r="BY17" s="9">
        <v>1.125</v>
      </c>
      <c r="BZ17" s="9">
        <v>6.9690000000000003</v>
      </c>
      <c r="CA17" s="9">
        <v>2.8330000000000002</v>
      </c>
      <c r="CB17" s="9">
        <v>4.1360000000000001</v>
      </c>
      <c r="CC17" s="9">
        <v>1.802</v>
      </c>
      <c r="CD17" s="9">
        <v>0.82699999999999996</v>
      </c>
      <c r="CE17" s="9">
        <v>0.97399999999999998</v>
      </c>
      <c r="CF17" s="9">
        <v>4.7220000000000004</v>
      </c>
      <c r="CG17" s="9">
        <v>1.7689999999999999</v>
      </c>
      <c r="CH17" s="9">
        <v>2.9540000000000002</v>
      </c>
      <c r="CI17" s="9">
        <v>0.27900000000000003</v>
      </c>
      <c r="CJ17" s="9">
        <v>0.16900000000000001</v>
      </c>
      <c r="CK17" s="9">
        <v>0.11</v>
      </c>
      <c r="CL17" s="9">
        <v>1.0629999999999999</v>
      </c>
      <c r="CM17" s="9">
        <v>0.47</v>
      </c>
      <c r="CN17" s="9">
        <v>0.59299999999999997</v>
      </c>
      <c r="CO17" s="9">
        <v>1.851</v>
      </c>
      <c r="CP17" s="9">
        <v>0.16800000000000001</v>
      </c>
      <c r="CQ17" s="9">
        <v>1.6830000000000001</v>
      </c>
      <c r="CR17" s="9">
        <v>15.436999999999999</v>
      </c>
      <c r="CS17" s="9">
        <v>6.7080000000000002</v>
      </c>
      <c r="CT17" s="9">
        <v>8.7289999999999992</v>
      </c>
      <c r="CU17" s="9">
        <v>12.797000000000001</v>
      </c>
      <c r="CV17" s="9">
        <v>5.2210000000000001</v>
      </c>
      <c r="CW17" s="9">
        <v>7.5750000000000002</v>
      </c>
      <c r="CX17" s="9">
        <v>2.7879999999999998</v>
      </c>
      <c r="CY17" s="9">
        <v>1.3140000000000001</v>
      </c>
      <c r="CZ17" s="9">
        <v>1.474</v>
      </c>
      <c r="DA17" s="9">
        <v>10.009</v>
      </c>
      <c r="DB17" s="9">
        <v>3.907</v>
      </c>
      <c r="DC17" s="9">
        <v>6.101</v>
      </c>
      <c r="DD17" s="9">
        <v>111.73</v>
      </c>
      <c r="DE17" s="9">
        <v>56.898000000000003</v>
      </c>
      <c r="DF17" s="9">
        <v>54.832000000000001</v>
      </c>
      <c r="DG17" s="9">
        <v>33.965000000000003</v>
      </c>
      <c r="DH17" s="9">
        <v>13.852</v>
      </c>
      <c r="DI17" s="9">
        <v>20.111999999999998</v>
      </c>
      <c r="DJ17" s="9">
        <v>6.2649999999999997</v>
      </c>
      <c r="DK17" s="9">
        <v>2.395</v>
      </c>
      <c r="DL17" s="9">
        <v>3.87</v>
      </c>
      <c r="DM17" s="9">
        <v>348.495</v>
      </c>
      <c r="DN17" s="9">
        <v>168.54</v>
      </c>
      <c r="DO17" s="9">
        <v>179.95599999999999</v>
      </c>
      <c r="DP17" s="9">
        <v>243.09200000000001</v>
      </c>
      <c r="DQ17" s="9">
        <v>122.798</v>
      </c>
      <c r="DR17" s="9">
        <v>120.294</v>
      </c>
      <c r="DS17" s="9">
        <v>21.216999999999999</v>
      </c>
      <c r="DT17" s="9">
        <v>12.087999999999999</v>
      </c>
      <c r="DU17" s="9">
        <v>9.1289999999999996</v>
      </c>
      <c r="DV17" s="9">
        <v>14.39</v>
      </c>
      <c r="DW17" s="9">
        <v>7.2389999999999999</v>
      </c>
      <c r="DX17" s="9">
        <v>7.1509999999999998</v>
      </c>
      <c r="DY17" s="9">
        <v>8.1379999999999999</v>
      </c>
      <c r="DZ17" s="9">
        <v>4.9770000000000003</v>
      </c>
      <c r="EA17" s="9">
        <v>3.1619999999999999</v>
      </c>
      <c r="EB17" s="9">
        <v>13.858000000000001</v>
      </c>
      <c r="EC17" s="9">
        <v>6.8250000000000002</v>
      </c>
      <c r="ED17" s="9">
        <v>7.0330000000000004</v>
      </c>
      <c r="EE17" s="9">
        <v>12.776</v>
      </c>
      <c r="EF17" s="9">
        <v>6.3360000000000003</v>
      </c>
      <c r="EG17" s="9">
        <v>6.44</v>
      </c>
      <c r="EH17" s="9">
        <v>48.11</v>
      </c>
      <c r="EI17" s="9">
        <v>21.652999999999999</v>
      </c>
      <c r="EJ17" s="9">
        <v>26.457999999999998</v>
      </c>
      <c r="EK17" s="9">
        <v>194.982</v>
      </c>
      <c r="EL17" s="9">
        <v>101.145</v>
      </c>
      <c r="EM17" s="9">
        <v>93.837000000000003</v>
      </c>
      <c r="EN17" s="9">
        <v>43.341999999999999</v>
      </c>
      <c r="EO17" s="9">
        <v>17.852</v>
      </c>
      <c r="EP17" s="9">
        <v>25.49</v>
      </c>
      <c r="EQ17" s="9">
        <v>171.32599999999999</v>
      </c>
      <c r="ER17" s="9">
        <v>85.628</v>
      </c>
      <c r="ES17" s="9">
        <v>85.697999999999993</v>
      </c>
      <c r="ET17" s="9">
        <v>17.882999999999999</v>
      </c>
      <c r="EU17" s="9">
        <v>8.141</v>
      </c>
      <c r="EV17" s="9">
        <v>9.7420000000000009</v>
      </c>
      <c r="EW17" s="9">
        <v>258.399</v>
      </c>
      <c r="EX17" s="9">
        <v>129.755</v>
      </c>
      <c r="EY17" s="9">
        <v>128.64400000000001</v>
      </c>
      <c r="EZ17" s="9">
        <v>235.6</v>
      </c>
      <c r="FA17" s="9">
        <v>117.98099999999999</v>
      </c>
      <c r="FB17" s="9">
        <v>117.619</v>
      </c>
      <c r="FC17" s="9">
        <v>220.40700000000001</v>
      </c>
      <c r="FD17" s="9">
        <v>111.35899999999999</v>
      </c>
      <c r="FE17" s="9">
        <v>109.04900000000001</v>
      </c>
      <c r="FF17" s="9">
        <v>66.239999999999995</v>
      </c>
      <c r="FG17" s="9">
        <v>28.222999999999999</v>
      </c>
      <c r="FH17" s="9">
        <v>38.018000000000001</v>
      </c>
      <c r="FI17" s="9">
        <v>39.732999999999997</v>
      </c>
      <c r="FJ17" s="9">
        <v>17.111999999999998</v>
      </c>
      <c r="FK17" s="9">
        <v>22.620999999999999</v>
      </c>
      <c r="FL17" s="9">
        <v>24.425999999999998</v>
      </c>
      <c r="FM17" s="9">
        <v>10.154</v>
      </c>
      <c r="FN17" s="9">
        <v>14.271000000000001</v>
      </c>
      <c r="FO17" s="9">
        <v>10.173</v>
      </c>
      <c r="FP17" s="9">
        <v>5.258</v>
      </c>
      <c r="FQ17" s="9">
        <v>4.9139999999999997</v>
      </c>
      <c r="FR17" s="9">
        <v>95.230999999999995</v>
      </c>
      <c r="FS17" s="9">
        <v>40.482999999999997</v>
      </c>
      <c r="FT17" s="9">
        <v>54.747</v>
      </c>
      <c r="FU17" s="9">
        <v>20.388000000000002</v>
      </c>
      <c r="FV17" s="9">
        <v>6.7939999999999996</v>
      </c>
      <c r="FW17" s="9">
        <v>13.593999999999999</v>
      </c>
      <c r="FX17" s="9">
        <v>5.5750000000000002</v>
      </c>
      <c r="FY17" s="9">
        <v>2.7770000000000001</v>
      </c>
      <c r="FZ17" s="9">
        <v>2.798</v>
      </c>
      <c r="GA17" s="9">
        <v>18.143999999999998</v>
      </c>
      <c r="GB17" s="9">
        <v>6.3010000000000002</v>
      </c>
      <c r="GC17" s="9">
        <v>11.843</v>
      </c>
      <c r="GD17" s="9">
        <v>2.7170000000000001</v>
      </c>
      <c r="GE17" s="9">
        <v>0.83199999999999996</v>
      </c>
      <c r="GF17" s="9">
        <v>1.885</v>
      </c>
      <c r="GG17" s="9">
        <v>14.96</v>
      </c>
      <c r="GH17" s="9">
        <v>5.1870000000000003</v>
      </c>
      <c r="GI17" s="9">
        <v>9.7729999999999997</v>
      </c>
      <c r="GJ17" s="9">
        <v>1.647</v>
      </c>
      <c r="GK17" s="9">
        <v>0.59899999999999998</v>
      </c>
      <c r="GL17" s="9">
        <v>1.048</v>
      </c>
      <c r="GM17" s="9">
        <v>2.4209999999999998</v>
      </c>
      <c r="GN17" s="9">
        <v>0.49299999999999999</v>
      </c>
      <c r="GO17" s="9">
        <v>1.9279999999999999</v>
      </c>
      <c r="GP17" s="9">
        <v>4.0830000000000002</v>
      </c>
      <c r="GQ17" s="9">
        <v>0.56799999999999995</v>
      </c>
      <c r="GR17" s="9">
        <v>3.5139999999999998</v>
      </c>
      <c r="GS17" s="9">
        <v>43.746000000000002</v>
      </c>
      <c r="GT17" s="9">
        <v>18.744</v>
      </c>
      <c r="GU17" s="9">
        <v>25.001000000000001</v>
      </c>
      <c r="GV17" s="9">
        <v>30.738</v>
      </c>
      <c r="GW17" s="9">
        <v>12.053000000000001</v>
      </c>
      <c r="GX17" s="9">
        <v>18.686</v>
      </c>
      <c r="GY17" s="9">
        <v>5.5129999999999999</v>
      </c>
      <c r="GZ17" s="9">
        <v>2.7269999999999999</v>
      </c>
      <c r="HA17" s="9">
        <v>2.7850000000000001</v>
      </c>
      <c r="HB17" s="9">
        <v>25.225999999999999</v>
      </c>
      <c r="HC17" s="9">
        <v>9.3249999999999993</v>
      </c>
      <c r="HD17" s="9">
        <v>15.9</v>
      </c>
      <c r="HE17" s="9">
        <v>248.60499999999999</v>
      </c>
      <c r="HF17" s="9">
        <v>125.52500000000001</v>
      </c>
      <c r="HG17" s="9">
        <v>123.08</v>
      </c>
      <c r="HH17" s="9">
        <v>99.891000000000005</v>
      </c>
      <c r="HI17" s="9">
        <v>43.015000000000001</v>
      </c>
      <c r="HJ17" s="9">
        <v>56.875999999999998</v>
      </c>
      <c r="HK17" s="9">
        <v>17.335999999999999</v>
      </c>
      <c r="HL17" s="9">
        <v>6.3010000000000002</v>
      </c>
      <c r="HM17" s="9">
        <v>11.035</v>
      </c>
    </row>
    <row r="18" spans="1:221">
      <c r="A18" s="10">
        <v>44593</v>
      </c>
      <c r="B18" s="9">
        <v>19.202999999999999</v>
      </c>
      <c r="C18" s="9">
        <v>283.25599999999997</v>
      </c>
      <c r="D18" s="9">
        <v>145.90299999999999</v>
      </c>
      <c r="E18" s="9">
        <v>137.35300000000001</v>
      </c>
      <c r="F18" s="9">
        <v>178.83500000000001</v>
      </c>
      <c r="G18" s="9">
        <v>81.340999999999994</v>
      </c>
      <c r="H18" s="9">
        <v>97.495000000000005</v>
      </c>
      <c r="I18" s="9">
        <v>25.004999999999999</v>
      </c>
      <c r="J18" s="9">
        <v>9.1170000000000009</v>
      </c>
      <c r="K18" s="9">
        <v>15.888</v>
      </c>
      <c r="L18" s="9">
        <v>147.43</v>
      </c>
      <c r="M18" s="9">
        <v>71.817999999999998</v>
      </c>
      <c r="N18" s="9">
        <v>75.611999999999995</v>
      </c>
      <c r="O18" s="9">
        <v>108.14100000000001</v>
      </c>
      <c r="P18" s="9">
        <v>54.337000000000003</v>
      </c>
      <c r="Q18" s="9">
        <v>53.804000000000002</v>
      </c>
      <c r="R18" s="9">
        <v>14.757999999999999</v>
      </c>
      <c r="S18" s="9">
        <v>8.4960000000000004</v>
      </c>
      <c r="T18" s="9">
        <v>6.2619999999999996</v>
      </c>
      <c r="U18" s="9">
        <v>6.3049999999999997</v>
      </c>
      <c r="V18" s="9">
        <v>2.98</v>
      </c>
      <c r="W18" s="9">
        <v>3.3250000000000002</v>
      </c>
      <c r="X18" s="9">
        <v>4.4930000000000003</v>
      </c>
      <c r="Y18" s="9">
        <v>2.2890000000000001</v>
      </c>
      <c r="Z18" s="9">
        <v>2.2040000000000002</v>
      </c>
      <c r="AA18" s="9">
        <v>6.53</v>
      </c>
      <c r="AB18" s="9">
        <v>2.9889999999999999</v>
      </c>
      <c r="AC18" s="9">
        <v>3.5409999999999999</v>
      </c>
      <c r="AD18" s="9">
        <v>5.8639999999999999</v>
      </c>
      <c r="AE18" s="9">
        <v>2.5390000000000001</v>
      </c>
      <c r="AF18" s="9">
        <v>3.3250000000000002</v>
      </c>
      <c r="AG18" s="9">
        <v>24.292000000000002</v>
      </c>
      <c r="AH18" s="9">
        <v>12.023</v>
      </c>
      <c r="AI18" s="9">
        <v>12.269</v>
      </c>
      <c r="AJ18" s="9">
        <v>83.849000000000004</v>
      </c>
      <c r="AK18" s="9">
        <v>42.314</v>
      </c>
      <c r="AL18" s="9">
        <v>41.533999999999999</v>
      </c>
      <c r="AM18" s="9">
        <v>22.606999999999999</v>
      </c>
      <c r="AN18" s="9">
        <v>10.682</v>
      </c>
      <c r="AO18" s="9">
        <v>11.925000000000001</v>
      </c>
      <c r="AP18" s="9">
        <v>72.174999999999997</v>
      </c>
      <c r="AQ18" s="9">
        <v>35.612000000000002</v>
      </c>
      <c r="AR18" s="9">
        <v>36.563000000000002</v>
      </c>
      <c r="AS18" s="9">
        <v>8.1240000000000006</v>
      </c>
      <c r="AT18" s="9">
        <v>3.548</v>
      </c>
      <c r="AU18" s="9">
        <v>4.5759999999999996</v>
      </c>
      <c r="AV18" s="9">
        <v>114.994</v>
      </c>
      <c r="AW18" s="9">
        <v>57.104999999999997</v>
      </c>
      <c r="AX18" s="9">
        <v>57.889000000000003</v>
      </c>
      <c r="AY18" s="9">
        <v>100.864</v>
      </c>
      <c r="AZ18" s="9">
        <v>51.164000000000001</v>
      </c>
      <c r="BA18" s="9">
        <v>49.7</v>
      </c>
      <c r="BB18" s="9">
        <v>95.337000000000003</v>
      </c>
      <c r="BC18" s="9">
        <v>48.825000000000003</v>
      </c>
      <c r="BD18" s="9">
        <v>46.512</v>
      </c>
      <c r="BE18" s="9">
        <v>28.707999999999998</v>
      </c>
      <c r="BF18" s="9">
        <v>13.887</v>
      </c>
      <c r="BG18" s="9">
        <v>14.821</v>
      </c>
      <c r="BH18" s="9">
        <v>18.831</v>
      </c>
      <c r="BI18" s="9">
        <v>9.4619999999999997</v>
      </c>
      <c r="BJ18" s="9">
        <v>9.3689999999999998</v>
      </c>
      <c r="BK18" s="9">
        <v>11.977</v>
      </c>
      <c r="BL18" s="9">
        <v>6.694</v>
      </c>
      <c r="BM18" s="9">
        <v>5.2830000000000004</v>
      </c>
      <c r="BN18" s="9">
        <v>3.4780000000000002</v>
      </c>
      <c r="BO18" s="9">
        <v>1.647</v>
      </c>
      <c r="BP18" s="9">
        <v>1.83</v>
      </c>
      <c r="BQ18" s="9">
        <v>35.811</v>
      </c>
      <c r="BR18" s="9">
        <v>15.833</v>
      </c>
      <c r="BS18" s="9">
        <v>19.978000000000002</v>
      </c>
      <c r="BT18" s="9">
        <v>8.64</v>
      </c>
      <c r="BU18" s="9">
        <v>3.508</v>
      </c>
      <c r="BV18" s="9">
        <v>5.1319999999999997</v>
      </c>
      <c r="BW18" s="9">
        <v>2.5710000000000002</v>
      </c>
      <c r="BX18" s="9">
        <v>0.86099999999999999</v>
      </c>
      <c r="BY18" s="9">
        <v>1.7090000000000001</v>
      </c>
      <c r="BZ18" s="9">
        <v>7.5830000000000002</v>
      </c>
      <c r="CA18" s="9">
        <v>2.9540000000000002</v>
      </c>
      <c r="CB18" s="9">
        <v>4.6289999999999996</v>
      </c>
      <c r="CC18" s="9">
        <v>1.5880000000000001</v>
      </c>
      <c r="CD18" s="9">
        <v>0.80700000000000005</v>
      </c>
      <c r="CE18" s="9">
        <v>0.78100000000000003</v>
      </c>
      <c r="CF18" s="9">
        <v>5.8239999999999998</v>
      </c>
      <c r="CG18" s="9">
        <v>2.0720000000000001</v>
      </c>
      <c r="CH18" s="9">
        <v>3.7519999999999998</v>
      </c>
      <c r="CI18" s="9">
        <v>0.71499999999999997</v>
      </c>
      <c r="CJ18" s="9">
        <v>0.20399999999999999</v>
      </c>
      <c r="CK18" s="9">
        <v>0.51100000000000001</v>
      </c>
      <c r="CL18" s="9">
        <v>1.1559999999999999</v>
      </c>
      <c r="CM18" s="9">
        <v>0.55500000000000005</v>
      </c>
      <c r="CN18" s="9">
        <v>0.60199999999999998</v>
      </c>
      <c r="CO18" s="9">
        <v>1.698</v>
      </c>
      <c r="CP18" s="9">
        <v>0.18099999999999999</v>
      </c>
      <c r="CQ18" s="9">
        <v>1.518</v>
      </c>
      <c r="CR18" s="9">
        <v>18.533999999999999</v>
      </c>
      <c r="CS18" s="9">
        <v>7.6269999999999998</v>
      </c>
      <c r="CT18" s="9">
        <v>10.907999999999999</v>
      </c>
      <c r="CU18" s="9">
        <v>12.217000000000001</v>
      </c>
      <c r="CV18" s="9">
        <v>5.1559999999999997</v>
      </c>
      <c r="CW18" s="9">
        <v>7.0609999999999999</v>
      </c>
      <c r="CX18" s="9">
        <v>2.3079999999999998</v>
      </c>
      <c r="CY18" s="9">
        <v>0.96599999999999997</v>
      </c>
      <c r="CZ18" s="9">
        <v>1.3420000000000001</v>
      </c>
      <c r="DA18" s="9">
        <v>9.9090000000000007</v>
      </c>
      <c r="DB18" s="9">
        <v>4.1900000000000004</v>
      </c>
      <c r="DC18" s="9">
        <v>5.7190000000000003</v>
      </c>
      <c r="DD18" s="9">
        <v>110.449</v>
      </c>
      <c r="DE18" s="9">
        <v>55.304000000000002</v>
      </c>
      <c r="DF18" s="9">
        <v>55.146000000000001</v>
      </c>
      <c r="DG18" s="9">
        <v>36.981000000000002</v>
      </c>
      <c r="DH18" s="9">
        <v>16.513999999999999</v>
      </c>
      <c r="DI18" s="9">
        <v>20.466000000000001</v>
      </c>
      <c r="DJ18" s="9">
        <v>7.1120000000000001</v>
      </c>
      <c r="DK18" s="9">
        <v>2.8330000000000002</v>
      </c>
      <c r="DL18" s="9">
        <v>4.2789999999999999</v>
      </c>
      <c r="DM18" s="9">
        <v>355.67399999999998</v>
      </c>
      <c r="DN18" s="9">
        <v>172.33699999999999</v>
      </c>
      <c r="DO18" s="9">
        <v>183.33600000000001</v>
      </c>
      <c r="DP18" s="9">
        <v>245.69399999999999</v>
      </c>
      <c r="DQ18" s="9">
        <v>124.414</v>
      </c>
      <c r="DR18" s="9">
        <v>121.28100000000001</v>
      </c>
      <c r="DS18" s="9">
        <v>22.788</v>
      </c>
      <c r="DT18" s="9">
        <v>13.061999999999999</v>
      </c>
      <c r="DU18" s="9">
        <v>9.7270000000000003</v>
      </c>
      <c r="DV18" s="9">
        <v>13.356999999999999</v>
      </c>
      <c r="DW18" s="9">
        <v>6.9420000000000002</v>
      </c>
      <c r="DX18" s="9">
        <v>6.415</v>
      </c>
      <c r="DY18" s="9">
        <v>7.9320000000000004</v>
      </c>
      <c r="DZ18" s="9">
        <v>4.5890000000000004</v>
      </c>
      <c r="EA18" s="9">
        <v>3.343</v>
      </c>
      <c r="EB18" s="9">
        <v>12.065</v>
      </c>
      <c r="EC18" s="9">
        <v>6.98</v>
      </c>
      <c r="ED18" s="9">
        <v>5.085</v>
      </c>
      <c r="EE18" s="9">
        <v>11.795999999999999</v>
      </c>
      <c r="EF18" s="9">
        <v>6.71</v>
      </c>
      <c r="EG18" s="9">
        <v>5.085</v>
      </c>
      <c r="EH18" s="9">
        <v>59.496000000000002</v>
      </c>
      <c r="EI18" s="9">
        <v>28.72</v>
      </c>
      <c r="EJ18" s="9">
        <v>30.776</v>
      </c>
      <c r="EK18" s="9">
        <v>186.19900000000001</v>
      </c>
      <c r="EL18" s="9">
        <v>95.694000000000003</v>
      </c>
      <c r="EM18" s="9">
        <v>90.504999999999995</v>
      </c>
      <c r="EN18" s="9">
        <v>56.293999999999997</v>
      </c>
      <c r="EO18" s="9">
        <v>26.617999999999999</v>
      </c>
      <c r="EP18" s="9">
        <v>29.675999999999998</v>
      </c>
      <c r="EQ18" s="9">
        <v>166.43899999999999</v>
      </c>
      <c r="ER18" s="9">
        <v>82.17</v>
      </c>
      <c r="ES18" s="9">
        <v>84.269000000000005</v>
      </c>
      <c r="ET18" s="9">
        <v>19.292000000000002</v>
      </c>
      <c r="EU18" s="9">
        <v>8.7690000000000001</v>
      </c>
      <c r="EV18" s="9">
        <v>10.523</v>
      </c>
      <c r="EW18" s="9">
        <v>258.40600000000001</v>
      </c>
      <c r="EX18" s="9">
        <v>130.29300000000001</v>
      </c>
      <c r="EY18" s="9">
        <v>128.113</v>
      </c>
      <c r="EZ18" s="9">
        <v>229.642</v>
      </c>
      <c r="FA18" s="9">
        <v>116.684</v>
      </c>
      <c r="FB18" s="9">
        <v>112.958</v>
      </c>
      <c r="FC18" s="9">
        <v>219.87100000000001</v>
      </c>
      <c r="FD18" s="9">
        <v>112.79</v>
      </c>
      <c r="FE18" s="9">
        <v>107.081</v>
      </c>
      <c r="FF18" s="9">
        <v>72.263000000000005</v>
      </c>
      <c r="FG18" s="9">
        <v>35.938000000000002</v>
      </c>
      <c r="FH18" s="9">
        <v>36.325000000000003</v>
      </c>
      <c r="FI18" s="9">
        <v>45.052999999999997</v>
      </c>
      <c r="FJ18" s="9">
        <v>22.294</v>
      </c>
      <c r="FK18" s="9">
        <v>22.759</v>
      </c>
      <c r="FL18" s="9">
        <v>32.341999999999999</v>
      </c>
      <c r="FM18" s="9">
        <v>16.414000000000001</v>
      </c>
      <c r="FN18" s="9">
        <v>15.927</v>
      </c>
      <c r="FO18" s="9">
        <v>8.7330000000000005</v>
      </c>
      <c r="FP18" s="9">
        <v>4.7320000000000002</v>
      </c>
      <c r="FQ18" s="9">
        <v>4</v>
      </c>
      <c r="FR18" s="9">
        <v>101.247</v>
      </c>
      <c r="FS18" s="9">
        <v>43.191000000000003</v>
      </c>
      <c r="FT18" s="9">
        <v>58.055</v>
      </c>
      <c r="FU18" s="9">
        <v>18.681000000000001</v>
      </c>
      <c r="FV18" s="9">
        <v>8.2949999999999999</v>
      </c>
      <c r="FW18" s="9">
        <v>10.387</v>
      </c>
      <c r="FX18" s="9">
        <v>4.5780000000000003</v>
      </c>
      <c r="FY18" s="9">
        <v>2.0950000000000002</v>
      </c>
      <c r="FZ18" s="9">
        <v>2.4830000000000001</v>
      </c>
      <c r="GA18" s="9">
        <v>16.298999999999999</v>
      </c>
      <c r="GB18" s="9">
        <v>7.6280000000000001</v>
      </c>
      <c r="GC18" s="9">
        <v>8.6709999999999994</v>
      </c>
      <c r="GD18" s="9">
        <v>3.1579999999999999</v>
      </c>
      <c r="GE18" s="9">
        <v>1.0529999999999999</v>
      </c>
      <c r="GF18" s="9">
        <v>2.105</v>
      </c>
      <c r="GG18" s="9">
        <v>12.896000000000001</v>
      </c>
      <c r="GH18" s="9">
        <v>6.5750000000000002</v>
      </c>
      <c r="GI18" s="9">
        <v>6.3209999999999997</v>
      </c>
      <c r="GJ18" s="9">
        <v>1.232</v>
      </c>
      <c r="GK18" s="9">
        <v>0.64200000000000002</v>
      </c>
      <c r="GL18" s="9">
        <v>0.59</v>
      </c>
      <c r="GM18" s="9">
        <v>2.621</v>
      </c>
      <c r="GN18" s="9">
        <v>0.66600000000000004</v>
      </c>
      <c r="GO18" s="9">
        <v>1.954</v>
      </c>
      <c r="GP18" s="9">
        <v>2.0649999999999999</v>
      </c>
      <c r="GQ18" s="9">
        <v>0</v>
      </c>
      <c r="GR18" s="9">
        <v>2.0649999999999999</v>
      </c>
      <c r="GS18" s="9">
        <v>51.219000000000001</v>
      </c>
      <c r="GT18" s="9">
        <v>23.491</v>
      </c>
      <c r="GU18" s="9">
        <v>27.728000000000002</v>
      </c>
      <c r="GV18" s="9">
        <v>27.652999999999999</v>
      </c>
      <c r="GW18" s="9">
        <v>13.026999999999999</v>
      </c>
      <c r="GX18" s="9">
        <v>14.625999999999999</v>
      </c>
      <c r="GY18" s="9">
        <v>4.8029999999999999</v>
      </c>
      <c r="GZ18" s="9">
        <v>1.7869999999999999</v>
      </c>
      <c r="HA18" s="9">
        <v>3.0150000000000001</v>
      </c>
      <c r="HB18" s="9">
        <v>22.85</v>
      </c>
      <c r="HC18" s="9">
        <v>11.24</v>
      </c>
      <c r="HD18" s="9">
        <v>11.611000000000001</v>
      </c>
      <c r="HE18" s="9">
        <v>250.49700000000001</v>
      </c>
      <c r="HF18" s="9">
        <v>126.20099999999999</v>
      </c>
      <c r="HG18" s="9">
        <v>124.29600000000001</v>
      </c>
      <c r="HH18" s="9">
        <v>105.17700000000001</v>
      </c>
      <c r="HI18" s="9">
        <v>46.136000000000003</v>
      </c>
      <c r="HJ18" s="9">
        <v>59.04</v>
      </c>
      <c r="HK18" s="9">
        <v>14.944000000000001</v>
      </c>
      <c r="HL18" s="9">
        <v>7.4589999999999996</v>
      </c>
      <c r="HM18" s="9">
        <v>7.4850000000000003</v>
      </c>
    </row>
    <row r="19" spans="1:221">
      <c r="A19" s="10">
        <v>44958</v>
      </c>
      <c r="B19" s="9">
        <v>16.888999999999999</v>
      </c>
      <c r="C19" s="9">
        <v>292.779</v>
      </c>
      <c r="D19" s="9">
        <v>149.804</v>
      </c>
      <c r="E19" s="9">
        <v>142.97499999999999</v>
      </c>
      <c r="F19" s="9">
        <v>173.93700000000001</v>
      </c>
      <c r="G19" s="9">
        <v>79.489999999999995</v>
      </c>
      <c r="H19" s="9">
        <v>94.447000000000003</v>
      </c>
      <c r="I19" s="9">
        <v>23.68</v>
      </c>
      <c r="J19" s="9">
        <v>10.749000000000001</v>
      </c>
      <c r="K19" s="9">
        <v>12.932</v>
      </c>
      <c r="L19" s="9">
        <v>150.34299999999999</v>
      </c>
      <c r="M19" s="9">
        <v>73.155000000000001</v>
      </c>
      <c r="N19" s="9">
        <v>77.188000000000002</v>
      </c>
      <c r="O19" s="9">
        <v>112.69799999999999</v>
      </c>
      <c r="P19" s="9">
        <v>56.460999999999999</v>
      </c>
      <c r="Q19" s="9">
        <v>56.235999999999997</v>
      </c>
      <c r="R19" s="9">
        <v>9.9619999999999997</v>
      </c>
      <c r="S19" s="9">
        <v>5.5229999999999997</v>
      </c>
      <c r="T19" s="9">
        <v>4.4400000000000004</v>
      </c>
      <c r="U19" s="9">
        <v>4.742</v>
      </c>
      <c r="V19" s="9">
        <v>1.4830000000000001</v>
      </c>
      <c r="W19" s="9">
        <v>3.2589999999999999</v>
      </c>
      <c r="X19" s="9">
        <v>3.0019999999999998</v>
      </c>
      <c r="Y19" s="9">
        <v>0.61199999999999999</v>
      </c>
      <c r="Z19" s="9">
        <v>2.39</v>
      </c>
      <c r="AA19" s="9">
        <v>4.6959999999999997</v>
      </c>
      <c r="AB19" s="9">
        <v>1.8640000000000001</v>
      </c>
      <c r="AC19" s="9">
        <v>2.831</v>
      </c>
      <c r="AD19" s="9">
        <v>3.9350000000000001</v>
      </c>
      <c r="AE19" s="9">
        <v>1.333</v>
      </c>
      <c r="AF19" s="9">
        <v>2.6019999999999999</v>
      </c>
      <c r="AG19" s="9">
        <v>23.315000000000001</v>
      </c>
      <c r="AH19" s="9">
        <v>12.134</v>
      </c>
      <c r="AI19" s="9">
        <v>11.180999999999999</v>
      </c>
      <c r="AJ19" s="9">
        <v>89.382999999999996</v>
      </c>
      <c r="AK19" s="9">
        <v>44.328000000000003</v>
      </c>
      <c r="AL19" s="9">
        <v>45.055</v>
      </c>
      <c r="AM19" s="9">
        <v>22.251000000000001</v>
      </c>
      <c r="AN19" s="9">
        <v>11.759</v>
      </c>
      <c r="AO19" s="9">
        <v>10.492000000000001</v>
      </c>
      <c r="AP19" s="9">
        <v>77.641000000000005</v>
      </c>
      <c r="AQ19" s="9">
        <v>36.499000000000002</v>
      </c>
      <c r="AR19" s="9">
        <v>41.142000000000003</v>
      </c>
      <c r="AS19" s="9">
        <v>7.1020000000000003</v>
      </c>
      <c r="AT19" s="9">
        <v>3.28</v>
      </c>
      <c r="AU19" s="9">
        <v>3.8220000000000001</v>
      </c>
      <c r="AV19" s="9">
        <v>120.30800000000001</v>
      </c>
      <c r="AW19" s="9">
        <v>60.426000000000002</v>
      </c>
      <c r="AX19" s="9">
        <v>59.881999999999998</v>
      </c>
      <c r="AY19" s="9">
        <v>106.08199999999999</v>
      </c>
      <c r="AZ19" s="9">
        <v>52.484999999999999</v>
      </c>
      <c r="BA19" s="9">
        <v>53.597000000000001</v>
      </c>
      <c r="BB19" s="9">
        <v>99.555000000000007</v>
      </c>
      <c r="BC19" s="9">
        <v>49.323999999999998</v>
      </c>
      <c r="BD19" s="9">
        <v>50.231000000000002</v>
      </c>
      <c r="BE19" s="9">
        <v>28.759</v>
      </c>
      <c r="BF19" s="9">
        <v>14.773999999999999</v>
      </c>
      <c r="BG19" s="9">
        <v>13.984999999999999</v>
      </c>
      <c r="BH19" s="9">
        <v>18.166</v>
      </c>
      <c r="BI19" s="9">
        <v>9.5419999999999998</v>
      </c>
      <c r="BJ19" s="9">
        <v>8.6240000000000006</v>
      </c>
      <c r="BK19" s="9">
        <v>10.555</v>
      </c>
      <c r="BL19" s="9">
        <v>5.577</v>
      </c>
      <c r="BM19" s="9">
        <v>4.9779999999999998</v>
      </c>
      <c r="BN19" s="9">
        <v>3.9990000000000001</v>
      </c>
      <c r="BO19" s="9">
        <v>2</v>
      </c>
      <c r="BP19" s="9">
        <v>1.9990000000000001</v>
      </c>
      <c r="BQ19" s="9">
        <v>33.646000000000001</v>
      </c>
      <c r="BR19" s="9">
        <v>14.693</v>
      </c>
      <c r="BS19" s="9">
        <v>18.952999999999999</v>
      </c>
      <c r="BT19" s="9">
        <v>10.057</v>
      </c>
      <c r="BU19" s="9">
        <v>4.5890000000000004</v>
      </c>
      <c r="BV19" s="9">
        <v>5.468</v>
      </c>
      <c r="BW19" s="9">
        <v>1.7689999999999999</v>
      </c>
      <c r="BX19" s="9">
        <v>0.77300000000000002</v>
      </c>
      <c r="BY19" s="9">
        <v>0.996</v>
      </c>
      <c r="BZ19" s="9">
        <v>9.0820000000000007</v>
      </c>
      <c r="CA19" s="9">
        <v>4.2309999999999999</v>
      </c>
      <c r="CB19" s="9">
        <v>4.8499999999999996</v>
      </c>
      <c r="CC19" s="9">
        <v>3.004</v>
      </c>
      <c r="CD19" s="9">
        <v>1.5649999999999999</v>
      </c>
      <c r="CE19" s="9">
        <v>1.4390000000000001</v>
      </c>
      <c r="CF19" s="9">
        <v>5.9429999999999996</v>
      </c>
      <c r="CG19" s="9">
        <v>2.532</v>
      </c>
      <c r="CH19" s="9">
        <v>3.411</v>
      </c>
      <c r="CI19" s="9">
        <v>0.113</v>
      </c>
      <c r="CJ19" s="9">
        <v>0</v>
      </c>
      <c r="CK19" s="9">
        <v>0.113</v>
      </c>
      <c r="CL19" s="9">
        <v>1.069</v>
      </c>
      <c r="CM19" s="9">
        <v>0.45200000000000001</v>
      </c>
      <c r="CN19" s="9">
        <v>0.61799999999999999</v>
      </c>
      <c r="CO19" s="9">
        <v>1.145</v>
      </c>
      <c r="CP19" s="9">
        <v>0.11799999999999999</v>
      </c>
      <c r="CQ19" s="9">
        <v>1.0269999999999999</v>
      </c>
      <c r="CR19" s="9">
        <v>17.587</v>
      </c>
      <c r="CS19" s="9">
        <v>8.2539999999999996</v>
      </c>
      <c r="CT19" s="9">
        <v>9.3330000000000002</v>
      </c>
      <c r="CU19" s="9">
        <v>14.15</v>
      </c>
      <c r="CV19" s="9">
        <v>6.6840000000000002</v>
      </c>
      <c r="CW19" s="9">
        <v>7.4669999999999996</v>
      </c>
      <c r="CX19" s="9">
        <v>4.0590000000000002</v>
      </c>
      <c r="CY19" s="9">
        <v>2.1520000000000001</v>
      </c>
      <c r="CZ19" s="9">
        <v>1.907</v>
      </c>
      <c r="DA19" s="9">
        <v>10.092000000000001</v>
      </c>
      <c r="DB19" s="9">
        <v>4.532</v>
      </c>
      <c r="DC19" s="9">
        <v>5.56</v>
      </c>
      <c r="DD19" s="9">
        <v>116.756</v>
      </c>
      <c r="DE19" s="9">
        <v>58.613</v>
      </c>
      <c r="DF19" s="9">
        <v>58.143000000000001</v>
      </c>
      <c r="DG19" s="9">
        <v>33.585999999999999</v>
      </c>
      <c r="DH19" s="9">
        <v>14.542</v>
      </c>
      <c r="DI19" s="9">
        <v>19.045000000000002</v>
      </c>
      <c r="DJ19" s="9">
        <v>8.35</v>
      </c>
      <c r="DK19" s="9">
        <v>3.907</v>
      </c>
      <c r="DL19" s="9">
        <v>4.4429999999999996</v>
      </c>
      <c r="DM19" s="9">
        <v>364.85</v>
      </c>
      <c r="DN19" s="9">
        <v>176.887</v>
      </c>
      <c r="DO19" s="9">
        <v>187.96299999999999</v>
      </c>
      <c r="DP19" s="9">
        <v>258.82600000000002</v>
      </c>
      <c r="DQ19" s="9">
        <v>132.84100000000001</v>
      </c>
      <c r="DR19" s="9">
        <v>125.986</v>
      </c>
      <c r="DS19" s="9">
        <v>22.727</v>
      </c>
      <c r="DT19" s="9">
        <v>13.545</v>
      </c>
      <c r="DU19" s="9">
        <v>9.1820000000000004</v>
      </c>
      <c r="DV19" s="9">
        <v>13.734</v>
      </c>
      <c r="DW19" s="9">
        <v>7.4029999999999996</v>
      </c>
      <c r="DX19" s="9">
        <v>6.3310000000000004</v>
      </c>
      <c r="DY19" s="9">
        <v>5.9930000000000003</v>
      </c>
      <c r="DZ19" s="9">
        <v>3.835</v>
      </c>
      <c r="EA19" s="9">
        <v>2.1579999999999999</v>
      </c>
      <c r="EB19" s="9">
        <v>13.04</v>
      </c>
      <c r="EC19" s="9">
        <v>6.9009999999999998</v>
      </c>
      <c r="ED19" s="9">
        <v>6.1390000000000002</v>
      </c>
      <c r="EE19" s="9">
        <v>12.355</v>
      </c>
      <c r="EF19" s="9">
        <v>6.9009999999999998</v>
      </c>
      <c r="EG19" s="9">
        <v>5.4530000000000003</v>
      </c>
      <c r="EH19" s="9">
        <v>60.438000000000002</v>
      </c>
      <c r="EI19" s="9">
        <v>29.167000000000002</v>
      </c>
      <c r="EJ19" s="9">
        <v>31.271000000000001</v>
      </c>
      <c r="EK19" s="9">
        <v>198.38900000000001</v>
      </c>
      <c r="EL19" s="9">
        <v>103.673</v>
      </c>
      <c r="EM19" s="9">
        <v>94.715000000000003</v>
      </c>
      <c r="EN19" s="9">
        <v>57.384</v>
      </c>
      <c r="EO19" s="9">
        <v>27.475000000000001</v>
      </c>
      <c r="EP19" s="9">
        <v>29.908999999999999</v>
      </c>
      <c r="EQ19" s="9">
        <v>176.70699999999999</v>
      </c>
      <c r="ER19" s="9">
        <v>89.72</v>
      </c>
      <c r="ES19" s="9">
        <v>86.986999999999995</v>
      </c>
      <c r="ET19" s="9">
        <v>24.367999999999999</v>
      </c>
      <c r="EU19" s="9">
        <v>13.085000000000001</v>
      </c>
      <c r="EV19" s="9">
        <v>11.282999999999999</v>
      </c>
      <c r="EW19" s="9">
        <v>274.45699999999999</v>
      </c>
      <c r="EX19" s="9">
        <v>140.226</v>
      </c>
      <c r="EY19" s="9">
        <v>134.232</v>
      </c>
      <c r="EZ19" s="9">
        <v>243.584</v>
      </c>
      <c r="FA19" s="9">
        <v>125.655</v>
      </c>
      <c r="FB19" s="9">
        <v>117.929</v>
      </c>
      <c r="FC19" s="9">
        <v>230.81299999999999</v>
      </c>
      <c r="FD19" s="9">
        <v>119.855</v>
      </c>
      <c r="FE19" s="9">
        <v>110.958</v>
      </c>
      <c r="FF19" s="9">
        <v>81.873999999999995</v>
      </c>
      <c r="FG19" s="9">
        <v>39.917999999999999</v>
      </c>
      <c r="FH19" s="9">
        <v>41.956000000000003</v>
      </c>
      <c r="FI19" s="9">
        <v>47.624000000000002</v>
      </c>
      <c r="FJ19" s="9">
        <v>22.786000000000001</v>
      </c>
      <c r="FK19" s="9">
        <v>24.838999999999999</v>
      </c>
      <c r="FL19" s="9">
        <v>31.992999999999999</v>
      </c>
      <c r="FM19" s="9">
        <v>15.401</v>
      </c>
      <c r="FN19" s="9">
        <v>16.593</v>
      </c>
      <c r="FO19" s="9">
        <v>7.73</v>
      </c>
      <c r="FP19" s="9">
        <v>4.5599999999999996</v>
      </c>
      <c r="FQ19" s="9">
        <v>3.17</v>
      </c>
      <c r="FR19" s="9">
        <v>98.293999999999997</v>
      </c>
      <c r="FS19" s="9">
        <v>39.487000000000002</v>
      </c>
      <c r="FT19" s="9">
        <v>58.807000000000002</v>
      </c>
      <c r="FU19" s="9">
        <v>19.376999999999999</v>
      </c>
      <c r="FV19" s="9">
        <v>6.9809999999999999</v>
      </c>
      <c r="FW19" s="9">
        <v>12.395</v>
      </c>
      <c r="FX19" s="9">
        <v>3.5590000000000002</v>
      </c>
      <c r="FY19" s="9">
        <v>2.1850000000000001</v>
      </c>
      <c r="FZ19" s="9">
        <v>1.3740000000000001</v>
      </c>
      <c r="GA19" s="9">
        <v>15.763999999999999</v>
      </c>
      <c r="GB19" s="9">
        <v>5.9080000000000004</v>
      </c>
      <c r="GC19" s="9">
        <v>9.8559999999999999</v>
      </c>
      <c r="GD19" s="9">
        <v>4.2320000000000002</v>
      </c>
      <c r="GE19" s="9">
        <v>1.0580000000000001</v>
      </c>
      <c r="GF19" s="9">
        <v>3.1739999999999999</v>
      </c>
      <c r="GG19" s="9">
        <v>10.736000000000001</v>
      </c>
      <c r="GH19" s="9">
        <v>4.3380000000000001</v>
      </c>
      <c r="GI19" s="9">
        <v>6.3979999999999997</v>
      </c>
      <c r="GJ19" s="9">
        <v>0.89700000000000002</v>
      </c>
      <c r="GK19" s="9">
        <v>0.48399999999999999</v>
      </c>
      <c r="GL19" s="9">
        <v>0.41399999999999998</v>
      </c>
      <c r="GM19" s="9">
        <v>3.613</v>
      </c>
      <c r="GN19" s="9">
        <v>1.0740000000000001</v>
      </c>
      <c r="GO19" s="9">
        <v>2.5390000000000001</v>
      </c>
      <c r="GP19" s="9">
        <v>1.891</v>
      </c>
      <c r="GQ19" s="9">
        <v>0</v>
      </c>
      <c r="GR19" s="9">
        <v>1.891</v>
      </c>
      <c r="GS19" s="9">
        <v>44.843000000000004</v>
      </c>
      <c r="GT19" s="9">
        <v>19.901</v>
      </c>
      <c r="GU19" s="9">
        <v>24.940999999999999</v>
      </c>
      <c r="GV19" s="9">
        <v>27.106999999999999</v>
      </c>
      <c r="GW19" s="9">
        <v>11.541</v>
      </c>
      <c r="GX19" s="9">
        <v>15.565</v>
      </c>
      <c r="GY19" s="9">
        <v>6.6879999999999997</v>
      </c>
      <c r="GZ19" s="9">
        <v>2.742</v>
      </c>
      <c r="HA19" s="9">
        <v>3.9460000000000002</v>
      </c>
      <c r="HB19" s="9">
        <v>20.417999999999999</v>
      </c>
      <c r="HC19" s="9">
        <v>8.7989999999999995</v>
      </c>
      <c r="HD19" s="9">
        <v>11.619</v>
      </c>
      <c r="HE19" s="9">
        <v>265.51499999999999</v>
      </c>
      <c r="HF19" s="9">
        <v>135.583</v>
      </c>
      <c r="HG19" s="9">
        <v>129.93199999999999</v>
      </c>
      <c r="HH19" s="9">
        <v>99.335999999999999</v>
      </c>
      <c r="HI19" s="9">
        <v>41.304000000000002</v>
      </c>
      <c r="HJ19" s="9">
        <v>58.030999999999999</v>
      </c>
      <c r="HK19" s="9">
        <v>14.427</v>
      </c>
      <c r="HL19" s="9">
        <v>5.3680000000000003</v>
      </c>
      <c r="HM19" s="9">
        <v>9.0589999999999993</v>
      </c>
    </row>
    <row r="20" spans="1:221">
      <c r="A20" s="10">
        <v>45323</v>
      </c>
      <c r="B20" s="9">
        <v>20.402999999999999</v>
      </c>
      <c r="C20" s="9">
        <v>286.91699999999997</v>
      </c>
      <c r="D20" s="9">
        <v>146.21100000000001</v>
      </c>
      <c r="E20" s="9">
        <v>140.70599999999999</v>
      </c>
      <c r="F20" s="9">
        <v>183.084</v>
      </c>
      <c r="G20" s="9">
        <v>84.385999999999996</v>
      </c>
      <c r="H20" s="9">
        <v>98.697999999999993</v>
      </c>
      <c r="I20" s="9">
        <v>25.765000000000001</v>
      </c>
      <c r="J20" s="9">
        <v>11.156000000000001</v>
      </c>
      <c r="K20" s="9">
        <v>14.609</v>
      </c>
      <c r="L20" s="9">
        <v>152.66800000000001</v>
      </c>
      <c r="M20" s="9">
        <v>74.265000000000001</v>
      </c>
      <c r="N20" s="9">
        <v>78.402000000000001</v>
      </c>
      <c r="O20" s="9">
        <v>116.33799999999999</v>
      </c>
      <c r="P20" s="9">
        <v>57.081000000000003</v>
      </c>
      <c r="Q20" s="9">
        <v>59.256999999999998</v>
      </c>
      <c r="R20" s="9">
        <v>11.653</v>
      </c>
      <c r="S20" s="9">
        <v>6.34</v>
      </c>
      <c r="T20" s="9">
        <v>5.3140000000000001</v>
      </c>
      <c r="U20" s="9">
        <v>5.1630000000000003</v>
      </c>
      <c r="V20" s="9">
        <v>2.0499999999999998</v>
      </c>
      <c r="W20" s="9">
        <v>3.113</v>
      </c>
      <c r="X20" s="9">
        <v>2.8769999999999998</v>
      </c>
      <c r="Y20" s="9">
        <v>0.96699999999999997</v>
      </c>
      <c r="Z20" s="9">
        <v>1.911</v>
      </c>
      <c r="AA20" s="9">
        <v>4.7119999999999997</v>
      </c>
      <c r="AB20" s="9">
        <v>1.8660000000000001</v>
      </c>
      <c r="AC20" s="9">
        <v>2.8460000000000001</v>
      </c>
      <c r="AD20" s="9">
        <v>4.6420000000000003</v>
      </c>
      <c r="AE20" s="9">
        <v>1.8660000000000001</v>
      </c>
      <c r="AF20" s="9">
        <v>2.7749999999999999</v>
      </c>
      <c r="AG20" s="9">
        <v>22.88</v>
      </c>
      <c r="AH20" s="9">
        <v>10.821</v>
      </c>
      <c r="AI20" s="9">
        <v>12.058999999999999</v>
      </c>
      <c r="AJ20" s="9">
        <v>93.457999999999998</v>
      </c>
      <c r="AK20" s="9">
        <v>46.26</v>
      </c>
      <c r="AL20" s="9">
        <v>47.198</v>
      </c>
      <c r="AM20" s="9">
        <v>22.143999999999998</v>
      </c>
      <c r="AN20" s="9">
        <v>10.454000000000001</v>
      </c>
      <c r="AO20" s="9">
        <v>11.69</v>
      </c>
      <c r="AP20" s="9">
        <v>84.73</v>
      </c>
      <c r="AQ20" s="9">
        <v>39.851999999999997</v>
      </c>
      <c r="AR20" s="9">
        <v>44.877000000000002</v>
      </c>
      <c r="AS20" s="9">
        <v>6.915</v>
      </c>
      <c r="AT20" s="9">
        <v>3.0390000000000001</v>
      </c>
      <c r="AU20" s="9">
        <v>3.8759999999999999</v>
      </c>
      <c r="AV20" s="9">
        <v>122.464</v>
      </c>
      <c r="AW20" s="9">
        <v>59.646999999999998</v>
      </c>
      <c r="AX20" s="9">
        <v>62.817</v>
      </c>
      <c r="AY20" s="9">
        <v>108.48399999999999</v>
      </c>
      <c r="AZ20" s="9">
        <v>53.375</v>
      </c>
      <c r="BA20" s="9">
        <v>55.109000000000002</v>
      </c>
      <c r="BB20" s="9">
        <v>103.259</v>
      </c>
      <c r="BC20" s="9">
        <v>51.286999999999999</v>
      </c>
      <c r="BD20" s="9">
        <v>51.970999999999997</v>
      </c>
      <c r="BE20" s="9">
        <v>28.617999999999999</v>
      </c>
      <c r="BF20" s="9">
        <v>13.702999999999999</v>
      </c>
      <c r="BG20" s="9">
        <v>14.914999999999999</v>
      </c>
      <c r="BH20" s="9">
        <v>15.677</v>
      </c>
      <c r="BI20" s="9">
        <v>7.2859999999999996</v>
      </c>
      <c r="BJ20" s="9">
        <v>8.3919999999999995</v>
      </c>
      <c r="BK20" s="9">
        <v>9.5519999999999996</v>
      </c>
      <c r="BL20" s="9">
        <v>4.72</v>
      </c>
      <c r="BM20" s="9">
        <v>4.8319999999999999</v>
      </c>
      <c r="BN20" s="9">
        <v>3.8420000000000001</v>
      </c>
      <c r="BO20" s="9">
        <v>2.0259999999999998</v>
      </c>
      <c r="BP20" s="9">
        <v>1.8169999999999999</v>
      </c>
      <c r="BQ20" s="9">
        <v>32.487000000000002</v>
      </c>
      <c r="BR20" s="9">
        <v>15.159000000000001</v>
      </c>
      <c r="BS20" s="9">
        <v>17.327999999999999</v>
      </c>
      <c r="BT20" s="9">
        <v>7.758</v>
      </c>
      <c r="BU20" s="9">
        <v>2.95</v>
      </c>
      <c r="BV20" s="9">
        <v>4.8079999999999998</v>
      </c>
      <c r="BW20" s="9">
        <v>1.488</v>
      </c>
      <c r="BX20" s="9">
        <v>0.58799999999999997</v>
      </c>
      <c r="BY20" s="9">
        <v>0.9</v>
      </c>
      <c r="BZ20" s="9">
        <v>6.0529999999999999</v>
      </c>
      <c r="CA20" s="9">
        <v>2.302</v>
      </c>
      <c r="CB20" s="9">
        <v>3.7509999999999999</v>
      </c>
      <c r="CC20" s="9">
        <v>1.4530000000000001</v>
      </c>
      <c r="CD20" s="9">
        <v>0.58099999999999996</v>
      </c>
      <c r="CE20" s="9">
        <v>0.872</v>
      </c>
      <c r="CF20" s="9">
        <v>4.2949999999999999</v>
      </c>
      <c r="CG20" s="9">
        <v>1.643</v>
      </c>
      <c r="CH20" s="9">
        <v>2.6520000000000001</v>
      </c>
      <c r="CI20" s="9">
        <v>0.33800000000000002</v>
      </c>
      <c r="CJ20" s="9">
        <v>0.218</v>
      </c>
      <c r="CK20" s="9">
        <v>0.12</v>
      </c>
      <c r="CL20" s="9">
        <v>1.7050000000000001</v>
      </c>
      <c r="CM20" s="9">
        <v>0.64900000000000002</v>
      </c>
      <c r="CN20" s="9">
        <v>1.056</v>
      </c>
      <c r="CO20" s="9">
        <v>1.68</v>
      </c>
      <c r="CP20" s="9">
        <v>0.35699999999999998</v>
      </c>
      <c r="CQ20" s="9">
        <v>1.323</v>
      </c>
      <c r="CR20" s="9">
        <v>16.356000000000002</v>
      </c>
      <c r="CS20" s="9">
        <v>7.2610000000000001</v>
      </c>
      <c r="CT20" s="9">
        <v>9.0950000000000006</v>
      </c>
      <c r="CU20" s="9">
        <v>11.6</v>
      </c>
      <c r="CV20" s="9">
        <v>4.976</v>
      </c>
      <c r="CW20" s="9">
        <v>6.6239999999999997</v>
      </c>
      <c r="CX20" s="9">
        <v>2.573</v>
      </c>
      <c r="CY20" s="9">
        <v>1.27</v>
      </c>
      <c r="CZ20" s="9">
        <v>1.3029999999999999</v>
      </c>
      <c r="DA20" s="9">
        <v>9.0280000000000005</v>
      </c>
      <c r="DB20" s="9">
        <v>3.706</v>
      </c>
      <c r="DC20" s="9">
        <v>5.3209999999999997</v>
      </c>
      <c r="DD20" s="9">
        <v>118.911</v>
      </c>
      <c r="DE20" s="9">
        <v>58.350999999999999</v>
      </c>
      <c r="DF20" s="9">
        <v>60.56</v>
      </c>
      <c r="DG20" s="9">
        <v>33.756999999999998</v>
      </c>
      <c r="DH20" s="9">
        <v>15.914999999999999</v>
      </c>
      <c r="DI20" s="9">
        <v>17.841999999999999</v>
      </c>
      <c r="DJ20" s="9">
        <v>5.343</v>
      </c>
      <c r="DK20" s="9">
        <v>2.23</v>
      </c>
      <c r="DL20" s="9">
        <v>3.113</v>
      </c>
      <c r="DM20" s="9">
        <v>373.26299999999998</v>
      </c>
      <c r="DN20" s="9">
        <v>180.595</v>
      </c>
      <c r="DO20" s="9">
        <v>192.66800000000001</v>
      </c>
      <c r="DP20" s="9">
        <v>259.29500000000002</v>
      </c>
      <c r="DQ20" s="9">
        <v>130.75899999999999</v>
      </c>
      <c r="DR20" s="9">
        <v>128.53700000000001</v>
      </c>
      <c r="DS20" s="9">
        <v>20.529</v>
      </c>
      <c r="DT20" s="9">
        <v>10.831</v>
      </c>
      <c r="DU20" s="9">
        <v>9.6980000000000004</v>
      </c>
      <c r="DV20" s="9">
        <v>13.896000000000001</v>
      </c>
      <c r="DW20" s="9">
        <v>6.6180000000000003</v>
      </c>
      <c r="DX20" s="9">
        <v>7.2789999999999999</v>
      </c>
      <c r="DY20" s="9">
        <v>7.06</v>
      </c>
      <c r="DZ20" s="9">
        <v>4.1310000000000002</v>
      </c>
      <c r="EA20" s="9">
        <v>2.9279999999999999</v>
      </c>
      <c r="EB20" s="9">
        <v>12.994999999999999</v>
      </c>
      <c r="EC20" s="9">
        <v>6.4089999999999998</v>
      </c>
      <c r="ED20" s="9">
        <v>6.5860000000000003</v>
      </c>
      <c r="EE20" s="9">
        <v>12.529</v>
      </c>
      <c r="EF20" s="9">
        <v>6.15</v>
      </c>
      <c r="EG20" s="9">
        <v>6.3789999999999996</v>
      </c>
      <c r="EH20" s="9">
        <v>54.48</v>
      </c>
      <c r="EI20" s="9">
        <v>28.719000000000001</v>
      </c>
      <c r="EJ20" s="9">
        <v>25.760999999999999</v>
      </c>
      <c r="EK20" s="9">
        <v>204.815</v>
      </c>
      <c r="EL20" s="9">
        <v>102.04</v>
      </c>
      <c r="EM20" s="9">
        <v>102.776</v>
      </c>
      <c r="EN20" s="9">
        <v>52.276000000000003</v>
      </c>
      <c r="EO20" s="9">
        <v>27.01</v>
      </c>
      <c r="EP20" s="9">
        <v>25.265999999999998</v>
      </c>
      <c r="EQ20" s="9">
        <v>180.22900000000001</v>
      </c>
      <c r="ER20" s="9">
        <v>87.281000000000006</v>
      </c>
      <c r="ES20" s="9">
        <v>92.947000000000003</v>
      </c>
      <c r="ET20" s="9">
        <v>22.795999999999999</v>
      </c>
      <c r="EU20" s="9">
        <v>8.83</v>
      </c>
      <c r="EV20" s="9">
        <v>13.965999999999999</v>
      </c>
      <c r="EW20" s="9">
        <v>277.18299999999999</v>
      </c>
      <c r="EX20" s="9">
        <v>139.82400000000001</v>
      </c>
      <c r="EY20" s="9">
        <v>137.36000000000001</v>
      </c>
      <c r="EZ20" s="9">
        <v>248.99600000000001</v>
      </c>
      <c r="FA20" s="9">
        <v>123.26</v>
      </c>
      <c r="FB20" s="9">
        <v>125.735</v>
      </c>
      <c r="FC20" s="9">
        <v>234.52500000000001</v>
      </c>
      <c r="FD20" s="9">
        <v>116.193</v>
      </c>
      <c r="FE20" s="9">
        <v>118.33199999999999</v>
      </c>
      <c r="FF20" s="9">
        <v>75.947000000000003</v>
      </c>
      <c r="FG20" s="9">
        <v>36.527999999999999</v>
      </c>
      <c r="FH20" s="9">
        <v>39.42</v>
      </c>
      <c r="FI20" s="9">
        <v>45.234000000000002</v>
      </c>
      <c r="FJ20" s="9">
        <v>22.821999999999999</v>
      </c>
      <c r="FK20" s="9">
        <v>22.411999999999999</v>
      </c>
      <c r="FL20" s="9">
        <v>27.346</v>
      </c>
      <c r="FM20" s="9">
        <v>13.757</v>
      </c>
      <c r="FN20" s="9">
        <v>13.589</v>
      </c>
      <c r="FO20" s="9">
        <v>11</v>
      </c>
      <c r="FP20" s="9">
        <v>6.7530000000000001</v>
      </c>
      <c r="FQ20" s="9">
        <v>4.2469999999999999</v>
      </c>
      <c r="FR20" s="9">
        <v>102.968</v>
      </c>
      <c r="FS20" s="9">
        <v>43.082999999999998</v>
      </c>
      <c r="FT20" s="9">
        <v>59.884999999999998</v>
      </c>
      <c r="FU20" s="9">
        <v>20.53</v>
      </c>
      <c r="FV20" s="9">
        <v>9.5180000000000007</v>
      </c>
      <c r="FW20" s="9">
        <v>11.012</v>
      </c>
      <c r="FX20" s="9">
        <v>3.8559999999999999</v>
      </c>
      <c r="FY20" s="9">
        <v>2.0649999999999999</v>
      </c>
      <c r="FZ20" s="9">
        <v>1.792</v>
      </c>
      <c r="GA20" s="9">
        <v>18.158000000000001</v>
      </c>
      <c r="GB20" s="9">
        <v>8.8559999999999999</v>
      </c>
      <c r="GC20" s="9">
        <v>9.3030000000000008</v>
      </c>
      <c r="GD20" s="9">
        <v>3.6749999999999998</v>
      </c>
      <c r="GE20" s="9">
        <v>0.58699999999999997</v>
      </c>
      <c r="GF20" s="9">
        <v>3.0880000000000001</v>
      </c>
      <c r="GG20" s="9">
        <v>14.483000000000001</v>
      </c>
      <c r="GH20" s="9">
        <v>8.2690000000000001</v>
      </c>
      <c r="GI20" s="9">
        <v>6.2140000000000004</v>
      </c>
      <c r="GJ20" s="9">
        <v>0.97499999999999998</v>
      </c>
      <c r="GK20" s="9">
        <v>0.41799999999999998</v>
      </c>
      <c r="GL20" s="9">
        <v>0.55700000000000005</v>
      </c>
      <c r="GM20" s="9">
        <v>2.3719999999999999</v>
      </c>
      <c r="GN20" s="9">
        <v>0.66200000000000003</v>
      </c>
      <c r="GO20" s="9">
        <v>1.7090000000000001</v>
      </c>
      <c r="GP20" s="9">
        <v>1.853</v>
      </c>
      <c r="GQ20" s="9">
        <v>0.63</v>
      </c>
      <c r="GR20" s="9">
        <v>1.2230000000000001</v>
      </c>
      <c r="GS20" s="9">
        <v>44.415999999999997</v>
      </c>
      <c r="GT20" s="9">
        <v>20.891999999999999</v>
      </c>
      <c r="GU20" s="9">
        <v>23.524999999999999</v>
      </c>
      <c r="GV20" s="9">
        <v>31.53</v>
      </c>
      <c r="GW20" s="9">
        <v>16.271000000000001</v>
      </c>
      <c r="GX20" s="9">
        <v>15.259</v>
      </c>
      <c r="GY20" s="9">
        <v>6.5229999999999997</v>
      </c>
      <c r="GZ20" s="9">
        <v>2.173</v>
      </c>
      <c r="HA20" s="9">
        <v>4.3499999999999996</v>
      </c>
      <c r="HB20" s="9">
        <v>25.007000000000001</v>
      </c>
      <c r="HC20" s="9">
        <v>14.098000000000001</v>
      </c>
      <c r="HD20" s="9">
        <v>10.909000000000001</v>
      </c>
      <c r="HE20" s="9">
        <v>265.81799999999998</v>
      </c>
      <c r="HF20" s="9">
        <v>132.93100000000001</v>
      </c>
      <c r="HG20" s="9">
        <v>132.887</v>
      </c>
      <c r="HH20" s="9">
        <v>107.44499999999999</v>
      </c>
      <c r="HI20" s="9">
        <v>47.664000000000001</v>
      </c>
      <c r="HJ20" s="9">
        <v>59.781999999999996</v>
      </c>
      <c r="HK20" s="9">
        <v>16.698</v>
      </c>
      <c r="HL20" s="9">
        <v>8.8559999999999999</v>
      </c>
      <c r="HM20" s="9">
        <v>7.8419999999999996</v>
      </c>
    </row>
    <row r="21" spans="1:221">
      <c r="A21" s="10">
        <v>45689</v>
      </c>
      <c r="B21" s="9">
        <v>15.943</v>
      </c>
      <c r="C21" s="9">
        <v>283.64100000000002</v>
      </c>
      <c r="D21" s="9">
        <v>146.55600000000001</v>
      </c>
      <c r="E21" s="9">
        <v>137.08500000000001</v>
      </c>
      <c r="F21" s="9">
        <v>188.63</v>
      </c>
      <c r="G21" s="9">
        <v>85.55</v>
      </c>
      <c r="H21" s="9">
        <v>103.07899999999999</v>
      </c>
      <c r="I21" s="9">
        <v>19.706</v>
      </c>
      <c r="J21" s="9">
        <v>8.14</v>
      </c>
      <c r="K21" s="9">
        <v>11.566000000000001</v>
      </c>
      <c r="L21" s="9">
        <v>158.69499999999999</v>
      </c>
      <c r="M21" s="9">
        <v>79.233999999999995</v>
      </c>
      <c r="N21" s="9">
        <v>79.460999999999999</v>
      </c>
      <c r="O21" s="9">
        <v>119.678</v>
      </c>
      <c r="P21" s="9">
        <v>60.789000000000001</v>
      </c>
      <c r="Q21" s="9">
        <v>58.889000000000003</v>
      </c>
      <c r="R21" s="9">
        <v>10.686999999999999</v>
      </c>
      <c r="S21" s="9">
        <v>5.5579999999999998</v>
      </c>
      <c r="T21" s="9">
        <v>5.1280000000000001</v>
      </c>
      <c r="U21" s="9">
        <v>4.133</v>
      </c>
      <c r="V21" s="9">
        <v>0.92500000000000004</v>
      </c>
      <c r="W21" s="9">
        <v>3.2069999999999999</v>
      </c>
      <c r="X21" s="9">
        <v>2.3769999999999998</v>
      </c>
      <c r="Y21" s="9">
        <v>0.61299999999999999</v>
      </c>
      <c r="Z21" s="9">
        <v>1.764</v>
      </c>
      <c r="AA21" s="9">
        <v>3.9780000000000002</v>
      </c>
      <c r="AB21" s="9">
        <v>1.679</v>
      </c>
      <c r="AC21" s="9">
        <v>2.2989999999999999</v>
      </c>
      <c r="AD21" s="9">
        <v>3.052</v>
      </c>
      <c r="AE21" s="9">
        <v>0.753</v>
      </c>
      <c r="AF21" s="9">
        <v>2.2989999999999999</v>
      </c>
      <c r="AG21" s="9">
        <v>24.073</v>
      </c>
      <c r="AH21" s="9">
        <v>12.029</v>
      </c>
      <c r="AI21" s="9">
        <v>12.044</v>
      </c>
      <c r="AJ21" s="9">
        <v>95.605000000000004</v>
      </c>
      <c r="AK21" s="9">
        <v>48.76</v>
      </c>
      <c r="AL21" s="9">
        <v>46.844999999999999</v>
      </c>
      <c r="AM21" s="9">
        <v>23.318000000000001</v>
      </c>
      <c r="AN21" s="9">
        <v>11.45</v>
      </c>
      <c r="AO21" s="9">
        <v>11.868</v>
      </c>
      <c r="AP21" s="9">
        <v>84.23</v>
      </c>
      <c r="AQ21" s="9">
        <v>40.939</v>
      </c>
      <c r="AR21" s="9">
        <v>43.290999999999997</v>
      </c>
      <c r="AS21" s="9">
        <v>13.683999999999999</v>
      </c>
      <c r="AT21" s="9">
        <v>7.0750000000000002</v>
      </c>
      <c r="AU21" s="9">
        <v>6.609</v>
      </c>
      <c r="AV21" s="9">
        <v>125.483</v>
      </c>
      <c r="AW21" s="9">
        <v>63.600999999999999</v>
      </c>
      <c r="AX21" s="9">
        <v>61.881</v>
      </c>
      <c r="AY21" s="9">
        <v>113.321</v>
      </c>
      <c r="AZ21" s="9">
        <v>57.012999999999998</v>
      </c>
      <c r="BA21" s="9">
        <v>56.308</v>
      </c>
      <c r="BB21" s="9">
        <v>107.874</v>
      </c>
      <c r="BC21" s="9">
        <v>54.469000000000001</v>
      </c>
      <c r="BD21" s="9">
        <v>53.405000000000001</v>
      </c>
      <c r="BE21" s="9">
        <v>29.259</v>
      </c>
      <c r="BF21" s="9">
        <v>14.839</v>
      </c>
      <c r="BG21" s="9">
        <v>14.42</v>
      </c>
      <c r="BH21" s="9">
        <v>15.78</v>
      </c>
      <c r="BI21" s="9">
        <v>7.2009999999999996</v>
      </c>
      <c r="BJ21" s="9">
        <v>8.5790000000000006</v>
      </c>
      <c r="BK21" s="9">
        <v>9.9749999999999996</v>
      </c>
      <c r="BL21" s="9">
        <v>4.3890000000000002</v>
      </c>
      <c r="BM21" s="9">
        <v>5.5860000000000003</v>
      </c>
      <c r="BN21" s="9">
        <v>3.7109999999999999</v>
      </c>
      <c r="BO21" s="9">
        <v>2.3119999999999998</v>
      </c>
      <c r="BP21" s="9">
        <v>1.4</v>
      </c>
      <c r="BQ21" s="9">
        <v>35.307000000000002</v>
      </c>
      <c r="BR21" s="9">
        <v>16.134</v>
      </c>
      <c r="BS21" s="9">
        <v>19.172999999999998</v>
      </c>
      <c r="BT21" s="9">
        <v>6.899</v>
      </c>
      <c r="BU21" s="9">
        <v>3.198</v>
      </c>
      <c r="BV21" s="9">
        <v>3.7010000000000001</v>
      </c>
      <c r="BW21" s="9">
        <v>3.8</v>
      </c>
      <c r="BX21" s="9">
        <v>1.603</v>
      </c>
      <c r="BY21" s="9">
        <v>2.1970000000000001</v>
      </c>
      <c r="BZ21" s="9">
        <v>6.1260000000000003</v>
      </c>
      <c r="CA21" s="9">
        <v>2.7749999999999999</v>
      </c>
      <c r="CB21" s="9">
        <v>3.351</v>
      </c>
      <c r="CC21" s="9">
        <v>1.9279999999999999</v>
      </c>
      <c r="CD21" s="9">
        <v>0.71099999999999997</v>
      </c>
      <c r="CE21" s="9">
        <v>1.2170000000000001</v>
      </c>
      <c r="CF21" s="9">
        <v>3.2120000000000002</v>
      </c>
      <c r="CG21" s="9">
        <v>1.8140000000000001</v>
      </c>
      <c r="CH21" s="9">
        <v>1.3979999999999999</v>
      </c>
      <c r="CI21" s="9">
        <v>0.15</v>
      </c>
      <c r="CJ21" s="9">
        <v>8.8999999999999996E-2</v>
      </c>
      <c r="CK21" s="9">
        <v>6.2E-2</v>
      </c>
      <c r="CL21" s="9">
        <v>1.1200000000000001</v>
      </c>
      <c r="CM21" s="9">
        <v>0.53400000000000003</v>
      </c>
      <c r="CN21" s="9">
        <v>0.58599999999999997</v>
      </c>
      <c r="CO21" s="9">
        <v>1.081</v>
      </c>
      <c r="CP21" s="9">
        <v>0.10299999999999999</v>
      </c>
      <c r="CQ21" s="9">
        <v>0.97799999999999998</v>
      </c>
      <c r="CR21" s="9">
        <v>16.091999999999999</v>
      </c>
      <c r="CS21" s="9">
        <v>7.8680000000000003</v>
      </c>
      <c r="CT21" s="9">
        <v>8.2240000000000002</v>
      </c>
      <c r="CU21" s="9">
        <v>10.957000000000001</v>
      </c>
      <c r="CV21" s="9">
        <v>5.62</v>
      </c>
      <c r="CW21" s="9">
        <v>5.3369999999999997</v>
      </c>
      <c r="CX21" s="9">
        <v>2.181</v>
      </c>
      <c r="CY21" s="9">
        <v>0.78400000000000003</v>
      </c>
      <c r="CZ21" s="9">
        <v>1.397</v>
      </c>
      <c r="DA21" s="9">
        <v>8.7759999999999998</v>
      </c>
      <c r="DB21" s="9">
        <v>4.8369999999999997</v>
      </c>
      <c r="DC21" s="9">
        <v>3.9390000000000001</v>
      </c>
      <c r="DD21" s="9">
        <v>121.85899999999999</v>
      </c>
      <c r="DE21" s="9">
        <v>61.573</v>
      </c>
      <c r="DF21" s="9">
        <v>60.286000000000001</v>
      </c>
      <c r="DG21" s="9">
        <v>36.837000000000003</v>
      </c>
      <c r="DH21" s="9">
        <v>17.661999999999999</v>
      </c>
      <c r="DI21" s="9">
        <v>19.175000000000001</v>
      </c>
      <c r="DJ21" s="9">
        <v>5.407</v>
      </c>
      <c r="DK21" s="9">
        <v>2.5409999999999999</v>
      </c>
      <c r="DL21" s="9">
        <v>2.8660000000000001</v>
      </c>
      <c r="DM21" s="9">
        <v>384.78699999999998</v>
      </c>
      <c r="DN21" s="9">
        <v>185.34800000000001</v>
      </c>
      <c r="DO21" s="9">
        <v>199.43899999999999</v>
      </c>
      <c r="DP21" s="9">
        <v>271.01900000000001</v>
      </c>
      <c r="DQ21" s="9">
        <v>137.053</v>
      </c>
      <c r="DR21" s="9">
        <v>133.96600000000001</v>
      </c>
      <c r="DS21" s="9">
        <v>20.661000000000001</v>
      </c>
      <c r="DT21" s="9">
        <v>12.343999999999999</v>
      </c>
      <c r="DU21" s="9">
        <v>8.3170000000000002</v>
      </c>
      <c r="DV21" s="9">
        <v>13.52</v>
      </c>
      <c r="DW21" s="9">
        <v>7.3879999999999999</v>
      </c>
      <c r="DX21" s="9">
        <v>6.1319999999999997</v>
      </c>
      <c r="DY21" s="9">
        <v>6.2939999999999996</v>
      </c>
      <c r="DZ21" s="9">
        <v>3.419</v>
      </c>
      <c r="EA21" s="9">
        <v>2.875</v>
      </c>
      <c r="EB21" s="9">
        <v>12.54</v>
      </c>
      <c r="EC21" s="9">
        <v>6.7190000000000003</v>
      </c>
      <c r="ED21" s="9">
        <v>5.8209999999999997</v>
      </c>
      <c r="EE21" s="9">
        <v>12.54</v>
      </c>
      <c r="EF21" s="9">
        <v>6.7190000000000003</v>
      </c>
      <c r="EG21" s="9">
        <v>5.8209999999999997</v>
      </c>
      <c r="EH21" s="9">
        <v>53.569000000000003</v>
      </c>
      <c r="EI21" s="9">
        <v>27.11</v>
      </c>
      <c r="EJ21" s="9">
        <v>26.46</v>
      </c>
      <c r="EK21" s="9">
        <v>217.45</v>
      </c>
      <c r="EL21" s="9">
        <v>109.944</v>
      </c>
      <c r="EM21" s="9">
        <v>107.506</v>
      </c>
      <c r="EN21" s="9">
        <v>50.722000000000001</v>
      </c>
      <c r="EO21" s="9">
        <v>25.035</v>
      </c>
      <c r="EP21" s="9">
        <v>25.687000000000001</v>
      </c>
      <c r="EQ21" s="9">
        <v>189.21100000000001</v>
      </c>
      <c r="ER21" s="9">
        <v>90.106999999999999</v>
      </c>
      <c r="ES21" s="9">
        <v>99.103999999999999</v>
      </c>
      <c r="ET21" s="9">
        <v>37.411000000000001</v>
      </c>
      <c r="EU21" s="9">
        <v>18.363</v>
      </c>
      <c r="EV21" s="9">
        <v>19.047999999999998</v>
      </c>
      <c r="EW21" s="9">
        <v>288.84100000000001</v>
      </c>
      <c r="EX21" s="9">
        <v>143.83099999999999</v>
      </c>
      <c r="EY21" s="9">
        <v>145.01</v>
      </c>
      <c r="EZ21" s="9">
        <v>266.01</v>
      </c>
      <c r="FA21" s="9">
        <v>132.13900000000001</v>
      </c>
      <c r="FB21" s="9">
        <v>133.87100000000001</v>
      </c>
      <c r="FC21" s="9">
        <v>249.19</v>
      </c>
      <c r="FD21" s="9">
        <v>124.941</v>
      </c>
      <c r="FE21" s="9">
        <v>124.25</v>
      </c>
      <c r="FF21" s="9">
        <v>75.463999999999999</v>
      </c>
      <c r="FG21" s="9">
        <v>35.783999999999999</v>
      </c>
      <c r="FH21" s="9">
        <v>39.680999999999997</v>
      </c>
      <c r="FI21" s="9">
        <v>48.045999999999999</v>
      </c>
      <c r="FJ21" s="9">
        <v>21.213999999999999</v>
      </c>
      <c r="FK21" s="9">
        <v>26.832000000000001</v>
      </c>
      <c r="FL21" s="9">
        <v>30.224</v>
      </c>
      <c r="FM21" s="9">
        <v>14.436</v>
      </c>
      <c r="FN21" s="9">
        <v>15.788</v>
      </c>
      <c r="FO21" s="9">
        <v>8.02</v>
      </c>
      <c r="FP21" s="9">
        <v>4.57</v>
      </c>
      <c r="FQ21" s="9">
        <v>3.45</v>
      </c>
      <c r="FR21" s="9">
        <v>105.748</v>
      </c>
      <c r="FS21" s="9">
        <v>43.725000000000001</v>
      </c>
      <c r="FT21" s="9">
        <v>62.024000000000001</v>
      </c>
      <c r="FU21" s="9">
        <v>17.256</v>
      </c>
      <c r="FV21" s="9">
        <v>7.3780000000000001</v>
      </c>
      <c r="FW21" s="9">
        <v>9.8780000000000001</v>
      </c>
      <c r="FX21" s="9">
        <v>8.9809999999999999</v>
      </c>
      <c r="FY21" s="9">
        <v>4.3600000000000003</v>
      </c>
      <c r="FZ21" s="9">
        <v>4.6219999999999999</v>
      </c>
      <c r="GA21" s="9">
        <v>16.637</v>
      </c>
      <c r="GB21" s="9">
        <v>6.9480000000000004</v>
      </c>
      <c r="GC21" s="9">
        <v>9.6890000000000001</v>
      </c>
      <c r="GD21" s="9">
        <v>3.06</v>
      </c>
      <c r="GE21" s="9">
        <v>1.26</v>
      </c>
      <c r="GF21" s="9">
        <v>1.8</v>
      </c>
      <c r="GG21" s="9">
        <v>12.391999999999999</v>
      </c>
      <c r="GH21" s="9">
        <v>4.5030000000000001</v>
      </c>
      <c r="GI21" s="9">
        <v>7.8890000000000002</v>
      </c>
      <c r="GJ21" s="9">
        <v>2.3279999999999998</v>
      </c>
      <c r="GK21" s="9">
        <v>0.69199999999999995</v>
      </c>
      <c r="GL21" s="9">
        <v>1.637</v>
      </c>
      <c r="GM21" s="9">
        <v>1.4530000000000001</v>
      </c>
      <c r="GN21" s="9">
        <v>0.43</v>
      </c>
      <c r="GO21" s="9">
        <v>1.0229999999999999</v>
      </c>
      <c r="GP21" s="9">
        <v>3.3860000000000001</v>
      </c>
      <c r="GQ21" s="9">
        <v>0.26500000000000001</v>
      </c>
      <c r="GR21" s="9">
        <v>3.12</v>
      </c>
      <c r="GS21" s="9">
        <v>48.015999999999998</v>
      </c>
      <c r="GT21" s="9">
        <v>19.841000000000001</v>
      </c>
      <c r="GU21" s="9">
        <v>28.175000000000001</v>
      </c>
      <c r="GV21" s="9">
        <v>26.11</v>
      </c>
      <c r="GW21" s="9">
        <v>11.948</v>
      </c>
      <c r="GX21" s="9">
        <v>14.162000000000001</v>
      </c>
      <c r="GY21" s="9">
        <v>4.1740000000000004</v>
      </c>
      <c r="GZ21" s="9">
        <v>1.5129999999999999</v>
      </c>
      <c r="HA21" s="9">
        <v>2.6619999999999999</v>
      </c>
      <c r="HB21" s="9">
        <v>21.934999999999999</v>
      </c>
      <c r="HC21" s="9">
        <v>10.435</v>
      </c>
      <c r="HD21" s="9">
        <v>11.5</v>
      </c>
      <c r="HE21" s="9">
        <v>275.19299999999998</v>
      </c>
      <c r="HF21" s="9">
        <v>138.566</v>
      </c>
      <c r="HG21" s="9">
        <v>136.62700000000001</v>
      </c>
      <c r="HH21" s="9">
        <v>109.59399999999999</v>
      </c>
      <c r="HI21" s="9">
        <v>46.781999999999996</v>
      </c>
      <c r="HJ21" s="9">
        <v>62.811999999999998</v>
      </c>
      <c r="HK21" s="9">
        <v>15.417999999999999</v>
      </c>
      <c r="HL21" s="9">
        <v>6.9480000000000004</v>
      </c>
      <c r="HM21" s="9">
        <v>8.4700000000000006</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8C5B7-444D-47DE-BB24-62FCDC2598CF}">
  <sheetPr>
    <pageSetUpPr fitToPage="1"/>
  </sheetPr>
  <dimension ref="A1:U159"/>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33" t="str">
        <f>Contents!B5</f>
        <v>6226.0.00.001 Microdata and TableBuilder: Participation, Job Search and Mobility</v>
      </c>
      <c r="C5" s="31"/>
      <c r="D5" s="31"/>
      <c r="E5" s="31"/>
      <c r="F5" s="31"/>
      <c r="G5" s="31"/>
      <c r="H5" s="31"/>
      <c r="I5" s="31"/>
      <c r="J5" s="31"/>
      <c r="K5" s="31"/>
      <c r="L5" s="33"/>
      <c r="M5" s="31"/>
      <c r="N5" s="31"/>
      <c r="O5" s="31"/>
      <c r="P5" s="31"/>
      <c r="Q5" s="31"/>
      <c r="R5" s="31"/>
      <c r="S5" s="31"/>
      <c r="T5" s="31"/>
    </row>
    <row r="6" spans="1:20" ht="15.95" customHeight="1">
      <c r="A6" s="31"/>
      <c r="B6" s="33" t="str">
        <f>Contents!B6</f>
        <v>Table 1. Populations</v>
      </c>
      <c r="C6" s="31"/>
      <c r="D6" s="31"/>
      <c r="E6" s="31"/>
      <c r="F6" s="31"/>
      <c r="G6" s="31"/>
      <c r="H6" s="31"/>
      <c r="I6" s="31"/>
      <c r="J6" s="31"/>
      <c r="K6" s="31"/>
      <c r="L6" s="69"/>
      <c r="M6" s="69"/>
      <c r="N6" s="69"/>
      <c r="O6" s="69"/>
      <c r="P6" s="69"/>
      <c r="Q6" s="69"/>
      <c r="R6" s="69"/>
      <c r="S6" s="69"/>
      <c r="T6" s="69"/>
    </row>
    <row r="7" spans="1:20" ht="15.95" customHeight="1">
      <c r="A7" s="31"/>
      <c r="B7" s="34" t="str">
        <f>Contents!B7</f>
        <v>Released at 11:30 am (Canberra time) Tue 29 July 2025</v>
      </c>
      <c r="C7" s="31"/>
      <c r="D7" s="31"/>
      <c r="E7" s="31"/>
      <c r="F7" s="31"/>
      <c r="G7" s="31"/>
      <c r="H7" s="31"/>
      <c r="I7" s="31"/>
      <c r="J7" s="31"/>
      <c r="K7" s="31"/>
      <c r="L7" s="35"/>
      <c r="M7" s="31"/>
      <c r="N7" s="31"/>
      <c r="O7" s="31"/>
      <c r="P7" s="31"/>
      <c r="Q7" s="31"/>
      <c r="R7" s="31"/>
      <c r="S7" s="31"/>
      <c r="T7" s="31"/>
    </row>
    <row r="8" spans="1:20" ht="15.75" customHeight="1">
      <c r="A8" s="70" t="str">
        <f>Contents!C11</f>
        <v>Table 1.1 - Populations by age, February 2025</v>
      </c>
      <c r="B8" s="70"/>
      <c r="C8" s="70"/>
      <c r="D8" s="70"/>
      <c r="E8" s="70"/>
      <c r="F8" s="70"/>
      <c r="G8" s="70"/>
      <c r="H8" s="70"/>
      <c r="I8" s="36"/>
      <c r="J8" s="37"/>
      <c r="K8" s="37"/>
      <c r="L8" s="70"/>
      <c r="M8" s="70"/>
      <c r="N8" s="70"/>
      <c r="O8" s="70"/>
      <c r="P8" s="70"/>
      <c r="Q8" s="70"/>
      <c r="R8" s="70"/>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2976</v>
      </c>
      <c r="C10" s="71" t="s">
        <v>2977</v>
      </c>
      <c r="D10" s="71"/>
      <c r="E10" s="71"/>
      <c r="F10" s="41"/>
      <c r="G10" s="72" t="s">
        <v>2978</v>
      </c>
      <c r="H10" s="72"/>
      <c r="I10" s="72"/>
      <c r="J10" s="41"/>
      <c r="K10" s="41"/>
      <c r="L10" s="41"/>
      <c r="M10" s="41"/>
      <c r="N10" s="41"/>
      <c r="O10" s="41"/>
      <c r="P10" s="41"/>
      <c r="Q10" s="41"/>
      <c r="R10" s="41"/>
      <c r="S10" s="41"/>
      <c r="T10" s="41"/>
    </row>
    <row r="11" spans="1:20">
      <c r="A11" s="38"/>
      <c r="B11" s="38"/>
      <c r="C11" s="39" t="s">
        <v>2979</v>
      </c>
      <c r="D11" s="39" t="s">
        <v>2980</v>
      </c>
      <c r="E11" s="39" t="s">
        <v>2981</v>
      </c>
      <c r="F11" s="39"/>
      <c r="G11" s="39" t="s">
        <v>2979</v>
      </c>
      <c r="H11" s="39" t="s">
        <v>2980</v>
      </c>
      <c r="I11" s="39" t="s">
        <v>2981</v>
      </c>
      <c r="J11" s="39"/>
      <c r="K11" s="39"/>
      <c r="L11" s="39"/>
      <c r="M11" s="39"/>
      <c r="N11" s="39"/>
      <c r="O11" s="39"/>
      <c r="P11" s="39"/>
      <c r="Q11" s="39"/>
      <c r="R11" s="39"/>
      <c r="S11" s="39"/>
      <c r="T11" s="39"/>
    </row>
    <row r="12" spans="1:20">
      <c r="A12" s="38"/>
      <c r="B12" s="38"/>
      <c r="C12" s="42" t="s">
        <v>2982</v>
      </c>
      <c r="D12" s="42" t="s">
        <v>2982</v>
      </c>
      <c r="E12" s="42" t="s">
        <v>2982</v>
      </c>
      <c r="F12" s="42"/>
      <c r="G12" s="42" t="s">
        <v>2982</v>
      </c>
      <c r="H12" s="42" t="s">
        <v>2982</v>
      </c>
      <c r="I12" s="42" t="s">
        <v>2982</v>
      </c>
      <c r="J12" s="42"/>
      <c r="K12" s="42"/>
      <c r="L12" s="42"/>
      <c r="M12" s="42"/>
      <c r="N12" s="42"/>
      <c r="O12" s="42"/>
      <c r="P12" s="42"/>
      <c r="Q12" s="42"/>
      <c r="R12" s="42"/>
      <c r="S12" s="42"/>
      <c r="T12" s="42"/>
    </row>
    <row r="13" spans="1:20">
      <c r="A13" s="43" t="s">
        <v>2983</v>
      </c>
      <c r="B13" s="44"/>
      <c r="C13" s="42"/>
      <c r="D13" s="42"/>
      <c r="E13" s="42"/>
      <c r="F13" s="45"/>
      <c r="G13" s="42"/>
      <c r="H13" s="42"/>
      <c r="I13" s="42"/>
    </row>
    <row r="14" spans="1:20">
      <c r="A14" s="43"/>
      <c r="B14" s="46" t="s">
        <v>2984</v>
      </c>
      <c r="C14" s="47" cm="1">
        <f t="array" ref="C14">INDEX($C$73:$T$107,$U73,C$59)</f>
        <v>22028.471000000001</v>
      </c>
      <c r="D14" s="47" cm="1">
        <f t="array" ref="D14">INDEX($C$73:$T$107,$U73,D$59)</f>
        <v>10802.075999999999</v>
      </c>
      <c r="E14" s="47" cm="1">
        <f t="array" ref="E14">INDEX($C$73:$T$107,$U73,E$59)</f>
        <v>11226.395</v>
      </c>
      <c r="F14" s="47"/>
      <c r="G14" s="48" t="str" cm="1">
        <f t="array" ref="G14">HYPERLINK(TEXT("#"&amp;INDEX($C$121:$T$155,$U121,C$59),),INDEX($C$121:$T$155,$U121,C$59))</f>
        <v>A126094922J</v>
      </c>
      <c r="H14" s="48" t="str" cm="1">
        <f t="array" ref="H14">HYPERLINK(TEXT("#"&amp;INDEX($C$121:$T$155,$U121,D$59),),INDEX($C$121:$T$155,$U121,D$59))</f>
        <v>A126110042V</v>
      </c>
      <c r="I14" s="48" t="str" cm="1">
        <f t="array" ref="I14">HYPERLINK(TEXT("#"&amp;INDEX($C$121:$T$155,$U121,E$59),),INDEX($C$121:$T$155,$U121,E$59))</f>
        <v>A126102482X</v>
      </c>
    </row>
    <row r="15" spans="1:20">
      <c r="A15" s="43"/>
      <c r="B15" s="46" t="s">
        <v>2985</v>
      </c>
      <c r="C15" s="47" cm="1">
        <f t="array" ref="C15">INDEX($C$73:$T$107,$U74,C$59)</f>
        <v>14331.866</v>
      </c>
      <c r="D15" s="47" cm="1">
        <f t="array" ref="D15">INDEX($C$73:$T$107,$U74,D$59)</f>
        <v>7457.2240000000002</v>
      </c>
      <c r="E15" s="47" cm="1">
        <f t="array" ref="E15">INDEX($C$73:$T$107,$U74,E$59)</f>
        <v>6874.6419999999998</v>
      </c>
      <c r="F15" s="47"/>
      <c r="G15" s="48" t="str" cm="1">
        <f t="array" ref="G15">HYPERLINK(TEXT("#"&amp;INDEX($C$121:$T$155,$U122,C$59),),INDEX($C$121:$T$155,$U122,C$59))</f>
        <v>A126094878K</v>
      </c>
      <c r="H15" s="48" t="str" cm="1">
        <f t="array" ref="H15">HYPERLINK(TEXT("#"&amp;INDEX($C$121:$T$155,$U122,D$59),),INDEX($C$121:$T$155,$U122,D$59))</f>
        <v>A126109998R</v>
      </c>
      <c r="I15" s="48" t="str" cm="1">
        <f t="array" ref="I15">HYPERLINK(TEXT("#"&amp;INDEX($C$121:$T$155,$U122,E$59),),INDEX($C$121:$T$155,$U122,E$59))</f>
        <v>A126102438R</v>
      </c>
    </row>
    <row r="16" spans="1:20">
      <c r="A16" s="43"/>
      <c r="B16" s="46" t="s">
        <v>2986</v>
      </c>
      <c r="C16" s="47" cm="1">
        <f t="array" ref="C16">INDEX($C$73:$T$107,$U75,C$59)</f>
        <v>1425.9860000000001</v>
      </c>
      <c r="D16" s="47" cm="1">
        <f t="array" ref="D16">INDEX($C$73:$T$107,$U75,D$59)</f>
        <v>758.93499999999995</v>
      </c>
      <c r="E16" s="47" cm="1">
        <f t="array" ref="E16">INDEX($C$73:$T$107,$U75,E$59)</f>
        <v>667.05100000000004</v>
      </c>
      <c r="F16" s="47"/>
      <c r="G16" s="48" t="str" cm="1">
        <f t="array" ref="G16">HYPERLINK(TEXT("#"&amp;INDEX($C$121:$T$155,$U123,C$59),),INDEX($C$121:$T$155,$U123,C$59))</f>
        <v>A126094926T</v>
      </c>
      <c r="H16" s="48" t="str" cm="1">
        <f t="array" ref="H16">HYPERLINK(TEXT("#"&amp;INDEX($C$121:$T$155,$U123,D$59),),INDEX($C$121:$T$155,$U123,D$59))</f>
        <v>A126110046C</v>
      </c>
      <c r="I16" s="48" t="str" cm="1">
        <f t="array" ref="I16">HYPERLINK(TEXT("#"&amp;INDEX($C$121:$T$155,$U123,E$59),),INDEX($C$121:$T$155,$U123,E$59))</f>
        <v>A126102486J</v>
      </c>
    </row>
    <row r="17" spans="1:9">
      <c r="A17" s="43"/>
      <c r="B17" s="46" t="s">
        <v>2987</v>
      </c>
      <c r="C17" s="47" cm="1">
        <f t="array" ref="C17">INDEX($C$73:$T$107,$U76,C$59)</f>
        <v>905.50099999999998</v>
      </c>
      <c r="D17" s="47" cm="1">
        <f t="array" ref="D17">INDEX($C$73:$T$107,$U76,D$59)</f>
        <v>366.55</v>
      </c>
      <c r="E17" s="47" cm="1">
        <f t="array" ref="E17">INDEX($C$73:$T$107,$U76,E$59)</f>
        <v>538.95000000000005</v>
      </c>
      <c r="F17" s="47"/>
      <c r="G17" s="48" t="str" cm="1">
        <f t="array" ref="G17">HYPERLINK(TEXT("#"&amp;INDEX($C$121:$T$155,$U124,C$59),),INDEX($C$121:$T$155,$U124,C$59))</f>
        <v>A126094930J</v>
      </c>
      <c r="H17" s="48" t="str" cm="1">
        <f t="array" ref="H17">HYPERLINK(TEXT("#"&amp;INDEX($C$121:$T$155,$U124,D$59),),INDEX($C$121:$T$155,$U124,D$59))</f>
        <v>A126110050V</v>
      </c>
      <c r="I17" s="48" t="str" cm="1">
        <f t="array" ref="I17">HYPERLINK(TEXT("#"&amp;INDEX($C$121:$T$155,$U124,E$59),),INDEX($C$121:$T$155,$U124,E$59))</f>
        <v>A126102490X</v>
      </c>
    </row>
    <row r="18" spans="1:9">
      <c r="A18" s="43"/>
      <c r="B18" s="46" t="s">
        <v>2988</v>
      </c>
      <c r="C18" s="47" cm="1">
        <f t="array" ref="C18">INDEX($C$73:$T$107,$U77,C$59)</f>
        <v>424.68700000000001</v>
      </c>
      <c r="D18" s="47" cm="1">
        <f t="array" ref="D18">INDEX($C$73:$T$107,$U77,D$59)</f>
        <v>188.13399999999999</v>
      </c>
      <c r="E18" s="47" cm="1">
        <f t="array" ref="E18">INDEX($C$73:$T$107,$U77,E$59)</f>
        <v>236.554</v>
      </c>
      <c r="F18" s="47"/>
      <c r="G18" s="48" t="str" cm="1">
        <f t="array" ref="G18">HYPERLINK(TEXT("#"&amp;INDEX($C$121:$T$155,$U125,C$59),),INDEX($C$121:$T$155,$U125,C$59))</f>
        <v>A126094882A</v>
      </c>
      <c r="H18" s="48" t="str" cm="1">
        <f t="array" ref="H18">HYPERLINK(TEXT("#"&amp;INDEX($C$121:$T$155,$U125,D$59),),INDEX($C$121:$T$155,$U125,D$59))</f>
        <v>A126110002A</v>
      </c>
      <c r="I18" s="48" t="str" cm="1">
        <f t="array" ref="I18">HYPERLINK(TEXT("#"&amp;INDEX($C$121:$T$155,$U125,E$59),),INDEX($C$121:$T$155,$U125,E$59))</f>
        <v>A126102442F</v>
      </c>
    </row>
    <row r="19" spans="1:9">
      <c r="A19" s="43"/>
      <c r="B19" s="46" t="s">
        <v>2989</v>
      </c>
      <c r="C19" s="47" cm="1">
        <f t="array" ref="C19">INDEX($C$73:$T$107,$U78,C$59)</f>
        <v>885.11800000000005</v>
      </c>
      <c r="D19" s="47" cm="1">
        <f t="array" ref="D19">INDEX($C$73:$T$107,$U78,D$59)</f>
        <v>376.714</v>
      </c>
      <c r="E19" s="47" cm="1">
        <f t="array" ref="E19">INDEX($C$73:$T$107,$U78,E$59)</f>
        <v>508.40300000000002</v>
      </c>
      <c r="F19" s="47"/>
      <c r="G19" s="48" t="str" cm="1">
        <f t="array" ref="G19">HYPERLINK(TEXT("#"&amp;INDEX($C$121:$T$155,$U126,C$59),),INDEX($C$121:$T$155,$U126,C$59))</f>
        <v>A126094886K</v>
      </c>
      <c r="H19" s="48" t="str" cm="1">
        <f t="array" ref="H19">HYPERLINK(TEXT("#"&amp;INDEX($C$121:$T$155,$U126,D$59),),INDEX($C$121:$T$155,$U126,D$59))</f>
        <v>A126110006K</v>
      </c>
      <c r="I19" s="48" t="str" cm="1">
        <f t="array" ref="I19">HYPERLINK(TEXT("#"&amp;INDEX($C$121:$T$155,$U126,E$59),),INDEX($C$121:$T$155,$U126,E$59))</f>
        <v>A126102446R</v>
      </c>
    </row>
    <row r="20" spans="1:9">
      <c r="A20" s="43"/>
      <c r="B20" s="46" t="s">
        <v>2990</v>
      </c>
      <c r="C20" s="47" cm="1">
        <f t="array" ref="C20">INDEX($C$73:$T$107,$U79,C$59)</f>
        <v>818.89599999999996</v>
      </c>
      <c r="D20" s="47" cm="1">
        <f t="array" ref="D20">INDEX($C$73:$T$107,$U79,D$59)</f>
        <v>331.14299999999997</v>
      </c>
      <c r="E20" s="47" cm="1">
        <f t="array" ref="E20">INDEX($C$73:$T$107,$U79,E$59)</f>
        <v>487.75299999999999</v>
      </c>
      <c r="F20" s="47"/>
      <c r="G20" s="48" t="str" cm="1">
        <f t="array" ref="G20">HYPERLINK(TEXT("#"&amp;INDEX($C$121:$T$155,$U127,C$59),),INDEX($C$121:$T$155,$U127,C$59))</f>
        <v>A126094910X</v>
      </c>
      <c r="H20" s="48" t="str" cm="1">
        <f t="array" ref="H20">HYPERLINK(TEXT("#"&amp;INDEX($C$121:$T$155,$U127,D$59),),INDEX($C$121:$T$155,$U127,D$59))</f>
        <v>A126110030K</v>
      </c>
      <c r="I20" s="48" t="str" cm="1">
        <f t="array" ref="I20">HYPERLINK(TEXT("#"&amp;INDEX($C$121:$T$155,$U127,E$59),),INDEX($C$121:$T$155,$U127,E$59))</f>
        <v>A126102470R</v>
      </c>
    </row>
    <row r="21" spans="1:9">
      <c r="A21" s="43"/>
      <c r="B21" s="46" t="s">
        <v>2991</v>
      </c>
      <c r="C21" s="47" cm="1">
        <f t="array" ref="C21">INDEX($C$73:$T$107,$U80,C$59)</f>
        <v>2401.1489999999999</v>
      </c>
      <c r="D21" s="47" cm="1">
        <f t="array" ref="D21">INDEX($C$73:$T$107,$U80,D$59)</f>
        <v>1180.193</v>
      </c>
      <c r="E21" s="47" cm="1">
        <f t="array" ref="E21">INDEX($C$73:$T$107,$U80,E$59)</f>
        <v>1220.9559999999999</v>
      </c>
      <c r="F21" s="47"/>
      <c r="G21" s="48" t="str" cm="1">
        <f t="array" ref="G21">HYPERLINK(TEXT("#"&amp;INDEX($C$121:$T$155,$U128,C$59),),INDEX($C$121:$T$155,$U128,C$59))</f>
        <v>A126094858A</v>
      </c>
      <c r="H21" s="48" t="str" cm="1">
        <f t="array" ref="H21">HYPERLINK(TEXT("#"&amp;INDEX($C$121:$T$155,$U128,D$59),),INDEX($C$121:$T$155,$U128,D$59))</f>
        <v>A126109978F</v>
      </c>
      <c r="I21" s="48" t="str" cm="1">
        <f t="array" ref="I21">HYPERLINK(TEXT("#"&amp;INDEX($C$121:$T$155,$U128,E$59),),INDEX($C$121:$T$155,$U128,E$59))</f>
        <v>A126102418F</v>
      </c>
    </row>
    <row r="22" spans="1:9">
      <c r="A22" s="43"/>
      <c r="B22" s="46" t="s">
        <v>2992</v>
      </c>
      <c r="C22" s="47" cm="1">
        <f t="array" ref="C22">INDEX($C$73:$T$107,$U81,C$59)</f>
        <v>11930.717000000001</v>
      </c>
      <c r="D22" s="47" cm="1">
        <f t="array" ref="D22">INDEX($C$73:$T$107,$U81,D$59)</f>
        <v>6277.0320000000002</v>
      </c>
      <c r="E22" s="47" cm="1">
        <f t="array" ref="E22">INDEX($C$73:$T$107,$U81,E$59)</f>
        <v>5653.6859999999997</v>
      </c>
      <c r="F22" s="47"/>
      <c r="G22" s="48" t="str" cm="1">
        <f t="array" ref="G22">HYPERLINK(TEXT("#"&amp;INDEX($C$121:$T$155,$U129,C$59),),INDEX($C$121:$T$155,$U129,C$59))</f>
        <v>A126094934T</v>
      </c>
      <c r="H22" s="48" t="str" cm="1">
        <f t="array" ref="H22">HYPERLINK(TEXT("#"&amp;INDEX($C$121:$T$155,$U129,D$59),),INDEX($C$121:$T$155,$U129,D$59))</f>
        <v>A126110054C</v>
      </c>
      <c r="I22" s="48" t="str" cm="1">
        <f t="array" ref="I22">HYPERLINK(TEXT("#"&amp;INDEX($C$121:$T$155,$U129,E$59),),INDEX($C$121:$T$155,$U129,E$59))</f>
        <v>A126102494J</v>
      </c>
    </row>
    <row r="23" spans="1:9">
      <c r="A23" s="43"/>
      <c r="B23" s="46" t="s">
        <v>2993</v>
      </c>
      <c r="C23" s="47" cm="1">
        <f t="array" ref="C23">INDEX($C$73:$T$107,$U82,C$59)</f>
        <v>2237.3539999999998</v>
      </c>
      <c r="D23" s="47" cm="1">
        <f t="array" ref="D23">INDEX($C$73:$T$107,$U82,D$59)</f>
        <v>1083.0630000000001</v>
      </c>
      <c r="E23" s="47" cm="1">
        <f t="array" ref="E23">INDEX($C$73:$T$107,$U82,E$59)</f>
        <v>1154.2909999999999</v>
      </c>
      <c r="F23" s="47"/>
      <c r="G23" s="48" t="str" cm="1">
        <f t="array" ref="G23">HYPERLINK(TEXT("#"&amp;INDEX($C$121:$T$155,$U130,C$59),),INDEX($C$121:$T$155,$U130,C$59))</f>
        <v>A126094914J</v>
      </c>
      <c r="H23" s="48" t="str" cm="1">
        <f t="array" ref="H23">HYPERLINK(TEXT("#"&amp;INDEX($C$121:$T$155,$U130,D$59),),INDEX($C$121:$T$155,$U130,D$59))</f>
        <v>A126110034V</v>
      </c>
      <c r="I23" s="48" t="str" cm="1">
        <f t="array" ref="I23">HYPERLINK(TEXT("#"&amp;INDEX($C$121:$T$155,$U130,E$59),),INDEX($C$121:$T$155,$U130,E$59))</f>
        <v>A126102474X</v>
      </c>
    </row>
    <row r="24" spans="1:9">
      <c r="A24" s="43"/>
      <c r="B24" s="46" t="s">
        <v>2994</v>
      </c>
      <c r="C24" s="47" cm="1">
        <f t="array" ref="C24">INDEX($C$73:$T$107,$U83,C$59)</f>
        <v>9939.7890000000007</v>
      </c>
      <c r="D24" s="47" cm="1">
        <f t="array" ref="D24">INDEX($C$73:$T$107,$U83,D$59)</f>
        <v>4971.0450000000001</v>
      </c>
      <c r="E24" s="47" cm="1">
        <f t="array" ref="E24">INDEX($C$73:$T$107,$U83,E$59)</f>
        <v>4968.7449999999999</v>
      </c>
      <c r="F24" s="47"/>
      <c r="G24" s="48" t="str" cm="1">
        <f t="array" ref="G24">HYPERLINK(TEXT("#"&amp;INDEX($C$121:$T$155,$U131,C$59),),INDEX($C$121:$T$155,$U131,C$59))</f>
        <v>A126094946A</v>
      </c>
      <c r="H24" s="48" t="str" cm="1">
        <f t="array" ref="H24">HYPERLINK(TEXT("#"&amp;INDEX($C$121:$T$155,$U131,D$59),),INDEX($C$121:$T$155,$U131,D$59))</f>
        <v>A126110066L</v>
      </c>
      <c r="I24" s="48" t="str" cm="1">
        <f t="array" ref="I24">HYPERLINK(TEXT("#"&amp;INDEX($C$121:$T$155,$U131,E$59),),INDEX($C$121:$T$155,$U131,E$59))</f>
        <v>A126102506F</v>
      </c>
    </row>
    <row r="25" spans="1:9">
      <c r="A25" s="43"/>
      <c r="B25" s="46" t="s">
        <v>2995</v>
      </c>
      <c r="C25" s="47" cm="1">
        <f t="array" ref="C25">INDEX($C$73:$T$107,$U84,C$59)</f>
        <v>1582.636</v>
      </c>
      <c r="D25" s="47" cm="1">
        <f t="array" ref="D25">INDEX($C$73:$T$107,$U84,D$59)</f>
        <v>781.14300000000003</v>
      </c>
      <c r="E25" s="47" cm="1">
        <f t="array" ref="E25">INDEX($C$73:$T$107,$U84,E$59)</f>
        <v>801.49300000000005</v>
      </c>
      <c r="F25" s="47"/>
      <c r="G25" s="48" t="str" cm="1">
        <f t="array" ref="G25">HYPERLINK(TEXT("#"&amp;INDEX($C$121:$T$155,$U132,C$59),),INDEX($C$121:$T$155,$U132,C$59))</f>
        <v>A126094862T</v>
      </c>
      <c r="H25" s="48" t="str" cm="1">
        <f t="array" ref="H25">HYPERLINK(TEXT("#"&amp;INDEX($C$121:$T$155,$U132,D$59),),INDEX($C$121:$T$155,$U132,D$59))</f>
        <v>A126109982W</v>
      </c>
      <c r="I25" s="48" t="str" cm="1">
        <f t="array" ref="I25">HYPERLINK(TEXT("#"&amp;INDEX($C$121:$T$155,$U132,E$59),),INDEX($C$121:$T$155,$U132,E$59))</f>
        <v>A126102422W</v>
      </c>
    </row>
    <row r="26" spans="1:9">
      <c r="A26" s="43"/>
      <c r="B26" s="46" t="s">
        <v>2996</v>
      </c>
      <c r="C26" s="47" cm="1">
        <f t="array" ref="C26">INDEX($C$73:$T$107,$U85,C$59)</f>
        <v>15378.697</v>
      </c>
      <c r="D26" s="47" cm="1">
        <f t="array" ref="D26">INDEX($C$73:$T$107,$U85,D$59)</f>
        <v>7929.2910000000002</v>
      </c>
      <c r="E26" s="47" cm="1">
        <f t="array" ref="E26">INDEX($C$73:$T$107,$U85,E$59)</f>
        <v>7449.4059999999999</v>
      </c>
      <c r="F26" s="47"/>
      <c r="G26" s="48" t="str" cm="1">
        <f t="array" ref="G26">HYPERLINK(TEXT("#"&amp;INDEX($C$121:$T$155,$U133,C$59),),INDEX($C$121:$T$155,$U133,C$59))</f>
        <v>A126094818J</v>
      </c>
      <c r="H26" s="48" t="str" cm="1">
        <f t="array" ref="H26">HYPERLINK(TEXT("#"&amp;INDEX($C$121:$T$155,$U133,D$59),),INDEX($C$121:$T$155,$U133,D$59))</f>
        <v>A126109938L</v>
      </c>
      <c r="I26" s="48" t="str" cm="1">
        <f t="array" ref="I26">HYPERLINK(TEXT("#"&amp;INDEX($C$121:$T$155,$U133,E$59),),INDEX($C$121:$T$155,$U133,E$59))</f>
        <v>A126102378X</v>
      </c>
    </row>
    <row r="27" spans="1:9">
      <c r="A27" s="43"/>
      <c r="B27" s="46" t="s">
        <v>2997</v>
      </c>
      <c r="C27" s="47" cm="1">
        <f t="array" ref="C27">INDEX($C$73:$T$107,$U86,C$59)</f>
        <v>14058.266</v>
      </c>
      <c r="D27" s="47" cm="1">
        <f t="array" ref="D27">INDEX($C$73:$T$107,$U86,D$59)</f>
        <v>7300.4750000000004</v>
      </c>
      <c r="E27" s="47" cm="1">
        <f t="array" ref="E27">INDEX($C$73:$T$107,$U86,E$59)</f>
        <v>6757.7910000000002</v>
      </c>
      <c r="F27" s="47"/>
      <c r="G27" s="48" t="str" cm="1">
        <f t="array" ref="G27">HYPERLINK(TEXT("#"&amp;INDEX($C$121:$T$155,$U134,C$59),),INDEX($C$121:$T$155,$U134,C$59))</f>
        <v>A126094838T</v>
      </c>
      <c r="H27" s="48" t="str" cm="1">
        <f t="array" ref="H27">HYPERLINK(TEXT("#"&amp;INDEX($C$121:$T$155,$U134,D$59),),INDEX($C$121:$T$155,$U134,D$59))</f>
        <v>A126109958W</v>
      </c>
      <c r="I27" s="48" t="str" cm="1">
        <f t="array" ref="I27">HYPERLINK(TEXT("#"&amp;INDEX($C$121:$T$155,$U134,E$59),),INDEX($C$121:$T$155,$U134,E$59))</f>
        <v>A126102398J</v>
      </c>
    </row>
    <row r="28" spans="1:9">
      <c r="A28" s="43"/>
      <c r="B28" s="46" t="s">
        <v>2998</v>
      </c>
      <c r="C28" s="47" cm="1">
        <f t="array" ref="C28">INDEX($C$73:$T$107,$U87,C$59)</f>
        <v>13100.415000000001</v>
      </c>
      <c r="D28" s="47" cm="1">
        <f t="array" ref="D28">INDEX($C$73:$T$107,$U87,D$59)</f>
        <v>6871.52</v>
      </c>
      <c r="E28" s="47" cm="1">
        <f t="array" ref="E28">INDEX($C$73:$T$107,$U87,E$59)</f>
        <v>6228.8950000000004</v>
      </c>
      <c r="F28" s="47"/>
      <c r="G28" s="48" t="str" cm="1">
        <f t="array" ref="G28">HYPERLINK(TEXT("#"&amp;INDEX($C$121:$T$155,$U135,C$59),),INDEX($C$121:$T$155,$U135,C$59))</f>
        <v>A126094890A</v>
      </c>
      <c r="H28" s="48" t="str" cm="1">
        <f t="array" ref="H28">HYPERLINK(TEXT("#"&amp;INDEX($C$121:$T$155,$U135,D$59),),INDEX($C$121:$T$155,$U135,D$59))</f>
        <v>A126110010A</v>
      </c>
      <c r="I28" s="48" t="str" cm="1">
        <f t="array" ref="I28">HYPERLINK(TEXT("#"&amp;INDEX($C$121:$T$155,$U135,E$59),),INDEX($C$121:$T$155,$U135,E$59))</f>
        <v>A126102450F</v>
      </c>
    </row>
    <row r="29" spans="1:9">
      <c r="A29" s="43"/>
      <c r="B29" s="46" t="s">
        <v>2999</v>
      </c>
      <c r="C29" s="47" cm="1">
        <f t="array" ref="C29">INDEX($C$73:$T$107,$U88,C$59)</f>
        <v>3527.2170000000001</v>
      </c>
      <c r="D29" s="47" cm="1">
        <f t="array" ref="D29">INDEX($C$73:$T$107,$U88,D$59)</f>
        <v>1684.232</v>
      </c>
      <c r="E29" s="47" cm="1">
        <f t="array" ref="E29">INDEX($C$73:$T$107,$U88,E$59)</f>
        <v>1842.9849999999999</v>
      </c>
      <c r="F29" s="47"/>
      <c r="G29" s="48" t="str" cm="1">
        <f t="array" ref="G29">HYPERLINK(TEXT("#"&amp;INDEX($C$121:$T$155,$U136,C$59),),INDEX($C$121:$T$155,$U136,C$59))</f>
        <v>A126094842J</v>
      </c>
      <c r="H29" s="48" t="str" cm="1">
        <f t="array" ref="H29">HYPERLINK(TEXT("#"&amp;INDEX($C$121:$T$155,$U136,D$59),),INDEX($C$121:$T$155,$U136,D$59))</f>
        <v>A126109962L</v>
      </c>
      <c r="I29" s="48" t="str" cm="1">
        <f t="array" ref="I29">HYPERLINK(TEXT("#"&amp;INDEX($C$121:$T$155,$U136,E$59),),INDEX($C$121:$T$155,$U136,E$59))</f>
        <v>A126102402L</v>
      </c>
    </row>
    <row r="30" spans="1:9">
      <c r="A30" s="43"/>
      <c r="B30" s="46" t="s">
        <v>3000</v>
      </c>
      <c r="C30" s="47" cm="1">
        <f t="array" ref="C30">INDEX($C$73:$T$107,$U89,C$59)</f>
        <v>2152.2240000000002</v>
      </c>
      <c r="D30" s="47" cm="1">
        <f t="array" ref="D30">INDEX($C$73:$T$107,$U89,D$59)</f>
        <v>1037.5139999999999</v>
      </c>
      <c r="E30" s="47" cm="1">
        <f t="array" ref="E30">INDEX($C$73:$T$107,$U89,E$59)</f>
        <v>1114.71</v>
      </c>
      <c r="F30" s="47"/>
      <c r="G30" s="48" t="str" cm="1">
        <f t="array" ref="G30">HYPERLINK(TEXT("#"&amp;INDEX($C$121:$T$155,$U137,C$59),),INDEX($C$121:$T$155,$U137,C$59))</f>
        <v>A126094894K</v>
      </c>
      <c r="H30" s="48" t="str" cm="1">
        <f t="array" ref="H30">HYPERLINK(TEXT("#"&amp;INDEX($C$121:$T$155,$U137,D$59),),INDEX($C$121:$T$155,$U137,D$59))</f>
        <v>A126110014K</v>
      </c>
      <c r="I30" s="48" t="str" cm="1">
        <f t="array" ref="I30">HYPERLINK(TEXT("#"&amp;INDEX($C$121:$T$155,$U137,E$59),),INDEX($C$121:$T$155,$U137,E$59))</f>
        <v>A126102454R</v>
      </c>
    </row>
    <row r="31" spans="1:9">
      <c r="A31" s="43"/>
      <c r="B31" s="46" t="s">
        <v>3001</v>
      </c>
      <c r="C31" s="47" cm="1">
        <f t="array" ref="C31">INDEX($C$73:$T$107,$U90,C$59)</f>
        <v>1105.393</v>
      </c>
      <c r="D31" s="47" cm="1">
        <f t="array" ref="D31">INDEX($C$73:$T$107,$U90,D$59)</f>
        <v>565.44799999999998</v>
      </c>
      <c r="E31" s="47" cm="1">
        <f t="array" ref="E31">INDEX($C$73:$T$107,$U90,E$59)</f>
        <v>539.94500000000005</v>
      </c>
      <c r="F31" s="47"/>
      <c r="G31" s="48" t="str" cm="1">
        <f t="array" ref="G31">HYPERLINK(TEXT("#"&amp;INDEX($C$121:$T$155,$U138,C$59),),INDEX($C$121:$T$155,$U138,C$59))</f>
        <v>A126094898V</v>
      </c>
      <c r="H31" s="48" t="str" cm="1">
        <f t="array" ref="H31">HYPERLINK(TEXT("#"&amp;INDEX($C$121:$T$155,$U138,D$59),),INDEX($C$121:$T$155,$U138,D$59))</f>
        <v>A126110018V</v>
      </c>
      <c r="I31" s="48" t="str" cm="1">
        <f t="array" ref="I31">HYPERLINK(TEXT("#"&amp;INDEX($C$121:$T$155,$U138,E$59),),INDEX($C$121:$T$155,$U138,E$59))</f>
        <v>A126102458X</v>
      </c>
    </row>
    <row r="32" spans="1:9">
      <c r="A32" s="43"/>
      <c r="B32" s="46" t="s">
        <v>3002</v>
      </c>
      <c r="C32" s="47" cm="1">
        <f t="array" ref="C32">INDEX($C$73:$T$107,$U91,C$59)</f>
        <v>597.63599999999997</v>
      </c>
      <c r="D32" s="47" cm="1">
        <f t="array" ref="D32">INDEX($C$73:$T$107,$U91,D$59)</f>
        <v>321.11399999999998</v>
      </c>
      <c r="E32" s="47" cm="1">
        <f t="array" ref="E32">INDEX($C$73:$T$107,$U91,E$59)</f>
        <v>276.52199999999999</v>
      </c>
      <c r="F32" s="47"/>
      <c r="G32" s="48" t="str" cm="1">
        <f t="array" ref="G32">HYPERLINK(TEXT("#"&amp;INDEX($C$121:$T$155,$U139,C$59),),INDEX($C$121:$T$155,$U139,C$59))</f>
        <v>A126094950T</v>
      </c>
      <c r="H32" s="48" t="str" cm="1">
        <f t="array" ref="H32">HYPERLINK(TEXT("#"&amp;INDEX($C$121:$T$155,$U139,D$59),),INDEX($C$121:$T$155,$U139,D$59))</f>
        <v>A126110070C</v>
      </c>
      <c r="I32" s="48" t="str" cm="1">
        <f t="array" ref="I32">HYPERLINK(TEXT("#"&amp;INDEX($C$121:$T$155,$U139,E$59),),INDEX($C$121:$T$155,$U139,E$59))</f>
        <v>A126102510W</v>
      </c>
    </row>
    <row r="33" spans="1:9">
      <c r="A33" s="43"/>
      <c r="B33" s="46" t="s">
        <v>3003</v>
      </c>
      <c r="C33" s="47" cm="1">
        <f t="array" ref="C33">INDEX($C$73:$T$107,$U92,C$59)</f>
        <v>7098.9690000000001</v>
      </c>
      <c r="D33" s="47" cm="1">
        <f t="array" ref="D33">INDEX($C$73:$T$107,$U92,D$59)</f>
        <v>3023.7379999999998</v>
      </c>
      <c r="E33" s="47" cm="1">
        <f t="array" ref="E33">INDEX($C$73:$T$107,$U92,E$59)</f>
        <v>4075.2310000000002</v>
      </c>
      <c r="F33" s="47"/>
      <c r="G33" s="48" t="str" cm="1">
        <f t="array" ref="G33">HYPERLINK(TEXT("#"&amp;INDEX($C$121:$T$155,$U140,C$59),),INDEX($C$121:$T$155,$U140,C$59))</f>
        <v>A126094822X</v>
      </c>
      <c r="H33" s="48" t="str" cm="1">
        <f t="array" ref="H33">HYPERLINK(TEXT("#"&amp;INDEX($C$121:$T$155,$U140,D$59),),INDEX($C$121:$T$155,$U140,D$59))</f>
        <v>A126109942C</v>
      </c>
      <c r="I33" s="48" t="str" cm="1">
        <f t="array" ref="I33">HYPERLINK(TEXT("#"&amp;INDEX($C$121:$T$155,$U140,E$59),),INDEX($C$121:$T$155,$U140,E$59))</f>
        <v>A126102382R</v>
      </c>
    </row>
    <row r="34" spans="1:9">
      <c r="A34" s="43"/>
      <c r="B34" s="46" t="s">
        <v>3004</v>
      </c>
      <c r="C34" s="47" cm="1">
        <f t="array" ref="C34">INDEX($C$73:$T$107,$U93,C$59)</f>
        <v>1004.009</v>
      </c>
      <c r="D34" s="47" cm="1">
        <f t="array" ref="D34">INDEX($C$73:$T$107,$U93,D$59)</f>
        <v>377.63600000000002</v>
      </c>
      <c r="E34" s="47" cm="1">
        <f t="array" ref="E34">INDEX($C$73:$T$107,$U93,E$59)</f>
        <v>626.37300000000005</v>
      </c>
      <c r="F34" s="47"/>
      <c r="G34" s="48" t="str" cm="1">
        <f t="array" ref="G34">HYPERLINK(TEXT("#"&amp;INDEX($C$121:$T$155,$U141,C$59),),INDEX($C$121:$T$155,$U141,C$59))</f>
        <v>A126094938A</v>
      </c>
      <c r="H34" s="48" t="str" cm="1">
        <f t="array" ref="H34">HYPERLINK(TEXT("#"&amp;INDEX($C$121:$T$155,$U141,D$59),),INDEX($C$121:$T$155,$U141,D$59))</f>
        <v>A126110058L</v>
      </c>
      <c r="I34" s="48" t="str" cm="1">
        <f t="array" ref="I34">HYPERLINK(TEXT("#"&amp;INDEX($C$121:$T$155,$U141,E$59),),INDEX($C$121:$T$155,$U141,E$59))</f>
        <v>A126102498T</v>
      </c>
    </row>
    <row r="35" spans="1:9">
      <c r="A35" s="43"/>
      <c r="B35" s="46" t="s">
        <v>3005</v>
      </c>
      <c r="C35" s="47" cm="1">
        <f t="array" ref="C35">INDEX($C$73:$T$107,$U94,C$59)</f>
        <v>452.65899999999999</v>
      </c>
      <c r="D35" s="47" cm="1">
        <f t="array" ref="D35">INDEX($C$73:$T$107,$U94,D$59)</f>
        <v>200.25</v>
      </c>
      <c r="E35" s="47" cm="1">
        <f t="array" ref="E35">INDEX($C$73:$T$107,$U94,E$59)</f>
        <v>252.40899999999999</v>
      </c>
      <c r="F35" s="47"/>
      <c r="G35" s="48" t="str" cm="1">
        <f t="array" ref="G35">HYPERLINK(TEXT("#"&amp;INDEX($C$121:$T$155,$U142,C$59),),INDEX($C$121:$T$155,$U142,C$59))</f>
        <v>A126094942T</v>
      </c>
      <c r="H35" s="48" t="str" cm="1">
        <f t="array" ref="H35">HYPERLINK(TEXT("#"&amp;INDEX($C$121:$T$155,$U142,D$59),),INDEX($C$121:$T$155,$U142,D$59))</f>
        <v>A126110062C</v>
      </c>
      <c r="I35" s="48" t="str" cm="1">
        <f t="array" ref="I35">HYPERLINK(TEXT("#"&amp;INDEX($C$121:$T$155,$U142,E$59),),INDEX($C$121:$T$155,$U142,E$59))</f>
        <v>A126102502W</v>
      </c>
    </row>
    <row r="36" spans="1:9">
      <c r="A36" s="43"/>
      <c r="B36" s="46" t="s">
        <v>3006</v>
      </c>
      <c r="C36" s="47" cm="1">
        <f t="array" ref="C36">INDEX($C$73:$T$107,$U95,C$59)</f>
        <v>879.14599999999996</v>
      </c>
      <c r="D36" s="47" cm="1">
        <f t="array" ref="D36">INDEX($C$73:$T$107,$U95,D$59)</f>
        <v>329.79500000000002</v>
      </c>
      <c r="E36" s="47" cm="1">
        <f t="array" ref="E36">INDEX($C$73:$T$107,$U95,E$59)</f>
        <v>549.351</v>
      </c>
      <c r="F36" s="47"/>
      <c r="G36" s="48" t="str" cm="1">
        <f t="array" ref="G36">HYPERLINK(TEXT("#"&amp;INDEX($C$121:$T$155,$U143,C$59),),INDEX($C$121:$T$155,$U143,C$59))</f>
        <v>A126094830X</v>
      </c>
      <c r="H36" s="48" t="str" cm="1">
        <f t="array" ref="H36">HYPERLINK(TEXT("#"&amp;INDEX($C$121:$T$155,$U143,D$59),),INDEX($C$121:$T$155,$U143,D$59))</f>
        <v>A126109950C</v>
      </c>
      <c r="I36" s="48" t="str" cm="1">
        <f t="array" ref="I36">HYPERLINK(TEXT("#"&amp;INDEX($C$121:$T$155,$U143,E$59),),INDEX($C$121:$T$155,$U143,E$59))</f>
        <v>A126102390R</v>
      </c>
    </row>
    <row r="37" spans="1:9">
      <c r="A37" s="43"/>
      <c r="B37" s="46" t="s">
        <v>3007</v>
      </c>
      <c r="C37" s="47" cm="1">
        <f t="array" ref="C37">INDEX($C$73:$T$107,$U96,C$59)</f>
        <v>211.012</v>
      </c>
      <c r="D37" s="47" cm="1">
        <f t="array" ref="D37">INDEX($C$73:$T$107,$U96,D$59)</f>
        <v>77</v>
      </c>
      <c r="E37" s="47" cm="1">
        <f t="array" ref="E37">INDEX($C$73:$T$107,$U96,E$59)</f>
        <v>134.012</v>
      </c>
      <c r="F37" s="47"/>
      <c r="G37" s="48" t="str" cm="1">
        <f t="array" ref="G37">HYPERLINK(TEXT("#"&amp;INDEX($C$121:$T$155,$U144,C$59),),INDEX($C$121:$T$155,$U144,C$59))</f>
        <v>A126094866A</v>
      </c>
      <c r="H37" s="48" t="str" cm="1">
        <f t="array" ref="H37">HYPERLINK(TEXT("#"&amp;INDEX($C$121:$T$155,$U144,D$59),),INDEX($C$121:$T$155,$U144,D$59))</f>
        <v>A126109986F</v>
      </c>
      <c r="I37" s="48" t="str" cm="1">
        <f t="array" ref="I37">HYPERLINK(TEXT("#"&amp;INDEX($C$121:$T$155,$U144,E$59),),INDEX($C$121:$T$155,$U144,E$59))</f>
        <v>A126102426F</v>
      </c>
    </row>
    <row r="38" spans="1:9">
      <c r="A38" s="43"/>
      <c r="B38" s="46" t="s">
        <v>3008</v>
      </c>
      <c r="C38" s="47" cm="1">
        <f t="array" ref="C38">INDEX($C$73:$T$107,$U97,C$59)</f>
        <v>596.06700000000001</v>
      </c>
      <c r="D38" s="47" cm="1">
        <f t="array" ref="D38">INDEX($C$73:$T$107,$U97,D$59)</f>
        <v>223.91499999999999</v>
      </c>
      <c r="E38" s="47" cm="1">
        <f t="array" ref="E38">INDEX($C$73:$T$107,$U97,E$59)</f>
        <v>372.15100000000001</v>
      </c>
      <c r="F38" s="47"/>
      <c r="G38" s="48" t="str" cm="1">
        <f t="array" ref="G38">HYPERLINK(TEXT("#"&amp;INDEX($C$121:$T$155,$U145,C$59),),INDEX($C$121:$T$155,$U145,C$59))</f>
        <v>A126094902X</v>
      </c>
      <c r="H38" s="48" t="str" cm="1">
        <f t="array" ref="H38">HYPERLINK(TEXT("#"&amp;INDEX($C$121:$T$155,$U145,D$59),),INDEX($C$121:$T$155,$U145,D$59))</f>
        <v>A126110022K</v>
      </c>
      <c r="I38" s="48" t="str" cm="1">
        <f t="array" ref="I38">HYPERLINK(TEXT("#"&amp;INDEX($C$121:$T$155,$U145,E$59),),INDEX($C$121:$T$155,$U145,E$59))</f>
        <v>A126102462R</v>
      </c>
    </row>
    <row r="39" spans="1:9">
      <c r="A39" s="43"/>
      <c r="B39" s="46" t="s">
        <v>3009</v>
      </c>
      <c r="C39" s="47" cm="1">
        <f t="array" ref="C39">INDEX($C$73:$T$107,$U98,C$59)</f>
        <v>47.92</v>
      </c>
      <c r="D39" s="47" cm="1">
        <f t="array" ref="D39">INDEX($C$73:$T$107,$U98,D$59)</f>
        <v>15.031000000000001</v>
      </c>
      <c r="E39" s="47" cm="1">
        <f t="array" ref="E39">INDEX($C$73:$T$107,$U98,E$59)</f>
        <v>32.889000000000003</v>
      </c>
      <c r="F39" s="47"/>
      <c r="G39" s="48" t="str" cm="1">
        <f t="array" ref="G39">HYPERLINK(TEXT("#"&amp;INDEX($C$121:$T$155,$U146,C$59),),INDEX($C$121:$T$155,$U146,C$59))</f>
        <v>A126094954A</v>
      </c>
      <c r="H39" s="48" t="str" cm="1">
        <f t="array" ref="H39">HYPERLINK(TEXT("#"&amp;INDEX($C$121:$T$155,$U146,D$59),),INDEX($C$121:$T$155,$U146,D$59))</f>
        <v>A126110074L</v>
      </c>
      <c r="I39" s="48" t="str" cm="1">
        <f t="array" ref="I39">HYPERLINK(TEXT("#"&amp;INDEX($C$121:$T$155,$U146,E$59),),INDEX($C$121:$T$155,$U146,E$59))</f>
        <v>A126102514F</v>
      </c>
    </row>
    <row r="40" spans="1:9">
      <c r="A40" s="43"/>
      <c r="B40" s="46" t="s">
        <v>3010</v>
      </c>
      <c r="C40" s="47" cm="1">
        <f t="array" ref="C40">INDEX($C$73:$T$107,$U99,C$59)</f>
        <v>173.374</v>
      </c>
      <c r="D40" s="47" cm="1">
        <f t="array" ref="D40">INDEX($C$73:$T$107,$U99,D$59)</f>
        <v>64.100999999999999</v>
      </c>
      <c r="E40" s="47" cm="1">
        <f t="array" ref="E40">INDEX($C$73:$T$107,$U99,E$59)</f>
        <v>109.27200000000001</v>
      </c>
      <c r="F40" s="47"/>
      <c r="G40" s="48" t="str" cm="1">
        <f t="array" ref="G40">HYPERLINK(TEXT("#"&amp;INDEX($C$121:$T$155,$U147,C$59),),INDEX($C$121:$T$155,$U147,C$59))</f>
        <v>A126094826J</v>
      </c>
      <c r="H40" s="48" t="str" cm="1">
        <f t="array" ref="H40">HYPERLINK(TEXT("#"&amp;INDEX($C$121:$T$155,$U147,D$59),),INDEX($C$121:$T$155,$U147,D$59))</f>
        <v>A126109946L</v>
      </c>
      <c r="I40" s="48" t="str" cm="1">
        <f t="array" ref="I40">HYPERLINK(TEXT("#"&amp;INDEX($C$121:$T$155,$U147,E$59),),INDEX($C$121:$T$155,$U147,E$59))</f>
        <v>A126102386X</v>
      </c>
    </row>
    <row r="41" spans="1:9">
      <c r="A41" s="43"/>
      <c r="B41" s="46" t="s">
        <v>3011</v>
      </c>
      <c r="C41" s="47" cm="1">
        <f t="array" ref="C41">INDEX($C$73:$T$107,$U100,C$59)</f>
        <v>186.61099999999999</v>
      </c>
      <c r="D41" s="47" cm="1">
        <f t="array" ref="D41">INDEX($C$73:$T$107,$U100,D$59)</f>
        <v>14.247999999999999</v>
      </c>
      <c r="E41" s="47" cm="1">
        <f t="array" ref="E41">INDEX($C$73:$T$107,$U100,E$59)</f>
        <v>172.36199999999999</v>
      </c>
      <c r="F41" s="47"/>
      <c r="G41" s="48" t="str" cm="1">
        <f t="array" ref="G41">HYPERLINK(TEXT("#"&amp;INDEX($C$121:$T$155,$U148,C$59),),INDEX($C$121:$T$155,$U148,C$59))</f>
        <v>A126094906J</v>
      </c>
      <c r="H41" s="48" t="str" cm="1">
        <f t="array" ref="H41">HYPERLINK(TEXT("#"&amp;INDEX($C$121:$T$155,$U148,D$59),),INDEX($C$121:$T$155,$U148,D$59))</f>
        <v>A126110026V</v>
      </c>
      <c r="I41" s="48" t="str" cm="1">
        <f t="array" ref="I41">HYPERLINK(TEXT("#"&amp;INDEX($C$121:$T$155,$U148,E$59),),INDEX($C$121:$T$155,$U148,E$59))</f>
        <v>A126102466X</v>
      </c>
    </row>
    <row r="42" spans="1:9">
      <c r="A42" s="43"/>
      <c r="B42" s="46" t="s">
        <v>3012</v>
      </c>
      <c r="C42" s="47" cm="1">
        <f t="array" ref="C42">INDEX($C$73:$T$107,$U101,C$59)</f>
        <v>2949.652</v>
      </c>
      <c r="D42" s="47" cm="1">
        <f t="array" ref="D42">INDEX($C$73:$T$107,$U101,D$59)</f>
        <v>1301.4159999999999</v>
      </c>
      <c r="E42" s="47" cm="1">
        <f t="array" ref="E42">INDEX($C$73:$T$107,$U101,E$59)</f>
        <v>1648.2360000000001</v>
      </c>
      <c r="F42" s="47"/>
      <c r="G42" s="48" t="str" cm="1">
        <f t="array" ref="G42">HYPERLINK(TEXT("#"&amp;INDEX($C$121:$T$155,$U149,C$59),),INDEX($C$121:$T$155,$U149,C$59))</f>
        <v>A126094918T</v>
      </c>
      <c r="H42" s="48" t="str" cm="1">
        <f t="array" ref="H42">HYPERLINK(TEXT("#"&amp;INDEX($C$121:$T$155,$U149,D$59),),INDEX($C$121:$T$155,$U149,D$59))</f>
        <v>A126110038C</v>
      </c>
      <c r="I42" s="48" t="str" cm="1">
        <f t="array" ref="I42">HYPERLINK(TEXT("#"&amp;INDEX($C$121:$T$155,$U149,E$59),),INDEX($C$121:$T$155,$U149,E$59))</f>
        <v>A126102478J</v>
      </c>
    </row>
    <row r="43" spans="1:9">
      <c r="A43" s="43"/>
      <c r="B43" s="46" t="s">
        <v>3013</v>
      </c>
      <c r="C43" s="47" cm="1">
        <f t="array" ref="C43">INDEX($C$73:$T$107,$U102,C$59)</f>
        <v>1650.1559999999999</v>
      </c>
      <c r="D43" s="47" cm="1">
        <f t="array" ref="D43">INDEX($C$73:$T$107,$U102,D$59)</f>
        <v>715.01</v>
      </c>
      <c r="E43" s="47" cm="1">
        <f t="array" ref="E43">INDEX($C$73:$T$107,$U102,E$59)</f>
        <v>935.14599999999996</v>
      </c>
      <c r="F43" s="47"/>
      <c r="G43" s="48" t="str" cm="1">
        <f t="array" ref="G43">HYPERLINK(TEXT("#"&amp;INDEX($C$121:$T$155,$U150,C$59),),INDEX($C$121:$T$155,$U150,C$59))</f>
        <v>A126094850J</v>
      </c>
      <c r="H43" s="48" t="str" cm="1">
        <f t="array" ref="H43">HYPERLINK(TEXT("#"&amp;INDEX($C$121:$T$155,$U150,D$59),),INDEX($C$121:$T$155,$U150,D$59))</f>
        <v>A126109970L</v>
      </c>
      <c r="I43" s="48" t="str" cm="1">
        <f t="array" ref="I43">HYPERLINK(TEXT("#"&amp;INDEX($C$121:$T$155,$U150,E$59),),INDEX($C$121:$T$155,$U150,E$59))</f>
        <v>A126102410L</v>
      </c>
    </row>
    <row r="44" spans="1:9">
      <c r="A44" s="43"/>
      <c r="B44" s="46" t="s">
        <v>3014</v>
      </c>
      <c r="C44" s="47" cm="1">
        <f t="array" ref="C44">INDEX($C$73:$T$107,$U103,C$59)</f>
        <v>271.923</v>
      </c>
      <c r="D44" s="47" cm="1">
        <f t="array" ref="D44">INDEX($C$73:$T$107,$U103,D$59)</f>
        <v>109.57</v>
      </c>
      <c r="E44" s="47" cm="1">
        <f t="array" ref="E44">INDEX($C$73:$T$107,$U103,E$59)</f>
        <v>162.352</v>
      </c>
      <c r="F44" s="47"/>
      <c r="G44" s="48" t="str" cm="1">
        <f t="array" ref="G44">HYPERLINK(TEXT("#"&amp;INDEX($C$121:$T$155,$U151,C$59),),INDEX($C$121:$T$155,$U151,C$59))</f>
        <v>A126094834J</v>
      </c>
      <c r="H44" s="48" t="str" cm="1">
        <f t="array" ref="H44">HYPERLINK(TEXT("#"&amp;INDEX($C$121:$T$155,$U151,D$59),),INDEX($C$121:$T$155,$U151,D$59))</f>
        <v>A126109954L</v>
      </c>
      <c r="I44" s="48" t="str" cm="1">
        <f t="array" ref="I44">HYPERLINK(TEXT("#"&amp;INDEX($C$121:$T$155,$U151,E$59),),INDEX($C$121:$T$155,$U151,E$59))</f>
        <v>A126102394X</v>
      </c>
    </row>
    <row r="45" spans="1:9">
      <c r="A45" s="43"/>
      <c r="B45" s="46" t="s">
        <v>3015</v>
      </c>
      <c r="C45" s="47" cm="1">
        <f t="array" ref="C45">INDEX($C$73:$T$107,$U104,C$59)</f>
        <v>1378.2329999999999</v>
      </c>
      <c r="D45" s="47" cm="1">
        <f t="array" ref="D45">INDEX($C$73:$T$107,$U104,D$59)</f>
        <v>605.44000000000005</v>
      </c>
      <c r="E45" s="47" cm="1">
        <f t="array" ref="E45">INDEX($C$73:$T$107,$U104,E$59)</f>
        <v>772.79399999999998</v>
      </c>
      <c r="F45" s="47"/>
      <c r="G45" s="48" t="str" cm="1">
        <f t="array" ref="G45">HYPERLINK(TEXT("#"&amp;INDEX($C$121:$T$155,$U152,C$59),),INDEX($C$121:$T$155,$U152,C$59))</f>
        <v>A126094870T</v>
      </c>
      <c r="H45" s="48" t="str" cm="1">
        <f t="array" ref="H45">HYPERLINK(TEXT("#"&amp;INDEX($C$121:$T$155,$U152,D$59),),INDEX($C$121:$T$155,$U152,D$59))</f>
        <v>A126109990W</v>
      </c>
      <c r="I45" s="48" t="str" cm="1">
        <f t="array" ref="I45">HYPERLINK(TEXT("#"&amp;INDEX($C$121:$T$155,$U152,E$59),),INDEX($C$121:$T$155,$U152,E$59))</f>
        <v>A126102430W</v>
      </c>
    </row>
    <row r="46" spans="1:9">
      <c r="A46" s="43"/>
      <c r="B46" s="46" t="s">
        <v>3016</v>
      </c>
      <c r="C46" s="47" cm="1">
        <f t="array" ref="C46">INDEX($C$73:$T$107,$U105,C$59)</f>
        <v>14603.789000000001</v>
      </c>
      <c r="D46" s="47" cm="1">
        <f t="array" ref="D46">INDEX($C$73:$T$107,$U105,D$59)</f>
        <v>7566.7950000000001</v>
      </c>
      <c r="E46" s="47" cm="1">
        <f t="array" ref="E46">INDEX($C$73:$T$107,$U105,E$59)</f>
        <v>7036.9939999999997</v>
      </c>
      <c r="F46" s="47"/>
      <c r="G46" s="48" t="str" cm="1">
        <f t="array" ref="G46">HYPERLINK(TEXT("#"&amp;INDEX($C$121:$T$155,$U153,C$59),),INDEX($C$121:$T$155,$U153,C$59))</f>
        <v>A126094846T</v>
      </c>
      <c r="H46" s="48" t="str" cm="1">
        <f t="array" ref="H46">HYPERLINK(TEXT("#"&amp;INDEX($C$121:$T$155,$U153,D$59),),INDEX($C$121:$T$155,$U153,D$59))</f>
        <v>A126109966W</v>
      </c>
      <c r="I46" s="48" t="str" cm="1">
        <f t="array" ref="I46">HYPERLINK(TEXT("#"&amp;INDEX($C$121:$T$155,$U153,E$59),),INDEX($C$121:$T$155,$U153,E$59))</f>
        <v>A126102406W</v>
      </c>
    </row>
    <row r="47" spans="1:9">
      <c r="A47" s="43"/>
      <c r="B47" s="46" t="s">
        <v>3017</v>
      </c>
      <c r="C47" s="47" cm="1">
        <f t="array" ref="C47">INDEX($C$73:$T$107,$U106,C$59)</f>
        <v>7424.6819999999998</v>
      </c>
      <c r="D47" s="47" cm="1">
        <f t="array" ref="D47">INDEX($C$73:$T$107,$U106,D$59)</f>
        <v>3235.2809999999999</v>
      </c>
      <c r="E47" s="47" cm="1">
        <f t="array" ref="E47">INDEX($C$73:$T$107,$U106,E$59)</f>
        <v>4189.402</v>
      </c>
      <c r="F47" s="47"/>
      <c r="G47" s="48" t="str" cm="1">
        <f t="array" ref="G47">HYPERLINK(TEXT("#"&amp;INDEX($C$121:$T$155,$U154,C$59),),INDEX($C$121:$T$155,$U154,C$59))</f>
        <v>A126094874A</v>
      </c>
      <c r="H47" s="48" t="str" cm="1">
        <f t="array" ref="H47">HYPERLINK(TEXT("#"&amp;INDEX($C$121:$T$155,$U154,D$59),),INDEX($C$121:$T$155,$U154,D$59))</f>
        <v>A126109994F</v>
      </c>
      <c r="I47" s="48" t="str" cm="1">
        <f t="array" ref="I47">HYPERLINK(TEXT("#"&amp;INDEX($C$121:$T$155,$U154,E$59),),INDEX($C$121:$T$155,$U154,E$59))</f>
        <v>A126102434F</v>
      </c>
    </row>
    <row r="48" spans="1:9">
      <c r="A48" s="43"/>
      <c r="B48" s="46" t="s">
        <v>3018</v>
      </c>
      <c r="C48" s="47" cm="1">
        <f t="array" ref="C48">INDEX($C$73:$T$107,$U107,C$59)</f>
        <v>787.99</v>
      </c>
      <c r="D48" s="47" cm="1">
        <f t="array" ref="D48">INDEX($C$73:$T$107,$U107,D$59)</f>
        <v>304.99299999999999</v>
      </c>
      <c r="E48" s="47" cm="1">
        <f t="array" ref="E48">INDEX($C$73:$T$107,$U107,E$59)</f>
        <v>482.99700000000001</v>
      </c>
      <c r="F48" s="47"/>
      <c r="G48" s="48" t="str" cm="1">
        <f t="array" ref="G48">HYPERLINK(TEXT("#"&amp;INDEX($C$121:$T$155,$U155,C$59),),INDEX($C$121:$T$155,$U155,C$59))</f>
        <v>A126094854T</v>
      </c>
      <c r="H48" s="48" t="str" cm="1">
        <f t="array" ref="H48">HYPERLINK(TEXT("#"&amp;INDEX($C$121:$T$155,$U155,D$59),),INDEX($C$121:$T$155,$U155,D$59))</f>
        <v>A126109974W</v>
      </c>
      <c r="I48" s="48" t="str" cm="1">
        <f t="array" ref="I48">HYPERLINK(TEXT("#"&amp;INDEX($C$121:$T$155,$U155,E$59),),INDEX($C$121:$T$155,$U155,E$59))</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2025</v>
      </c>
      <c r="B51" s="53"/>
      <c r="C51" s="47"/>
      <c r="D51" s="47"/>
      <c r="E51" s="47"/>
      <c r="F51" s="47"/>
      <c r="G51" s="47"/>
      <c r="H51" s="47"/>
      <c r="I51" s="47"/>
      <c r="J51" s="47"/>
      <c r="K51" s="47"/>
      <c r="L51" s="47"/>
      <c r="M51" s="47"/>
      <c r="N51" s="47"/>
      <c r="O51" s="47"/>
      <c r="P51" s="47"/>
      <c r="Q51" s="47"/>
      <c r="R51" s="47"/>
      <c r="S51" s="47"/>
      <c r="T51" s="47"/>
    </row>
    <row r="52" spans="1:21" hidden="1">
      <c r="A52" s="54"/>
      <c r="B52" s="55" t="s">
        <v>2977</v>
      </c>
      <c r="C52" s="56">
        <v>1</v>
      </c>
      <c r="D52" s="57"/>
      <c r="E52" s="57"/>
      <c r="F52" s="47"/>
      <c r="G52" s="47"/>
      <c r="H52" s="47"/>
      <c r="I52" s="47"/>
      <c r="J52" s="47"/>
      <c r="K52" s="47"/>
      <c r="L52" s="47"/>
      <c r="M52" s="47"/>
      <c r="N52" s="47"/>
      <c r="O52" s="47"/>
      <c r="P52" s="47"/>
      <c r="Q52" s="47"/>
      <c r="R52" s="47"/>
      <c r="S52" s="47"/>
      <c r="T52" s="47"/>
    </row>
    <row r="53" spans="1:21" hidden="1">
      <c r="A53" s="54"/>
      <c r="B53" s="55" t="s">
        <v>3019</v>
      </c>
      <c r="C53" s="56">
        <v>4</v>
      </c>
      <c r="D53" s="57"/>
      <c r="E53" s="57"/>
      <c r="F53" s="47"/>
      <c r="G53" s="47"/>
      <c r="H53" s="47"/>
      <c r="I53" s="47"/>
      <c r="J53" s="47"/>
      <c r="K53" s="47"/>
      <c r="L53" s="47"/>
      <c r="M53" s="47"/>
      <c r="N53" s="47"/>
      <c r="O53" s="47"/>
      <c r="P53" s="47"/>
      <c r="Q53" s="47"/>
      <c r="R53" s="47"/>
      <c r="S53" s="47"/>
      <c r="T53" s="47"/>
    </row>
    <row r="54" spans="1:21" hidden="1">
      <c r="A54" s="54"/>
      <c r="B54" s="55" t="s">
        <v>3020</v>
      </c>
      <c r="C54" s="56">
        <v>7</v>
      </c>
      <c r="D54" s="57"/>
      <c r="E54" s="57"/>
      <c r="F54" s="47"/>
      <c r="G54" s="47"/>
      <c r="H54" s="47"/>
      <c r="I54" s="47"/>
      <c r="J54" s="47"/>
      <c r="K54" s="47"/>
      <c r="L54" s="47"/>
      <c r="M54" s="47"/>
      <c r="N54" s="47"/>
      <c r="O54" s="47"/>
      <c r="P54" s="47"/>
      <c r="Q54" s="47"/>
      <c r="R54" s="47"/>
      <c r="S54" s="47"/>
      <c r="T54" s="47"/>
    </row>
    <row r="55" spans="1:21" hidden="1">
      <c r="A55" s="54"/>
      <c r="B55" s="55" t="s">
        <v>3021</v>
      </c>
      <c r="C55" s="56">
        <v>10</v>
      </c>
      <c r="D55" s="57"/>
      <c r="E55" s="57"/>
      <c r="F55" s="47"/>
      <c r="G55" s="47"/>
      <c r="H55" s="47"/>
      <c r="I55" s="47"/>
      <c r="J55" s="47"/>
      <c r="K55" s="47"/>
      <c r="L55" s="47"/>
      <c r="M55" s="47"/>
      <c r="N55" s="47"/>
      <c r="O55" s="47"/>
      <c r="P55" s="47"/>
      <c r="Q55" s="47"/>
      <c r="R55" s="47"/>
      <c r="S55" s="47"/>
      <c r="T55" s="47"/>
    </row>
    <row r="56" spans="1:21" hidden="1">
      <c r="A56" s="54"/>
      <c r="B56" s="55" t="s">
        <v>3022</v>
      </c>
      <c r="C56" s="56">
        <v>13</v>
      </c>
      <c r="D56" s="57"/>
      <c r="E56" s="57"/>
      <c r="F56" s="47"/>
      <c r="G56" s="47"/>
      <c r="H56" s="47"/>
      <c r="I56" s="47"/>
      <c r="J56" s="47"/>
      <c r="K56" s="47"/>
      <c r="L56" s="47"/>
      <c r="M56" s="47"/>
      <c r="N56" s="47"/>
      <c r="O56" s="47"/>
      <c r="P56" s="47"/>
      <c r="Q56" s="47"/>
      <c r="R56" s="47"/>
      <c r="S56" s="47"/>
      <c r="T56" s="47"/>
    </row>
    <row r="57" spans="1:21" hidden="1">
      <c r="A57" s="54"/>
      <c r="B57" s="55" t="s">
        <v>3023</v>
      </c>
      <c r="C57" s="56">
        <v>16</v>
      </c>
      <c r="D57" s="57"/>
      <c r="E57" s="57"/>
      <c r="F57" s="47"/>
      <c r="G57" s="47"/>
      <c r="H57" s="47"/>
      <c r="I57" s="47"/>
      <c r="J57" s="47"/>
      <c r="K57" s="47"/>
      <c r="L57" s="47"/>
      <c r="M57" s="47"/>
      <c r="N57" s="47"/>
      <c r="O57" s="47"/>
      <c r="P57" s="47"/>
      <c r="Q57" s="47"/>
      <c r="R57" s="47"/>
      <c r="S57" s="47"/>
      <c r="T57" s="47"/>
    </row>
    <row r="58" spans="1:21" hidden="1">
      <c r="A58" s="54"/>
      <c r="B58" s="58"/>
      <c r="C58" s="57"/>
      <c r="D58" s="57"/>
      <c r="E58" s="57"/>
      <c r="F58" s="47"/>
      <c r="G58" s="47"/>
      <c r="H58" s="47"/>
      <c r="I58" s="47"/>
      <c r="J58" s="47"/>
      <c r="K58" s="47"/>
      <c r="L58" s="47"/>
      <c r="M58" s="47"/>
      <c r="N58" s="47"/>
      <c r="O58" s="47"/>
      <c r="P58" s="47"/>
      <c r="Q58" s="47"/>
      <c r="R58" s="47"/>
      <c r="S58" s="47"/>
      <c r="T58" s="47"/>
    </row>
    <row r="59" spans="1:21" hidden="1">
      <c r="A59" s="54"/>
      <c r="B59" s="59"/>
      <c r="C59" s="56">
        <f>VLOOKUP(C10,B52:C57,2,FALSE)</f>
        <v>1</v>
      </c>
      <c r="D59" s="56">
        <f>C59+1</f>
        <v>2</v>
      </c>
      <c r="E59" s="56">
        <f>D59+1</f>
        <v>3</v>
      </c>
      <c r="F59" s="47"/>
      <c r="G59" s="47"/>
      <c r="H59" s="47"/>
      <c r="I59" s="47"/>
      <c r="J59" s="47"/>
      <c r="K59" s="47"/>
      <c r="L59" s="47"/>
      <c r="M59" s="47"/>
      <c r="N59" s="47"/>
      <c r="O59" s="47"/>
      <c r="P59" s="47"/>
      <c r="Q59" s="47"/>
      <c r="R59" s="47"/>
      <c r="S59" s="47"/>
      <c r="T59" s="47"/>
      <c r="U59" s="47"/>
    </row>
    <row r="60" spans="1:21" hidden="1">
      <c r="A60" s="54"/>
      <c r="B60" s="53"/>
      <c r="C60" s="47"/>
      <c r="D60" s="47"/>
      <c r="E60" s="47"/>
      <c r="F60" s="47"/>
      <c r="G60" s="47"/>
      <c r="H60" s="47"/>
      <c r="I60" s="47"/>
      <c r="J60" s="47"/>
      <c r="K60" s="47"/>
      <c r="L60" s="47"/>
      <c r="M60" s="47"/>
      <c r="N60" s="47"/>
      <c r="O60" s="47"/>
      <c r="P60" s="47"/>
      <c r="Q60" s="47"/>
      <c r="R60" s="47"/>
      <c r="S60" s="47"/>
      <c r="T60" s="47"/>
    </row>
    <row r="61" spans="1:21" hidden="1">
      <c r="A61" s="54"/>
      <c r="B61" s="53"/>
      <c r="C61" s="47"/>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47"/>
      <c r="D63" s="47"/>
      <c r="E63" s="47"/>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21" hidden="1">
      <c r="A65" s="54"/>
      <c r="B65" s="53"/>
      <c r="C65" s="47"/>
      <c r="D65" s="47"/>
      <c r="E65" s="47"/>
      <c r="F65" s="47"/>
      <c r="G65" s="47"/>
      <c r="H65" s="47"/>
      <c r="I65" s="47"/>
      <c r="J65" s="47"/>
      <c r="K65" s="47"/>
      <c r="L65" s="47"/>
      <c r="M65" s="47"/>
      <c r="N65" s="47"/>
      <c r="O65" s="47"/>
      <c r="P65" s="47"/>
      <c r="Q65" s="47"/>
      <c r="R65" s="47"/>
      <c r="S65" s="47"/>
      <c r="T65" s="47"/>
    </row>
    <row r="66" spans="1:21" hidden="1">
      <c r="A66" s="54"/>
      <c r="B66" s="53"/>
      <c r="C66" s="47"/>
      <c r="D66" s="47"/>
      <c r="E66" s="47"/>
      <c r="F66" s="47"/>
      <c r="G66" s="47"/>
      <c r="H66" s="47"/>
      <c r="I66" s="47"/>
      <c r="J66" s="47"/>
      <c r="K66" s="47"/>
      <c r="L66" s="47"/>
      <c r="M66" s="47"/>
      <c r="N66" s="47"/>
      <c r="O66" s="47"/>
      <c r="P66" s="47"/>
      <c r="Q66" s="47"/>
      <c r="R66" s="47"/>
      <c r="S66" s="47"/>
      <c r="T66" s="47"/>
    </row>
    <row r="67" spans="1:21" hidden="1">
      <c r="A67" s="54"/>
      <c r="B67" s="53"/>
      <c r="C67" s="47"/>
      <c r="D67" s="47"/>
      <c r="E67" s="47"/>
      <c r="F67" s="47"/>
      <c r="G67" s="47"/>
      <c r="H67" s="47"/>
      <c r="I67" s="47"/>
      <c r="J67" s="47"/>
      <c r="K67" s="47"/>
      <c r="L67" s="47"/>
      <c r="M67" s="47"/>
      <c r="N67" s="47"/>
      <c r="O67" s="47"/>
      <c r="P67" s="47"/>
      <c r="Q67" s="47"/>
      <c r="R67" s="47"/>
      <c r="S67" s="47"/>
      <c r="T67" s="47"/>
    </row>
    <row r="68" spans="1:21" hidden="1">
      <c r="A68" s="54"/>
      <c r="B68" s="53"/>
      <c r="C68" s="56">
        <v>1</v>
      </c>
      <c r="D68" s="56">
        <v>2</v>
      </c>
      <c r="E68" s="56">
        <v>3</v>
      </c>
      <c r="F68" s="56">
        <v>4</v>
      </c>
      <c r="G68" s="56">
        <v>5</v>
      </c>
      <c r="H68" s="56">
        <v>6</v>
      </c>
      <c r="I68" s="56">
        <v>7</v>
      </c>
      <c r="J68" s="56">
        <v>8</v>
      </c>
      <c r="K68" s="56">
        <v>9</v>
      </c>
      <c r="L68" s="56">
        <v>10</v>
      </c>
      <c r="M68" s="56">
        <v>11</v>
      </c>
      <c r="N68" s="56">
        <v>12</v>
      </c>
      <c r="O68" s="56">
        <v>13</v>
      </c>
      <c r="P68" s="56">
        <v>14</v>
      </c>
      <c r="Q68" s="56">
        <v>15</v>
      </c>
      <c r="R68" s="56">
        <v>16</v>
      </c>
      <c r="S68" s="56">
        <v>17</v>
      </c>
      <c r="T68" s="56">
        <v>18</v>
      </c>
    </row>
    <row r="69" spans="1:21" ht="15" hidden="1" customHeight="1">
      <c r="A69" s="38"/>
      <c r="B69" s="38"/>
      <c r="C69" s="73" t="s">
        <v>2977</v>
      </c>
      <c r="D69" s="73"/>
      <c r="E69" s="73"/>
      <c r="F69" s="73" t="s">
        <v>3019</v>
      </c>
      <c r="G69" s="73"/>
      <c r="H69" s="73"/>
      <c r="I69" s="73" t="s">
        <v>3020</v>
      </c>
      <c r="J69" s="73"/>
      <c r="K69" s="73"/>
      <c r="L69" s="73" t="s">
        <v>3021</v>
      </c>
      <c r="M69" s="73"/>
      <c r="N69" s="73"/>
      <c r="O69" s="73" t="s">
        <v>3022</v>
      </c>
      <c r="P69" s="73"/>
      <c r="Q69" s="73"/>
      <c r="R69" s="73" t="s">
        <v>3023</v>
      </c>
      <c r="S69" s="73"/>
      <c r="T69" s="73"/>
    </row>
    <row r="70" spans="1:21" hidden="1">
      <c r="A70" s="38"/>
      <c r="B70" s="38"/>
      <c r="C70" s="39" t="s">
        <v>2979</v>
      </c>
      <c r="D70" s="39" t="s">
        <v>2980</v>
      </c>
      <c r="E70" s="39" t="s">
        <v>2981</v>
      </c>
      <c r="F70" s="39" t="s">
        <v>2979</v>
      </c>
      <c r="G70" s="39" t="s">
        <v>2980</v>
      </c>
      <c r="H70" s="39" t="s">
        <v>2981</v>
      </c>
      <c r="I70" s="39" t="s">
        <v>2979</v>
      </c>
      <c r="J70" s="39" t="s">
        <v>2980</v>
      </c>
      <c r="K70" s="39" t="s">
        <v>2981</v>
      </c>
      <c r="L70" s="39" t="s">
        <v>2979</v>
      </c>
      <c r="M70" s="39" t="s">
        <v>2980</v>
      </c>
      <c r="N70" s="39" t="s">
        <v>2981</v>
      </c>
      <c r="O70" s="39" t="s">
        <v>2979</v>
      </c>
      <c r="P70" s="39" t="s">
        <v>2980</v>
      </c>
      <c r="Q70" s="39" t="s">
        <v>2981</v>
      </c>
      <c r="R70" s="39" t="s">
        <v>2979</v>
      </c>
      <c r="S70" s="39" t="s">
        <v>2980</v>
      </c>
      <c r="T70" s="39" t="s">
        <v>2981</v>
      </c>
    </row>
    <row r="71" spans="1:21" hidden="1">
      <c r="A71" s="38"/>
      <c r="B71" s="38"/>
      <c r="C71" s="42" t="s">
        <v>2982</v>
      </c>
      <c r="D71" s="42" t="s">
        <v>2982</v>
      </c>
      <c r="E71" s="42" t="s">
        <v>2982</v>
      </c>
      <c r="F71" s="42" t="s">
        <v>2982</v>
      </c>
      <c r="G71" s="42" t="s">
        <v>2982</v>
      </c>
      <c r="H71" s="42" t="s">
        <v>2982</v>
      </c>
      <c r="I71" s="42" t="s">
        <v>2982</v>
      </c>
      <c r="J71" s="42" t="s">
        <v>2982</v>
      </c>
      <c r="K71" s="42" t="s">
        <v>2982</v>
      </c>
      <c r="L71" s="42" t="s">
        <v>2982</v>
      </c>
      <c r="M71" s="42" t="s">
        <v>2982</v>
      </c>
      <c r="N71" s="42" t="s">
        <v>2982</v>
      </c>
      <c r="O71" s="42" t="s">
        <v>2982</v>
      </c>
      <c r="P71" s="42" t="s">
        <v>2982</v>
      </c>
      <c r="Q71" s="42" t="s">
        <v>2982</v>
      </c>
      <c r="R71" s="42" t="s">
        <v>2982</v>
      </c>
      <c r="S71" s="42" t="s">
        <v>2982</v>
      </c>
      <c r="T71" s="42" t="s">
        <v>2982</v>
      </c>
    </row>
    <row r="72" spans="1:21" hidden="1">
      <c r="A72" s="43" t="s">
        <v>2983</v>
      </c>
      <c r="B72" s="44"/>
      <c r="C72" s="42"/>
      <c r="D72" s="42"/>
      <c r="E72" s="42"/>
      <c r="F72" s="45"/>
      <c r="G72" s="60"/>
      <c r="H72" s="60"/>
    </row>
    <row r="73" spans="1:21" hidden="1">
      <c r="A73" s="43"/>
      <c r="B73" s="46" t="s">
        <v>2984</v>
      </c>
      <c r="C73" s="61">
        <f>A126094922J_Latest</f>
        <v>22028.471000000001</v>
      </c>
      <c r="D73" s="61">
        <f>A126110042V_Latest</f>
        <v>10802.075999999999</v>
      </c>
      <c r="E73" s="61">
        <f>A126102482X_Latest</f>
        <v>11226.395</v>
      </c>
      <c r="F73" s="62">
        <f>A126098702C_Latest</f>
        <v>17427.026000000002</v>
      </c>
      <c r="G73" s="62">
        <f>A126113822L_Latest</f>
        <v>8640.5930000000008</v>
      </c>
      <c r="H73" s="62">
        <f>A126106262V_Latest</f>
        <v>8786.4330000000009</v>
      </c>
      <c r="I73" s="62">
        <f>A126096182X_Latest</f>
        <v>3402.1129999999998</v>
      </c>
      <c r="J73" s="62">
        <f>A126111302W_Latest</f>
        <v>1753.71</v>
      </c>
      <c r="K73" s="62">
        <f>A126103742A_Latest</f>
        <v>1648.404</v>
      </c>
      <c r="L73" s="61">
        <f>A126099962T_Latest</f>
        <v>7759.2709999999997</v>
      </c>
      <c r="M73" s="61">
        <f>A126115082C_Latest</f>
        <v>3835.9949999999999</v>
      </c>
      <c r="N73" s="61">
        <f>A126107522W_Latest</f>
        <v>3923.2759999999998</v>
      </c>
      <c r="O73" s="61">
        <f>A126101222K_Latest</f>
        <v>6265.6419999999998</v>
      </c>
      <c r="P73" s="61">
        <f>A126116342F_Latest</f>
        <v>3050.8879999999999</v>
      </c>
      <c r="Q73" s="61">
        <f>A126108782K_Latest</f>
        <v>3214.7530000000002</v>
      </c>
      <c r="R73" s="61">
        <f>A126097442A_Latest</f>
        <v>4601.4449999999997</v>
      </c>
      <c r="S73" s="61">
        <f>A126112562K_Latest</f>
        <v>2161.4830000000002</v>
      </c>
      <c r="T73" s="61">
        <f>A126105002F_Latest</f>
        <v>2439.9630000000002</v>
      </c>
      <c r="U73" s="55">
        <v>1</v>
      </c>
    </row>
    <row r="74" spans="1:21" hidden="1">
      <c r="A74" s="43"/>
      <c r="B74" s="46" t="s">
        <v>2985</v>
      </c>
      <c r="C74" s="61">
        <f>A126094878K_Latest</f>
        <v>14331.866</v>
      </c>
      <c r="D74" s="61">
        <f>A126109998R_Latest</f>
        <v>7457.2240000000002</v>
      </c>
      <c r="E74" s="61">
        <f>A126102438R_Latest</f>
        <v>6874.6419999999998</v>
      </c>
      <c r="F74" s="62">
        <f>A126098658F_Latest</f>
        <v>13603.248</v>
      </c>
      <c r="G74" s="62">
        <f>A126113778R_Latest</f>
        <v>7046.9430000000002</v>
      </c>
      <c r="H74" s="62">
        <f>A126106218K_Latest</f>
        <v>6556.3059999999996</v>
      </c>
      <c r="I74" s="62">
        <f>A126096138R_Latest</f>
        <v>2203.768</v>
      </c>
      <c r="J74" s="62">
        <f>A126111258X_Latest</f>
        <v>1130.723</v>
      </c>
      <c r="K74" s="62">
        <f>A126103698C_Latest</f>
        <v>1073.0450000000001</v>
      </c>
      <c r="L74" s="61">
        <f>A126099918J_Latest</f>
        <v>6640.7110000000002</v>
      </c>
      <c r="M74" s="61">
        <f>A126115038V_Latest</f>
        <v>3468.1979999999999</v>
      </c>
      <c r="N74" s="61">
        <f>A126107478X_Latest</f>
        <v>3172.5129999999999</v>
      </c>
      <c r="O74" s="61">
        <f>A126101178L_Latest</f>
        <v>4758.7690000000002</v>
      </c>
      <c r="P74" s="61">
        <f>A126116298J_Latest</f>
        <v>2448.0219999999999</v>
      </c>
      <c r="Q74" s="61">
        <f>A126108738A_Latest</f>
        <v>2310.7469999999998</v>
      </c>
      <c r="R74" s="61">
        <f>A126097398C_Latest</f>
        <v>728.61800000000005</v>
      </c>
      <c r="S74" s="61">
        <f>A126112518A_Latest</f>
        <v>410.28199999999998</v>
      </c>
      <c r="T74" s="61">
        <f>A126104958F_Latest</f>
        <v>318.33600000000001</v>
      </c>
      <c r="U74" s="55">
        <v>2</v>
      </c>
    </row>
    <row r="75" spans="1:21" hidden="1">
      <c r="A75" s="43"/>
      <c r="B75" s="46" t="s">
        <v>2986</v>
      </c>
      <c r="C75" s="61">
        <f>A126094926T_Latest</f>
        <v>1425.9860000000001</v>
      </c>
      <c r="D75" s="61">
        <f>A126110046C_Latest</f>
        <v>758.93499999999995</v>
      </c>
      <c r="E75" s="61">
        <f>A126102486J_Latest</f>
        <v>667.05100000000004</v>
      </c>
      <c r="F75" s="62">
        <f>A126098706L_Latest</f>
        <v>1394.5419999999999</v>
      </c>
      <c r="G75" s="62">
        <f>A126113826W_Latest</f>
        <v>742.89099999999996</v>
      </c>
      <c r="H75" s="62">
        <f>A126106266C_Latest</f>
        <v>651.65</v>
      </c>
      <c r="I75" s="62">
        <f>A126096186J_Latest</f>
        <v>445.25</v>
      </c>
      <c r="J75" s="62">
        <f>A126111306F_Latest</f>
        <v>225.255</v>
      </c>
      <c r="K75" s="62">
        <f>A126103746K_Latest</f>
        <v>219.995</v>
      </c>
      <c r="L75" s="61">
        <f>A126099966A_Latest</f>
        <v>631.19100000000003</v>
      </c>
      <c r="M75" s="61">
        <f>A126115086L_Latest</f>
        <v>357.07600000000002</v>
      </c>
      <c r="N75" s="61">
        <f>A126107526F_Latest</f>
        <v>274.11599999999999</v>
      </c>
      <c r="O75" s="61">
        <f>A126101226V_Latest</f>
        <v>318.10000000000002</v>
      </c>
      <c r="P75" s="61">
        <f>A126116346R_Latest</f>
        <v>160.56100000000001</v>
      </c>
      <c r="Q75" s="61">
        <f>A126108786V_Latest</f>
        <v>157.54</v>
      </c>
      <c r="R75" s="61">
        <f>A126097446K_Latest</f>
        <v>31.443999999999999</v>
      </c>
      <c r="S75" s="61">
        <f>A126112566V_Latest</f>
        <v>16.044</v>
      </c>
      <c r="T75" s="61">
        <f>A126105006R_Latest</f>
        <v>15.401</v>
      </c>
      <c r="U75" s="55">
        <v>3</v>
      </c>
    </row>
    <row r="76" spans="1:21" hidden="1">
      <c r="A76" s="43"/>
      <c r="B76" s="46" t="s">
        <v>2987</v>
      </c>
      <c r="C76" s="61">
        <f>A126094930J_Latest</f>
        <v>905.50099999999998</v>
      </c>
      <c r="D76" s="61">
        <f>A126110050V_Latest</f>
        <v>366.55</v>
      </c>
      <c r="E76" s="61">
        <f>A126102490X_Latest</f>
        <v>538.95000000000005</v>
      </c>
      <c r="F76" s="62">
        <f>A126098710C_Latest</f>
        <v>880.53200000000004</v>
      </c>
      <c r="G76" s="62">
        <f>A126113830L_Latest</f>
        <v>354.13900000000001</v>
      </c>
      <c r="H76" s="62">
        <f>A126106270V_Latest</f>
        <v>526.39300000000003</v>
      </c>
      <c r="I76" s="62">
        <f>A126096190X_Latest</f>
        <v>362.24900000000002</v>
      </c>
      <c r="J76" s="62">
        <f>A126111310W_Latest</f>
        <v>164.66300000000001</v>
      </c>
      <c r="K76" s="62">
        <f>A126103750A_Latest</f>
        <v>197.58600000000001</v>
      </c>
      <c r="L76" s="61">
        <f>A126099970T_Latest</f>
        <v>325.12799999999999</v>
      </c>
      <c r="M76" s="61">
        <f>A126115090C_Latest</f>
        <v>122.518</v>
      </c>
      <c r="N76" s="61">
        <f>A126107530W_Latest</f>
        <v>202.61099999999999</v>
      </c>
      <c r="O76" s="61">
        <f>A126101230K_Latest</f>
        <v>193.155</v>
      </c>
      <c r="P76" s="61">
        <f>A126116350F_Latest</f>
        <v>66.957999999999998</v>
      </c>
      <c r="Q76" s="61">
        <f>A126108790K_Latest</f>
        <v>126.197</v>
      </c>
      <c r="R76" s="61">
        <f>A126097450A_Latest</f>
        <v>24.969000000000001</v>
      </c>
      <c r="S76" s="61">
        <f>A126112570K_Latest</f>
        <v>12.412000000000001</v>
      </c>
      <c r="T76" s="61">
        <f>A126105010F_Latest</f>
        <v>12.557</v>
      </c>
      <c r="U76" s="55">
        <v>4</v>
      </c>
    </row>
    <row r="77" spans="1:21" hidden="1">
      <c r="A77" s="43"/>
      <c r="B77" s="46" t="s">
        <v>2988</v>
      </c>
      <c r="C77" s="61">
        <f>A126094882A_Latest</f>
        <v>424.68700000000001</v>
      </c>
      <c r="D77" s="61">
        <f>A126110002A_Latest</f>
        <v>188.13399999999999</v>
      </c>
      <c r="E77" s="61">
        <f>A126102442F_Latest</f>
        <v>236.554</v>
      </c>
      <c r="F77" s="62">
        <f>A126098662W_Latest</f>
        <v>421.49599999999998</v>
      </c>
      <c r="G77" s="62">
        <f>A126113782F_Latest</f>
        <v>185.33600000000001</v>
      </c>
      <c r="H77" s="62">
        <f>A126106222A_Latest</f>
        <v>236.16</v>
      </c>
      <c r="I77" s="62">
        <f>A126096142F_Latest</f>
        <v>121.46899999999999</v>
      </c>
      <c r="J77" s="62">
        <f>A126111262R_Latest</f>
        <v>52.576999999999998</v>
      </c>
      <c r="K77" s="62">
        <f>A126103702J_Latest</f>
        <v>68.891999999999996</v>
      </c>
      <c r="L77" s="61">
        <f>A126099922X_Latest</f>
        <v>204.58699999999999</v>
      </c>
      <c r="M77" s="61">
        <f>A126115042K_Latest</f>
        <v>91.617000000000004</v>
      </c>
      <c r="N77" s="61">
        <f>A126107482R_Latest</f>
        <v>112.97</v>
      </c>
      <c r="O77" s="61">
        <f>A126101182C_Latest</f>
        <v>95.44</v>
      </c>
      <c r="P77" s="61">
        <f>A126116302L_Latest</f>
        <v>41.143000000000001</v>
      </c>
      <c r="Q77" s="61">
        <f>A126108742T_Latest</f>
        <v>54.296999999999997</v>
      </c>
      <c r="R77" s="61">
        <f>A126097402J_Latest</f>
        <v>3.1920000000000002</v>
      </c>
      <c r="S77" s="61">
        <f>A126112522T_Latest</f>
        <v>2.798</v>
      </c>
      <c r="T77" s="61">
        <f>A126104962W_Latest</f>
        <v>0.39400000000000002</v>
      </c>
      <c r="U77" s="55">
        <v>5</v>
      </c>
    </row>
    <row r="78" spans="1:21" hidden="1">
      <c r="A78" s="43"/>
      <c r="B78" s="46" t="s">
        <v>2989</v>
      </c>
      <c r="C78" s="61">
        <f>A126094886K_Latest</f>
        <v>885.11800000000005</v>
      </c>
      <c r="D78" s="61">
        <f>A126110006K_Latest</f>
        <v>376.714</v>
      </c>
      <c r="E78" s="61">
        <f>A126102446R_Latest</f>
        <v>508.40300000000002</v>
      </c>
      <c r="F78" s="62">
        <f>A126098666F_Latest</f>
        <v>857.73800000000006</v>
      </c>
      <c r="G78" s="62">
        <f>A126113786R_Latest</f>
        <v>361.81200000000001</v>
      </c>
      <c r="H78" s="62">
        <f>A126106226K_Latest</f>
        <v>495.92599999999999</v>
      </c>
      <c r="I78" s="62">
        <f>A126096146R_Latest</f>
        <v>353.87299999999999</v>
      </c>
      <c r="J78" s="62">
        <f>A126111266X_Latest</f>
        <v>157.41800000000001</v>
      </c>
      <c r="K78" s="62">
        <f>A126103706T_Latest</f>
        <v>196.45500000000001</v>
      </c>
      <c r="L78" s="61">
        <f>A126099926J_Latest</f>
        <v>312.01499999999999</v>
      </c>
      <c r="M78" s="61">
        <f>A126115046V_Latest</f>
        <v>127.417</v>
      </c>
      <c r="N78" s="61">
        <f>A126107486X_Latest</f>
        <v>184.59800000000001</v>
      </c>
      <c r="O78" s="61">
        <f>A126101186L_Latest</f>
        <v>191.851</v>
      </c>
      <c r="P78" s="61">
        <f>A126116306W_Latest</f>
        <v>76.977000000000004</v>
      </c>
      <c r="Q78" s="61">
        <f>A126108746A_Latest</f>
        <v>114.874</v>
      </c>
      <c r="R78" s="61">
        <f>A126097406T_Latest</f>
        <v>27.379000000000001</v>
      </c>
      <c r="S78" s="61">
        <f>A126112526A_Latest</f>
        <v>14.901999999999999</v>
      </c>
      <c r="T78" s="61">
        <f>A126104966F_Latest</f>
        <v>12.478</v>
      </c>
      <c r="U78" s="55">
        <v>6</v>
      </c>
    </row>
    <row r="79" spans="1:21" hidden="1">
      <c r="A79" s="43"/>
      <c r="B79" s="46" t="s">
        <v>2990</v>
      </c>
      <c r="C79" s="61">
        <f>A126094910X_Latest</f>
        <v>818.89599999999996</v>
      </c>
      <c r="D79" s="61">
        <f>A126110030K_Latest</f>
        <v>331.14299999999997</v>
      </c>
      <c r="E79" s="61">
        <f>A126102470R_Latest</f>
        <v>487.75299999999999</v>
      </c>
      <c r="F79" s="62">
        <f>A126098690F_Latest</f>
        <v>795.09900000000005</v>
      </c>
      <c r="G79" s="62">
        <f>A126113810C_Latest</f>
        <v>319.37099999999998</v>
      </c>
      <c r="H79" s="62">
        <f>A126106250K_Latest</f>
        <v>475.72800000000001</v>
      </c>
      <c r="I79" s="62">
        <f>A126096170R_Latest</f>
        <v>344.42399999999998</v>
      </c>
      <c r="J79" s="62">
        <f>A126111290X_Latest</f>
        <v>152.04900000000001</v>
      </c>
      <c r="K79" s="62">
        <f>A126103730T_Latest</f>
        <v>192.376</v>
      </c>
      <c r="L79" s="61">
        <f>A126099950J_Latest</f>
        <v>281.91399999999999</v>
      </c>
      <c r="M79" s="61">
        <f>A126115070V_Latest</f>
        <v>107.47799999999999</v>
      </c>
      <c r="N79" s="61">
        <f>A126107510L_Latest</f>
        <v>174.43600000000001</v>
      </c>
      <c r="O79" s="61">
        <f>A126101210A_Latest</f>
        <v>168.761</v>
      </c>
      <c r="P79" s="61">
        <f>A126116330W_Latest</f>
        <v>59.844000000000001</v>
      </c>
      <c r="Q79" s="61">
        <f>A126108770A_Latest</f>
        <v>108.916</v>
      </c>
      <c r="R79" s="61">
        <f>A126097430T_Latest</f>
        <v>23.797000000000001</v>
      </c>
      <c r="S79" s="61">
        <f>A126112550A_Latest</f>
        <v>11.772</v>
      </c>
      <c r="T79" s="61">
        <f>A126104990F_Latest</f>
        <v>12.025</v>
      </c>
      <c r="U79" s="55">
        <v>7</v>
      </c>
    </row>
    <row r="80" spans="1:21" hidden="1">
      <c r="A80" s="43"/>
      <c r="B80" s="46" t="s">
        <v>2991</v>
      </c>
      <c r="C80" s="61">
        <f>A126094858A_Latest</f>
        <v>2401.1489999999999</v>
      </c>
      <c r="D80" s="61">
        <f>A126109978F_Latest</f>
        <v>1180.193</v>
      </c>
      <c r="E80" s="61">
        <f>A126102418F_Latest</f>
        <v>1220.9559999999999</v>
      </c>
      <c r="F80" s="62">
        <f>A126098638W_Latest</f>
        <v>2369.2820000000002</v>
      </c>
      <c r="G80" s="62">
        <f>A126113758F_Latest</f>
        <v>1161.886</v>
      </c>
      <c r="H80" s="62">
        <f>A126106198L_Latest</f>
        <v>1207.396</v>
      </c>
      <c r="I80" s="62">
        <f>A126096118F_Latest</f>
        <v>767.298</v>
      </c>
      <c r="J80" s="62">
        <f>A126111238R_Latest</f>
        <v>375.68400000000003</v>
      </c>
      <c r="K80" s="62">
        <f>A126103678V_Latest</f>
        <v>391.61399999999998</v>
      </c>
      <c r="L80" s="61">
        <f>A126099898K_Latest</f>
        <v>1158.57</v>
      </c>
      <c r="M80" s="61">
        <f>A126115018K_Latest</f>
        <v>581.94000000000005</v>
      </c>
      <c r="N80" s="61">
        <f>A126107458R_Latest</f>
        <v>576.63</v>
      </c>
      <c r="O80" s="61">
        <f>A126101158C_Latest</f>
        <v>443.41300000000001</v>
      </c>
      <c r="P80" s="61">
        <f>A126116278X_Latest</f>
        <v>204.262</v>
      </c>
      <c r="Q80" s="61">
        <f>A126108718T_Latest</f>
        <v>239.15100000000001</v>
      </c>
      <c r="R80" s="61">
        <f>A126097378V_Latest</f>
        <v>31.867000000000001</v>
      </c>
      <c r="S80" s="61">
        <f>A126112498C_Latest</f>
        <v>18.306999999999999</v>
      </c>
      <c r="T80" s="61">
        <f>A126104938W_Latest</f>
        <v>13.56</v>
      </c>
      <c r="U80" s="55">
        <v>8</v>
      </c>
    </row>
    <row r="81" spans="1:21" hidden="1">
      <c r="A81" s="43"/>
      <c r="B81" s="46" t="s">
        <v>2992</v>
      </c>
      <c r="C81" s="61">
        <f>A126094934T_Latest</f>
        <v>11930.717000000001</v>
      </c>
      <c r="D81" s="61">
        <f>A126110054C_Latest</f>
        <v>6277.0320000000002</v>
      </c>
      <c r="E81" s="61">
        <f>A126102494J_Latest</f>
        <v>5653.6859999999997</v>
      </c>
      <c r="F81" s="62">
        <f>A126098714L_Latest</f>
        <v>11233.967000000001</v>
      </c>
      <c r="G81" s="62">
        <f>A126113834W_Latest</f>
        <v>5885.0569999999998</v>
      </c>
      <c r="H81" s="62">
        <f>A126106274C_Latest</f>
        <v>5348.91</v>
      </c>
      <c r="I81" s="62">
        <f>A126096194J_Latest</f>
        <v>1436.47</v>
      </c>
      <c r="J81" s="62">
        <f>A126111314F_Latest</f>
        <v>755.03899999999999</v>
      </c>
      <c r="K81" s="62">
        <f>A126103754K_Latest</f>
        <v>681.43100000000004</v>
      </c>
      <c r="L81" s="61">
        <f>A126099974A_Latest</f>
        <v>5482.1409999999996</v>
      </c>
      <c r="M81" s="61">
        <f>A126115094L_Latest</f>
        <v>2886.2570000000001</v>
      </c>
      <c r="N81" s="61">
        <f>A126107534F_Latest</f>
        <v>2595.8829999999998</v>
      </c>
      <c r="O81" s="61">
        <f>A126101234V_Latest</f>
        <v>4315.3559999999998</v>
      </c>
      <c r="P81" s="61">
        <f>A126116354R_Latest</f>
        <v>2243.7600000000002</v>
      </c>
      <c r="Q81" s="61">
        <f>A126108794V_Latest</f>
        <v>2071.596</v>
      </c>
      <c r="R81" s="61">
        <f>A126097454K_Latest</f>
        <v>696.75099999999998</v>
      </c>
      <c r="S81" s="61">
        <f>A126112574V_Latest</f>
        <v>391.97500000000002</v>
      </c>
      <c r="T81" s="61">
        <f>A126105014R_Latest</f>
        <v>304.77600000000001</v>
      </c>
      <c r="U81" s="55">
        <v>9</v>
      </c>
    </row>
    <row r="82" spans="1:21" hidden="1">
      <c r="A82" s="43"/>
      <c r="B82" s="46" t="s">
        <v>2993</v>
      </c>
      <c r="C82" s="61">
        <f>A126094914J_Latest</f>
        <v>2237.3539999999998</v>
      </c>
      <c r="D82" s="61">
        <f>A126110034V_Latest</f>
        <v>1083.0630000000001</v>
      </c>
      <c r="E82" s="61">
        <f>A126102474X_Latest</f>
        <v>1154.2909999999999</v>
      </c>
      <c r="F82" s="62">
        <f>A126098694R_Latest</f>
        <v>2210.5749999999998</v>
      </c>
      <c r="G82" s="62">
        <f>A126113814L_Latest</f>
        <v>1068.001</v>
      </c>
      <c r="H82" s="62">
        <f>A126106254V_Latest</f>
        <v>1142.5740000000001</v>
      </c>
      <c r="I82" s="62">
        <f>A126096174X_Latest</f>
        <v>752.06799999999998</v>
      </c>
      <c r="J82" s="62">
        <f>A126111294J_Latest</f>
        <v>364.65</v>
      </c>
      <c r="K82" s="62">
        <f>A126103734A_Latest</f>
        <v>387.41800000000001</v>
      </c>
      <c r="L82" s="61">
        <f>A126099954T_Latest</f>
        <v>1055.079</v>
      </c>
      <c r="M82" s="61">
        <f>A126115074C_Latest</f>
        <v>519.16499999999996</v>
      </c>
      <c r="N82" s="61">
        <f>A126107514W_Latest</f>
        <v>535.91399999999999</v>
      </c>
      <c r="O82" s="61">
        <f>A126101214K_Latest</f>
        <v>403.42700000000002</v>
      </c>
      <c r="P82" s="61">
        <f>A126116334F_Latest</f>
        <v>184.18600000000001</v>
      </c>
      <c r="Q82" s="61">
        <f>A126108774K_Latest</f>
        <v>219.24100000000001</v>
      </c>
      <c r="R82" s="61">
        <f>A126097434A_Latest</f>
        <v>26.779</v>
      </c>
      <c r="S82" s="61">
        <f>A126112554K_Latest</f>
        <v>15.061999999999999</v>
      </c>
      <c r="T82" s="61">
        <f>A126104994R_Latest</f>
        <v>11.717000000000001</v>
      </c>
      <c r="U82" s="55">
        <v>10</v>
      </c>
    </row>
    <row r="83" spans="1:21" hidden="1">
      <c r="A83" s="43"/>
      <c r="B83" s="46" t="s">
        <v>2994</v>
      </c>
      <c r="C83" s="61">
        <f>A126094946A_Latest</f>
        <v>9939.7890000000007</v>
      </c>
      <c r="D83" s="61">
        <f>A126110066L_Latest</f>
        <v>4971.0450000000001</v>
      </c>
      <c r="E83" s="61">
        <f>A126102506F_Latest</f>
        <v>4968.7449999999999</v>
      </c>
      <c r="F83" s="62">
        <f>A126098726W_Latest</f>
        <v>9518.6970000000001</v>
      </c>
      <c r="G83" s="62">
        <f>A126113846F_Latest</f>
        <v>4767.57</v>
      </c>
      <c r="H83" s="62">
        <f>A126106286L_Latest</f>
        <v>4751.1270000000004</v>
      </c>
      <c r="I83" s="62">
        <f>A126096206F_Latest</f>
        <v>1394.5039999999999</v>
      </c>
      <c r="J83" s="62">
        <f>A126111326R_Latest</f>
        <v>729.71100000000001</v>
      </c>
      <c r="K83" s="62">
        <f>A126103766V_Latest</f>
        <v>664.79300000000001</v>
      </c>
      <c r="L83" s="61">
        <f>A126099986K_Latest</f>
        <v>4725.7780000000002</v>
      </c>
      <c r="M83" s="61">
        <f>A126115106K_Latest</f>
        <v>2392.8090000000002</v>
      </c>
      <c r="N83" s="61">
        <f>A126107546R_Latest</f>
        <v>2332.9690000000001</v>
      </c>
      <c r="O83" s="61">
        <f>A126101246C_Latest</f>
        <v>3398.415</v>
      </c>
      <c r="P83" s="61">
        <f>A126116366X_Latest</f>
        <v>1645.05</v>
      </c>
      <c r="Q83" s="61">
        <f>A126108806T_Latest</f>
        <v>1753.365</v>
      </c>
      <c r="R83" s="61">
        <f>A126097466V_Latest</f>
        <v>421.09199999999998</v>
      </c>
      <c r="S83" s="61">
        <f>A126112586C_Latest</f>
        <v>203.47499999999999</v>
      </c>
      <c r="T83" s="61">
        <f>A126105026X_Latest</f>
        <v>217.61699999999999</v>
      </c>
      <c r="U83" s="55">
        <v>11</v>
      </c>
    </row>
    <row r="84" spans="1:21" hidden="1">
      <c r="A84" s="43"/>
      <c r="B84" s="46" t="s">
        <v>2995</v>
      </c>
      <c r="C84" s="61">
        <f>A126094862T_Latest</f>
        <v>1582.636</v>
      </c>
      <c r="D84" s="61">
        <f>A126109982W_Latest</f>
        <v>781.14300000000003</v>
      </c>
      <c r="E84" s="61">
        <f>A126102422W_Latest</f>
        <v>801.49300000000005</v>
      </c>
      <c r="F84" s="62">
        <f>A126098642L_Latest</f>
        <v>1564.539</v>
      </c>
      <c r="G84" s="62">
        <f>A126113762W_Latest</f>
        <v>771.32100000000003</v>
      </c>
      <c r="H84" s="62">
        <f>A126106202T_Latest</f>
        <v>793.21799999999996</v>
      </c>
      <c r="I84" s="62">
        <f>A126096122W_Latest</f>
        <v>349.31099999999998</v>
      </c>
      <c r="J84" s="62">
        <f>A126111242F_Latest</f>
        <v>169.149</v>
      </c>
      <c r="K84" s="62">
        <f>A126103682K_Latest</f>
        <v>180.161</v>
      </c>
      <c r="L84" s="61">
        <f>A126099902R_Latest</f>
        <v>809.524</v>
      </c>
      <c r="M84" s="61">
        <f>A126115022A_Latest</f>
        <v>419.03800000000001</v>
      </c>
      <c r="N84" s="61">
        <f>A126107462F_Latest</f>
        <v>390.48599999999999</v>
      </c>
      <c r="O84" s="61">
        <f>A126101162V_Latest</f>
        <v>405.70499999999998</v>
      </c>
      <c r="P84" s="61">
        <f>A126116282R_Latest</f>
        <v>183.13399999999999</v>
      </c>
      <c r="Q84" s="61">
        <f>A126108722J_Latest</f>
        <v>222.571</v>
      </c>
      <c r="R84" s="61">
        <f>A126097382K_Latest</f>
        <v>18.096</v>
      </c>
      <c r="S84" s="61">
        <f>A126112502J_Latest</f>
        <v>9.8219999999999992</v>
      </c>
      <c r="T84" s="61">
        <f>A126104942L_Latest</f>
        <v>8.2739999999999991</v>
      </c>
      <c r="U84" s="55">
        <v>12</v>
      </c>
    </row>
    <row r="85" spans="1:21" hidden="1">
      <c r="A85" s="43"/>
      <c r="B85" s="46" t="s">
        <v>2996</v>
      </c>
      <c r="C85" s="61">
        <f>A126094818J_Latest</f>
        <v>15378.697</v>
      </c>
      <c r="D85" s="61">
        <f>A126109938L_Latest</f>
        <v>7929.2910000000002</v>
      </c>
      <c r="E85" s="61">
        <f>A126102378X_Latest</f>
        <v>7449.4059999999999</v>
      </c>
      <c r="F85" s="62">
        <f>A126098598R_Latest</f>
        <v>14480.124</v>
      </c>
      <c r="G85" s="62">
        <f>A126113718L_Latest</f>
        <v>7433.4160000000002</v>
      </c>
      <c r="H85" s="62">
        <f>A126106158V_Latest</f>
        <v>7046.7070000000003</v>
      </c>
      <c r="I85" s="62">
        <f>A126096078X_Latest</f>
        <v>2470.674</v>
      </c>
      <c r="J85" s="62">
        <f>A126111198J_Latest</f>
        <v>1267.2840000000001</v>
      </c>
      <c r="K85" s="62">
        <f>A126103638A_Latest</f>
        <v>1203.3889999999999</v>
      </c>
      <c r="L85" s="61">
        <f>A126099858T_Latest</f>
        <v>6994.8779999999997</v>
      </c>
      <c r="M85" s="61">
        <f>A126114978A_Latest</f>
        <v>3597.585</v>
      </c>
      <c r="N85" s="61">
        <f>A126107418W_Latest</f>
        <v>3397.2930000000001</v>
      </c>
      <c r="O85" s="61">
        <f>A126101118K_Latest</f>
        <v>5014.5720000000001</v>
      </c>
      <c r="P85" s="61">
        <f>A126116238F_Latest</f>
        <v>2568.547</v>
      </c>
      <c r="Q85" s="61">
        <f>A126108678K_Latest</f>
        <v>2446.0250000000001</v>
      </c>
      <c r="R85" s="61">
        <f>A126097338A_Latest</f>
        <v>898.57299999999998</v>
      </c>
      <c r="S85" s="61">
        <f>A126112458K_Latest</f>
        <v>495.875</v>
      </c>
      <c r="T85" s="61">
        <f>A126104898R_Latest</f>
        <v>402.69799999999998</v>
      </c>
      <c r="U85" s="55">
        <v>13</v>
      </c>
    </row>
    <row r="86" spans="1:21" hidden="1">
      <c r="A86" s="43"/>
      <c r="B86" s="46" t="s">
        <v>2997</v>
      </c>
      <c r="C86" s="61">
        <f>A126094838T_Latest</f>
        <v>14058.266</v>
      </c>
      <c r="D86" s="61">
        <f>A126109958W_Latest</f>
        <v>7300.4750000000004</v>
      </c>
      <c r="E86" s="61">
        <f>A126102398J_Latest</f>
        <v>6757.7910000000002</v>
      </c>
      <c r="F86" s="62">
        <f>A126098618L_Latest</f>
        <v>13193.33</v>
      </c>
      <c r="G86" s="62">
        <f>A126113738W_Latest</f>
        <v>6821.9040000000005</v>
      </c>
      <c r="H86" s="62">
        <f>A126106178C_Latest</f>
        <v>6371.4269999999997</v>
      </c>
      <c r="I86" s="62">
        <f>A126096098J_Latest</f>
        <v>1924.9690000000001</v>
      </c>
      <c r="J86" s="62">
        <f>A126111218F_Latest</f>
        <v>992.64499999999998</v>
      </c>
      <c r="K86" s="62">
        <f>A126103658K_Latest</f>
        <v>932.32399999999996</v>
      </c>
      <c r="L86" s="61">
        <f>A126099878A_Latest</f>
        <v>6458.4639999999999</v>
      </c>
      <c r="M86" s="61">
        <f>A126114998K_Latest</f>
        <v>3342.5889999999999</v>
      </c>
      <c r="N86" s="61">
        <f>A126107438F_Latest</f>
        <v>3115.8760000000002</v>
      </c>
      <c r="O86" s="61">
        <f>A126101138V_Latest</f>
        <v>4809.8969999999999</v>
      </c>
      <c r="P86" s="61">
        <f>A126116258R_Latest</f>
        <v>2486.67</v>
      </c>
      <c r="Q86" s="61">
        <f>A126108698V_Latest</f>
        <v>2323.2269999999999</v>
      </c>
      <c r="R86" s="61">
        <f>A126097358K_Latest</f>
        <v>864.93499999999995</v>
      </c>
      <c r="S86" s="61">
        <f>A126112478V_Latest</f>
        <v>478.57100000000003</v>
      </c>
      <c r="T86" s="61">
        <f>A126104918L_Latest</f>
        <v>386.36500000000001</v>
      </c>
      <c r="U86" s="55">
        <v>14</v>
      </c>
    </row>
    <row r="87" spans="1:21" hidden="1">
      <c r="A87" s="43"/>
      <c r="B87" s="46" t="s">
        <v>2998</v>
      </c>
      <c r="C87" s="61">
        <f>A126094890A_Latest</f>
        <v>13100.415000000001</v>
      </c>
      <c r="D87" s="61">
        <f>A126110010A_Latest</f>
        <v>6871.52</v>
      </c>
      <c r="E87" s="61">
        <f>A126102450F_Latest</f>
        <v>6228.8950000000004</v>
      </c>
      <c r="F87" s="62">
        <f>A126098670W_Latest</f>
        <v>12396.736999999999</v>
      </c>
      <c r="G87" s="62">
        <f>A126113790F_Latest</f>
        <v>6474.4059999999999</v>
      </c>
      <c r="H87" s="62">
        <f>A126106230A_Latest</f>
        <v>5922.3310000000001</v>
      </c>
      <c r="I87" s="62">
        <f>A126096150F_Latest</f>
        <v>1713.0820000000001</v>
      </c>
      <c r="J87" s="62">
        <f>A126111270R_Latest</f>
        <v>886.94600000000003</v>
      </c>
      <c r="K87" s="62">
        <f>A126103710J_Latest</f>
        <v>826.13599999999997</v>
      </c>
      <c r="L87" s="61">
        <f>A126099930X_Latest</f>
        <v>6119.2139999999999</v>
      </c>
      <c r="M87" s="61">
        <f>A126115050K_Latest</f>
        <v>3221.0129999999999</v>
      </c>
      <c r="N87" s="61">
        <f>A126107490R_Latest</f>
        <v>2898.201</v>
      </c>
      <c r="O87" s="61">
        <f>A126101190C_Latest</f>
        <v>4564.4409999999998</v>
      </c>
      <c r="P87" s="61">
        <f>A126116310L_Latest</f>
        <v>2366.4459999999999</v>
      </c>
      <c r="Q87" s="61">
        <f>A126108750T_Latest</f>
        <v>2197.9940000000001</v>
      </c>
      <c r="R87" s="61">
        <f>A126097410J_Latest</f>
        <v>703.678</v>
      </c>
      <c r="S87" s="61">
        <f>A126112530T_Latest</f>
        <v>397.11399999999998</v>
      </c>
      <c r="T87" s="61">
        <f>A126104970W_Latest</f>
        <v>306.56400000000002</v>
      </c>
      <c r="U87" s="55">
        <v>15</v>
      </c>
    </row>
    <row r="88" spans="1:21" hidden="1">
      <c r="A88" s="43"/>
      <c r="B88" s="46" t="s">
        <v>2999</v>
      </c>
      <c r="C88" s="61">
        <f>A126094842J_Latest</f>
        <v>3527.2170000000001</v>
      </c>
      <c r="D88" s="61">
        <f>A126109962L_Latest</f>
        <v>1684.232</v>
      </c>
      <c r="E88" s="61">
        <f>A126102402L_Latest</f>
        <v>1842.9849999999999</v>
      </c>
      <c r="F88" s="62">
        <f>A126098622C_Latest</f>
        <v>3288.4070000000002</v>
      </c>
      <c r="G88" s="62">
        <f>A126113742L_Latest</f>
        <v>1557.5450000000001</v>
      </c>
      <c r="H88" s="62">
        <f>A126106182V_Latest</f>
        <v>1730.8620000000001</v>
      </c>
      <c r="I88" s="62">
        <f>A126096102L_Latest</f>
        <v>792.92600000000004</v>
      </c>
      <c r="J88" s="62">
        <f>A126111222W_Latest</f>
        <v>369.733</v>
      </c>
      <c r="K88" s="62">
        <f>A126103662A_Latest</f>
        <v>423.19299999999998</v>
      </c>
      <c r="L88" s="61">
        <f>A126099882T_Latest</f>
        <v>1579.9739999999999</v>
      </c>
      <c r="M88" s="61">
        <f>A126115002T_Latest</f>
        <v>761.48699999999997</v>
      </c>
      <c r="N88" s="61">
        <f>A126107442W_Latest</f>
        <v>818.48699999999997</v>
      </c>
      <c r="O88" s="61">
        <f>A126101142K_Latest</f>
        <v>915.50599999999997</v>
      </c>
      <c r="P88" s="61">
        <f>A126116262F_Latest</f>
        <v>426.32499999999999</v>
      </c>
      <c r="Q88" s="61">
        <f>A126108702X_Latest</f>
        <v>489.18099999999998</v>
      </c>
      <c r="R88" s="61">
        <f>A126097362A_Latest</f>
        <v>238.81</v>
      </c>
      <c r="S88" s="61">
        <f>A126112482K_Latest</f>
        <v>126.687</v>
      </c>
      <c r="T88" s="61">
        <f>A126104922C_Latest</f>
        <v>112.123</v>
      </c>
      <c r="U88" s="55">
        <v>16</v>
      </c>
    </row>
    <row r="89" spans="1:21" hidden="1">
      <c r="A89" s="43"/>
      <c r="B89" s="46" t="s">
        <v>3000</v>
      </c>
      <c r="C89" s="61">
        <f>A126094894K_Latest</f>
        <v>2152.2240000000002</v>
      </c>
      <c r="D89" s="61">
        <f>A126110014K_Latest</f>
        <v>1037.5139999999999</v>
      </c>
      <c r="E89" s="61">
        <f>A126102454R_Latest</f>
        <v>1114.71</v>
      </c>
      <c r="F89" s="62">
        <f>A126098674F_Latest</f>
        <v>1974.4870000000001</v>
      </c>
      <c r="G89" s="62">
        <f>A126113794R_Latest</f>
        <v>947.33600000000001</v>
      </c>
      <c r="H89" s="62">
        <f>A126106234K_Latest</f>
        <v>1027.152</v>
      </c>
      <c r="I89" s="62">
        <f>A126096154R_Latest</f>
        <v>520.99300000000005</v>
      </c>
      <c r="J89" s="62">
        <f>A126111274X_Latest</f>
        <v>256.71800000000002</v>
      </c>
      <c r="K89" s="62">
        <f>A126103714T_Latest</f>
        <v>264.27600000000001</v>
      </c>
      <c r="L89" s="61">
        <f>A126099934J_Latest</f>
        <v>966.00400000000002</v>
      </c>
      <c r="M89" s="61">
        <f>A126115054V_Latest</f>
        <v>454.98599999999999</v>
      </c>
      <c r="N89" s="61">
        <f>A126107494X_Latest</f>
        <v>511.017</v>
      </c>
      <c r="O89" s="61">
        <f>A126101194L_Latest</f>
        <v>487.49</v>
      </c>
      <c r="P89" s="61">
        <f>A126116314W_Latest</f>
        <v>235.63200000000001</v>
      </c>
      <c r="Q89" s="61">
        <f>A126108754A_Latest</f>
        <v>251.858</v>
      </c>
      <c r="R89" s="61">
        <f>A126097414T_Latest</f>
        <v>177.73699999999999</v>
      </c>
      <c r="S89" s="61">
        <f>A126112534A_Latest</f>
        <v>90.179000000000002</v>
      </c>
      <c r="T89" s="61">
        <f>A126104974F_Latest</f>
        <v>87.558000000000007</v>
      </c>
      <c r="U89" s="55">
        <v>17</v>
      </c>
    </row>
    <row r="90" spans="1:21" hidden="1">
      <c r="A90" s="43"/>
      <c r="B90" s="46" t="s">
        <v>3001</v>
      </c>
      <c r="C90" s="61">
        <f>A126094898V_Latest</f>
        <v>1105.393</v>
      </c>
      <c r="D90" s="61">
        <f>A126110018V_Latest</f>
        <v>565.44799999999998</v>
      </c>
      <c r="E90" s="61">
        <f>A126102458X_Latest</f>
        <v>539.94500000000005</v>
      </c>
      <c r="F90" s="62">
        <f>A126098678R_Latest</f>
        <v>1097.6120000000001</v>
      </c>
      <c r="G90" s="62">
        <f>A126113798X_Latest</f>
        <v>560.86199999999997</v>
      </c>
      <c r="H90" s="62">
        <f>A126106238V_Latest</f>
        <v>536.75</v>
      </c>
      <c r="I90" s="62">
        <f>A126096158X_Latest</f>
        <v>254.08799999999999</v>
      </c>
      <c r="J90" s="62">
        <f>A126111278J_Latest</f>
        <v>120.15600000000001</v>
      </c>
      <c r="K90" s="62">
        <f>A126103718A_Latest</f>
        <v>133.93199999999999</v>
      </c>
      <c r="L90" s="61">
        <f>A126099938T_Latest</f>
        <v>611.83600000000001</v>
      </c>
      <c r="M90" s="61">
        <f>A126115058C_Latest</f>
        <v>325.59899999999999</v>
      </c>
      <c r="N90" s="61">
        <f>A126107498J_Latest</f>
        <v>286.23700000000002</v>
      </c>
      <c r="O90" s="61">
        <f>A126101198W_Latest</f>
        <v>231.68700000000001</v>
      </c>
      <c r="P90" s="61">
        <f>A126116318F_Latest</f>
        <v>115.107</v>
      </c>
      <c r="Q90" s="61">
        <f>A126108758K_Latest</f>
        <v>116.581</v>
      </c>
      <c r="R90" s="61">
        <f>A126097418A_Latest</f>
        <v>7.7809999999999997</v>
      </c>
      <c r="S90" s="61">
        <f>A126112538K_Latest</f>
        <v>4.5860000000000003</v>
      </c>
      <c r="T90" s="61">
        <f>A126104978R_Latest</f>
        <v>3.1960000000000002</v>
      </c>
      <c r="U90" s="55">
        <v>18</v>
      </c>
    </row>
    <row r="91" spans="1:21" hidden="1">
      <c r="A91" s="43"/>
      <c r="B91" s="46" t="s">
        <v>3002</v>
      </c>
      <c r="C91" s="61">
        <f>A126094950T_Latest</f>
        <v>597.63599999999997</v>
      </c>
      <c r="D91" s="61">
        <f>A126110070C_Latest</f>
        <v>321.11399999999998</v>
      </c>
      <c r="E91" s="61">
        <f>A126102510W_Latest</f>
        <v>276.52199999999999</v>
      </c>
      <c r="F91" s="62">
        <f>A126098730L_Latest</f>
        <v>578.19799999999998</v>
      </c>
      <c r="G91" s="62">
        <f>A126113850W_Latest</f>
        <v>310.464</v>
      </c>
      <c r="H91" s="62">
        <f>A126106290C_Latest</f>
        <v>267.73399999999998</v>
      </c>
      <c r="I91" s="62">
        <f>A126096210W_Latest</f>
        <v>220.32400000000001</v>
      </c>
      <c r="J91" s="62">
        <f>A126111330F_Latest</f>
        <v>124.375</v>
      </c>
      <c r="K91" s="62">
        <f>A126103770K_Latest</f>
        <v>95.948999999999998</v>
      </c>
      <c r="L91" s="61">
        <f>A126099990A_Latest</f>
        <v>210.476</v>
      </c>
      <c r="M91" s="61">
        <f>A126115110A_Latest</f>
        <v>104.08799999999999</v>
      </c>
      <c r="N91" s="61">
        <f>A126107550F_Latest</f>
        <v>106.389</v>
      </c>
      <c r="O91" s="61">
        <f>A126101250V_Latest</f>
        <v>147.398</v>
      </c>
      <c r="P91" s="61">
        <f>A126116370R_Latest</f>
        <v>82.001000000000005</v>
      </c>
      <c r="Q91" s="61">
        <f>A126108810J_Latest</f>
        <v>65.396000000000001</v>
      </c>
      <c r="R91" s="61">
        <f>A126097470K_Latest</f>
        <v>19.437999999999999</v>
      </c>
      <c r="S91" s="61">
        <f>A126112590V_Latest</f>
        <v>10.65</v>
      </c>
      <c r="T91" s="61">
        <f>A126105030R_Latest</f>
        <v>8.7880000000000003</v>
      </c>
      <c r="U91" s="55">
        <v>19</v>
      </c>
    </row>
    <row r="92" spans="1:21" hidden="1">
      <c r="A92" s="43"/>
      <c r="B92" s="46" t="s">
        <v>3003</v>
      </c>
      <c r="C92" s="61">
        <f>A126094822X_Latest</f>
        <v>7098.9690000000001</v>
      </c>
      <c r="D92" s="61">
        <f>A126109942C_Latest</f>
        <v>3023.7379999999998</v>
      </c>
      <c r="E92" s="61">
        <f>A126102382R_Latest</f>
        <v>4075.2310000000002</v>
      </c>
      <c r="F92" s="62">
        <f>A126098602V_Latest</f>
        <v>3245.5790000000002</v>
      </c>
      <c r="G92" s="62">
        <f>A126113722C_Latest</f>
        <v>1283.1859999999999</v>
      </c>
      <c r="H92" s="62">
        <f>A126106162K_Latest</f>
        <v>1962.393</v>
      </c>
      <c r="I92" s="62">
        <f>A126096082R_Latest</f>
        <v>978.02099999999996</v>
      </c>
      <c r="J92" s="62">
        <f>A126111202L_Latest</f>
        <v>498.61200000000002</v>
      </c>
      <c r="K92" s="62">
        <f>A126103642T_Latest</f>
        <v>479.40899999999999</v>
      </c>
      <c r="L92" s="61">
        <f>A126099862J_Latest</f>
        <v>908.08399999999995</v>
      </c>
      <c r="M92" s="61">
        <f>A126114982T_Latest</f>
        <v>263.70999999999998</v>
      </c>
      <c r="N92" s="61">
        <f>A126107422L_Latest</f>
        <v>644.37400000000002</v>
      </c>
      <c r="O92" s="61">
        <f>A126101122A_Latest</f>
        <v>1359.4739999999999</v>
      </c>
      <c r="P92" s="61">
        <f>A126116242W_Latest</f>
        <v>520.86500000000001</v>
      </c>
      <c r="Q92" s="61">
        <f>A126108682A_Latest</f>
        <v>838.61</v>
      </c>
      <c r="R92" s="61">
        <f>A126097342T_Latest</f>
        <v>3853.39</v>
      </c>
      <c r="S92" s="61">
        <f>A126112462A_Latest</f>
        <v>1740.5509999999999</v>
      </c>
      <c r="T92" s="61">
        <f>A126104902V_Latest</f>
        <v>2112.8380000000002</v>
      </c>
      <c r="U92" s="55">
        <v>20</v>
      </c>
    </row>
    <row r="93" spans="1:21" hidden="1">
      <c r="A93" s="43"/>
      <c r="B93" s="46" t="s">
        <v>3004</v>
      </c>
      <c r="C93" s="61">
        <f>A126094938A_Latest</f>
        <v>1004.009</v>
      </c>
      <c r="D93" s="61">
        <f>A126110058L_Latest</f>
        <v>377.63600000000002</v>
      </c>
      <c r="E93" s="61">
        <f>A126102498T_Latest</f>
        <v>626.37300000000005</v>
      </c>
      <c r="F93" s="62">
        <f>A126098718W_Latest</f>
        <v>926.87699999999995</v>
      </c>
      <c r="G93" s="62">
        <f>A126113838F_Latest</f>
        <v>337.01299999999998</v>
      </c>
      <c r="H93" s="62">
        <f>A126106278L_Latest</f>
        <v>589.86400000000003</v>
      </c>
      <c r="I93" s="62">
        <f>A126096198T_Latest</f>
        <v>325.47500000000002</v>
      </c>
      <c r="J93" s="62">
        <f>A126111318R_Latest</f>
        <v>166.33799999999999</v>
      </c>
      <c r="K93" s="62">
        <f>A126103758V_Latest</f>
        <v>159.137</v>
      </c>
      <c r="L93" s="61">
        <f>A126099978K_Latest</f>
        <v>390.15300000000002</v>
      </c>
      <c r="M93" s="61">
        <f>A126115098W_Latest</f>
        <v>92.35</v>
      </c>
      <c r="N93" s="61">
        <f>A126107538R_Latest</f>
        <v>297.803</v>
      </c>
      <c r="O93" s="61">
        <f>A126101238C_Latest</f>
        <v>211.249</v>
      </c>
      <c r="P93" s="61">
        <f>A126116358X_Latest</f>
        <v>78.323999999999998</v>
      </c>
      <c r="Q93" s="61">
        <f>A126108798C_Latest</f>
        <v>132.92400000000001</v>
      </c>
      <c r="R93" s="61">
        <f>A126097458V_Latest</f>
        <v>77.132000000000005</v>
      </c>
      <c r="S93" s="61">
        <f>A126112578C_Latest</f>
        <v>40.624000000000002</v>
      </c>
      <c r="T93" s="61">
        <f>A126105018X_Latest</f>
        <v>36.508000000000003</v>
      </c>
      <c r="U93" s="55">
        <v>21</v>
      </c>
    </row>
    <row r="94" spans="1:21" hidden="1">
      <c r="A94" s="43"/>
      <c r="B94" s="46" t="s">
        <v>3005</v>
      </c>
      <c r="C94" s="61">
        <f>A126094942T_Latest</f>
        <v>452.65899999999999</v>
      </c>
      <c r="D94" s="61">
        <f>A126110062C_Latest</f>
        <v>200.25</v>
      </c>
      <c r="E94" s="61">
        <f>A126102502W_Latest</f>
        <v>252.40899999999999</v>
      </c>
      <c r="F94" s="62">
        <f>A126098722L_Latest</f>
        <v>412.61500000000001</v>
      </c>
      <c r="G94" s="62">
        <f>A126113842W_Latest</f>
        <v>179</v>
      </c>
      <c r="H94" s="62">
        <f>A126106282C_Latest</f>
        <v>233.614</v>
      </c>
      <c r="I94" s="62">
        <f>A126096202W_Latest</f>
        <v>159.62700000000001</v>
      </c>
      <c r="J94" s="62">
        <f>A126111322F_Latest</f>
        <v>85.138000000000005</v>
      </c>
      <c r="K94" s="62">
        <f>A126103762K_Latest</f>
        <v>74.489999999999995</v>
      </c>
      <c r="L94" s="61">
        <f>A126099982A_Latest</f>
        <v>160.398</v>
      </c>
      <c r="M94" s="61">
        <f>A126115102A_Latest</f>
        <v>58.421999999999997</v>
      </c>
      <c r="N94" s="61">
        <f>A126107542F_Latest</f>
        <v>101.976</v>
      </c>
      <c r="O94" s="61">
        <f>A126101242V_Latest</f>
        <v>92.588999999999999</v>
      </c>
      <c r="P94" s="61">
        <f>A126116362R_Latest</f>
        <v>35.441000000000003</v>
      </c>
      <c r="Q94" s="61">
        <f>A126108802J_Latest</f>
        <v>57.149000000000001</v>
      </c>
      <c r="R94" s="61">
        <f>A126097462K_Latest</f>
        <v>40.045000000000002</v>
      </c>
      <c r="S94" s="61">
        <f>A126112582V_Latest</f>
        <v>21.25</v>
      </c>
      <c r="T94" s="61">
        <f>A126105022R_Latest</f>
        <v>18.795000000000002</v>
      </c>
      <c r="U94" s="55">
        <v>22</v>
      </c>
    </row>
    <row r="95" spans="1:21" hidden="1">
      <c r="A95" s="43"/>
      <c r="B95" s="46" t="s">
        <v>3006</v>
      </c>
      <c r="C95" s="61">
        <f>A126094830X_Latest</f>
        <v>879.14599999999996</v>
      </c>
      <c r="D95" s="61">
        <f>A126109950C_Latest</f>
        <v>329.79500000000002</v>
      </c>
      <c r="E95" s="61">
        <f>A126102390R_Latest</f>
        <v>549.351</v>
      </c>
      <c r="F95" s="62">
        <f>A126098610V_Latest</f>
        <v>804.26800000000003</v>
      </c>
      <c r="G95" s="62">
        <f>A126113730C_Latest</f>
        <v>291.74599999999998</v>
      </c>
      <c r="H95" s="62">
        <f>A126106170K_Latest</f>
        <v>512.52200000000005</v>
      </c>
      <c r="I95" s="62">
        <f>A126096090R_Latest</f>
        <v>284.779</v>
      </c>
      <c r="J95" s="62">
        <f>A126111210L_Latest</f>
        <v>143.255</v>
      </c>
      <c r="K95" s="62">
        <f>A126103650T_Latest</f>
        <v>141.524</v>
      </c>
      <c r="L95" s="61">
        <f>A126099870J_Latest</f>
        <v>337.33699999999999</v>
      </c>
      <c r="M95" s="61">
        <f>A126114990T_Latest</f>
        <v>77.828000000000003</v>
      </c>
      <c r="N95" s="61">
        <f>A126107430L_Latest</f>
        <v>259.50900000000001</v>
      </c>
      <c r="O95" s="61">
        <f>A126101130A_Latest</f>
        <v>182.15199999999999</v>
      </c>
      <c r="P95" s="61">
        <f>A126116250W_Latest</f>
        <v>70.662999999999997</v>
      </c>
      <c r="Q95" s="61">
        <f>A126108690A_Latest</f>
        <v>111.489</v>
      </c>
      <c r="R95" s="61">
        <f>A126097350T_Latest</f>
        <v>74.879000000000005</v>
      </c>
      <c r="S95" s="61">
        <f>A126112470A_Latest</f>
        <v>38.048999999999999</v>
      </c>
      <c r="T95" s="61">
        <f>A126104910V_Latest</f>
        <v>36.829000000000001</v>
      </c>
      <c r="U95" s="55">
        <v>23</v>
      </c>
    </row>
    <row r="96" spans="1:21" hidden="1">
      <c r="A96" s="43"/>
      <c r="B96" s="46" t="s">
        <v>3007</v>
      </c>
      <c r="C96" s="61">
        <f>A126094866A_Latest</f>
        <v>211.012</v>
      </c>
      <c r="D96" s="61">
        <f>A126109986F_Latest</f>
        <v>77</v>
      </c>
      <c r="E96" s="61">
        <f>A126102426F_Latest</f>
        <v>134.012</v>
      </c>
      <c r="F96" s="62">
        <f>A126098646W_Latest</f>
        <v>194.16800000000001</v>
      </c>
      <c r="G96" s="62">
        <f>A126113766F_Latest</f>
        <v>67.665999999999997</v>
      </c>
      <c r="H96" s="62">
        <f>A126106206A_Latest</f>
        <v>126.503</v>
      </c>
      <c r="I96" s="62">
        <f>A126096126F_Latest</f>
        <v>44.924999999999997</v>
      </c>
      <c r="J96" s="62">
        <f>A126111246R_Latest</f>
        <v>19.773</v>
      </c>
      <c r="K96" s="62">
        <f>A126103686V_Latest</f>
        <v>25.152000000000001</v>
      </c>
      <c r="L96" s="61">
        <f>A126099906X_Latest</f>
        <v>100.41</v>
      </c>
      <c r="M96" s="61">
        <f>A126115026K_Latest</f>
        <v>25.297000000000001</v>
      </c>
      <c r="N96" s="61">
        <f>A126107466R_Latest</f>
        <v>75.113</v>
      </c>
      <c r="O96" s="61">
        <f>A126101166C_Latest</f>
        <v>48.834000000000003</v>
      </c>
      <c r="P96" s="61">
        <f>A126116286X_Latest</f>
        <v>22.596</v>
      </c>
      <c r="Q96" s="61">
        <f>A126108726T_Latest</f>
        <v>26.238</v>
      </c>
      <c r="R96" s="61">
        <f>A126097386V_Latest</f>
        <v>16.844000000000001</v>
      </c>
      <c r="S96" s="61">
        <f>A126112506T_Latest</f>
        <v>9.3339999999999996</v>
      </c>
      <c r="T96" s="61">
        <f>A126104946W_Latest</f>
        <v>7.51</v>
      </c>
      <c r="U96" s="55">
        <v>24</v>
      </c>
    </row>
    <row r="97" spans="1:21" hidden="1">
      <c r="A97" s="43"/>
      <c r="B97" s="46" t="s">
        <v>3008</v>
      </c>
      <c r="C97" s="61">
        <f>A126094902X_Latest</f>
        <v>596.06700000000001</v>
      </c>
      <c r="D97" s="61">
        <f>A126110022K_Latest</f>
        <v>223.91499999999999</v>
      </c>
      <c r="E97" s="61">
        <f>A126102462R_Latest</f>
        <v>372.15100000000001</v>
      </c>
      <c r="F97" s="62">
        <f>A126098682F_Latest</f>
        <v>541.63300000000004</v>
      </c>
      <c r="G97" s="62">
        <f>A126113802C_Latest</f>
        <v>196.279</v>
      </c>
      <c r="H97" s="62">
        <f>A126106242K_Latest</f>
        <v>345.35399999999998</v>
      </c>
      <c r="I97" s="62">
        <f>A126096162R_Latest</f>
        <v>223.21899999999999</v>
      </c>
      <c r="J97" s="62">
        <f>A126111282X_Latest</f>
        <v>114.30500000000001</v>
      </c>
      <c r="K97" s="62">
        <f>A126103722T_Latest</f>
        <v>108.914</v>
      </c>
      <c r="L97" s="61">
        <f>A126099942J_Latest</f>
        <v>199.6</v>
      </c>
      <c r="M97" s="61">
        <f>A126115062V_Latest</f>
        <v>38.457000000000001</v>
      </c>
      <c r="N97" s="61">
        <f>A126107502L_Latest</f>
        <v>161.143</v>
      </c>
      <c r="O97" s="61">
        <f>A126101202A_Latest</f>
        <v>118.81399999999999</v>
      </c>
      <c r="P97" s="61">
        <f>A126116322W_Latest</f>
        <v>43.517000000000003</v>
      </c>
      <c r="Q97" s="61">
        <f>A126108762A_Latest</f>
        <v>75.296999999999997</v>
      </c>
      <c r="R97" s="61">
        <f>A126097422T_Latest</f>
        <v>54.433</v>
      </c>
      <c r="S97" s="61">
        <f>A126112542A_Latest</f>
        <v>27.635999999999999</v>
      </c>
      <c r="T97" s="61">
        <f>A126104982F_Latest</f>
        <v>26.797000000000001</v>
      </c>
      <c r="U97" s="55">
        <v>25</v>
      </c>
    </row>
    <row r="98" spans="1:21" hidden="1">
      <c r="A98" s="43"/>
      <c r="B98" s="46" t="s">
        <v>3009</v>
      </c>
      <c r="C98" s="61">
        <f>A126094954A_Latest</f>
        <v>47.92</v>
      </c>
      <c r="D98" s="61">
        <f>A126110074L_Latest</f>
        <v>15.031000000000001</v>
      </c>
      <c r="E98" s="61">
        <f>A126102514F_Latest</f>
        <v>32.889000000000003</v>
      </c>
      <c r="F98" s="62">
        <f>A126098734W_Latest</f>
        <v>35.616</v>
      </c>
      <c r="G98" s="62">
        <f>A126113854F_Latest</f>
        <v>8.4510000000000005</v>
      </c>
      <c r="H98" s="62">
        <f>A126106294L_Latest</f>
        <v>27.164999999999999</v>
      </c>
      <c r="I98" s="62">
        <f>A126096214F_Latest</f>
        <v>11.207000000000001</v>
      </c>
      <c r="J98" s="62">
        <f>A126111334R_Latest</f>
        <v>3.83</v>
      </c>
      <c r="K98" s="62">
        <f>A126103774V_Latest</f>
        <v>7.3769999999999998</v>
      </c>
      <c r="L98" s="61">
        <f>A126099994K_Latest</f>
        <v>7.2169999999999996</v>
      </c>
      <c r="M98" s="61">
        <f>A126115114K_Latest</f>
        <v>0</v>
      </c>
      <c r="N98" s="61">
        <f>A126107554R_Latest</f>
        <v>7.2169999999999996</v>
      </c>
      <c r="O98" s="61">
        <f>A126101254C_Latest</f>
        <v>17.192</v>
      </c>
      <c r="P98" s="61">
        <f>A126116374X_Latest</f>
        <v>4.6219999999999999</v>
      </c>
      <c r="Q98" s="61">
        <f>A126108814T_Latest</f>
        <v>12.57</v>
      </c>
      <c r="R98" s="61">
        <f>A126097474V_Latest</f>
        <v>12.304</v>
      </c>
      <c r="S98" s="61">
        <f>A126112594C_Latest</f>
        <v>6.58</v>
      </c>
      <c r="T98" s="61">
        <f>A126105034X_Latest</f>
        <v>5.7240000000000002</v>
      </c>
      <c r="U98" s="55">
        <v>26</v>
      </c>
    </row>
    <row r="99" spans="1:21" hidden="1">
      <c r="A99" s="43"/>
      <c r="B99" s="46" t="s">
        <v>3010</v>
      </c>
      <c r="C99" s="61">
        <f>A126094826J_Latest</f>
        <v>173.374</v>
      </c>
      <c r="D99" s="61">
        <f>A126109946L_Latest</f>
        <v>64.100999999999999</v>
      </c>
      <c r="E99" s="61">
        <f>A126102386X_Latest</f>
        <v>109.27200000000001</v>
      </c>
      <c r="F99" s="62">
        <f>A126098606C_Latest</f>
        <v>165.56200000000001</v>
      </c>
      <c r="G99" s="62">
        <f>A126113726L_Latest</f>
        <v>59.228999999999999</v>
      </c>
      <c r="H99" s="62">
        <f>A126106166V_Latest</f>
        <v>106.333</v>
      </c>
      <c r="I99" s="62">
        <f>A126096086X_Latest</f>
        <v>44.768000000000001</v>
      </c>
      <c r="J99" s="62">
        <f>A126111206W_Latest</f>
        <v>24.814</v>
      </c>
      <c r="K99" s="62">
        <f>A126103646A_Latest</f>
        <v>19.954000000000001</v>
      </c>
      <c r="L99" s="61">
        <f>A126099866T_Latest</f>
        <v>73.846999999999994</v>
      </c>
      <c r="M99" s="61">
        <f>A126114986A_Latest</f>
        <v>17.216000000000001</v>
      </c>
      <c r="N99" s="61">
        <f>A126107426W_Latest</f>
        <v>56.63</v>
      </c>
      <c r="O99" s="61">
        <f>A126101126K_Latest</f>
        <v>46.947000000000003</v>
      </c>
      <c r="P99" s="61">
        <f>A126116246F_Latest</f>
        <v>17.199000000000002</v>
      </c>
      <c r="Q99" s="61">
        <f>A126108686K_Latest</f>
        <v>29.748999999999999</v>
      </c>
      <c r="R99" s="61">
        <f>A126097346A_Latest</f>
        <v>7.8120000000000003</v>
      </c>
      <c r="S99" s="61">
        <f>A126112466K_Latest</f>
        <v>4.8719999999999999</v>
      </c>
      <c r="T99" s="61">
        <f>A126104906C_Latest</f>
        <v>2.94</v>
      </c>
      <c r="U99" s="55">
        <v>27</v>
      </c>
    </row>
    <row r="100" spans="1:21" hidden="1">
      <c r="A100" s="43"/>
      <c r="B100" s="46" t="s">
        <v>3011</v>
      </c>
      <c r="C100" s="61">
        <f>A126094906J_Latest</f>
        <v>186.61099999999999</v>
      </c>
      <c r="D100" s="61">
        <f>A126110026V_Latest</f>
        <v>14.247999999999999</v>
      </c>
      <c r="E100" s="61">
        <f>A126102466X_Latest</f>
        <v>172.36199999999999</v>
      </c>
      <c r="F100" s="62">
        <f>A126098686R_Latest</f>
        <v>179.09700000000001</v>
      </c>
      <c r="G100" s="62">
        <f>A126113806L_Latest</f>
        <v>11.228</v>
      </c>
      <c r="H100" s="62">
        <f>A126106246V_Latest</f>
        <v>167.869</v>
      </c>
      <c r="I100" s="62">
        <f>A126096166X_Latest</f>
        <v>12.641</v>
      </c>
      <c r="J100" s="62">
        <f>A126111286J_Latest</f>
        <v>0</v>
      </c>
      <c r="K100" s="62">
        <f>A126103726A_Latest</f>
        <v>12.641</v>
      </c>
      <c r="L100" s="61">
        <f>A126099946T_Latest</f>
        <v>146.58000000000001</v>
      </c>
      <c r="M100" s="61">
        <f>A126115066C_Latest</f>
        <v>6.016</v>
      </c>
      <c r="N100" s="61">
        <f>A126107506W_Latest</f>
        <v>140.565</v>
      </c>
      <c r="O100" s="61">
        <f>A126101206K_Latest</f>
        <v>19.876000000000001</v>
      </c>
      <c r="P100" s="61">
        <f>A126116326F_Latest</f>
        <v>5.2119999999999997</v>
      </c>
      <c r="Q100" s="61">
        <f>A126108766K_Latest</f>
        <v>14.664</v>
      </c>
      <c r="R100" s="61">
        <f>A126097426A_Latest</f>
        <v>7.5140000000000002</v>
      </c>
      <c r="S100" s="61">
        <f>A126112546K_Latest</f>
        <v>3.0209999999999999</v>
      </c>
      <c r="T100" s="61">
        <f>A126104986R_Latest</f>
        <v>4.4930000000000003</v>
      </c>
      <c r="U100" s="55">
        <v>28</v>
      </c>
    </row>
    <row r="101" spans="1:21" hidden="1">
      <c r="A101" s="43"/>
      <c r="B101" s="46" t="s">
        <v>3012</v>
      </c>
      <c r="C101" s="61">
        <f>A126094918T_Latest</f>
        <v>2949.652</v>
      </c>
      <c r="D101" s="61">
        <f>A126110038C_Latest</f>
        <v>1301.4159999999999</v>
      </c>
      <c r="E101" s="61">
        <f>A126102478J_Latest</f>
        <v>1648.2360000000001</v>
      </c>
      <c r="F101" s="62">
        <f>A126098698X_Latest</f>
        <v>1684.97</v>
      </c>
      <c r="G101" s="62">
        <f>A126113818W_Latest</f>
        <v>641.88300000000004</v>
      </c>
      <c r="H101" s="62">
        <f>A126106258C_Latest</f>
        <v>1043.087</v>
      </c>
      <c r="I101" s="62">
        <f>A126096178J_Latest</f>
        <v>274.83999999999997</v>
      </c>
      <c r="J101" s="62">
        <f>A126111298T_Latest</f>
        <v>131.733</v>
      </c>
      <c r="K101" s="62">
        <f>A126103738K_Latest</f>
        <v>143.107</v>
      </c>
      <c r="L101" s="61">
        <f>A126099958A_Latest</f>
        <v>617.428</v>
      </c>
      <c r="M101" s="61">
        <f>A126115078L_Latest</f>
        <v>171.75800000000001</v>
      </c>
      <c r="N101" s="61">
        <f>A126107518F_Latest</f>
        <v>445.67</v>
      </c>
      <c r="O101" s="61">
        <f>A126101218V_Latest</f>
        <v>792.702</v>
      </c>
      <c r="P101" s="61">
        <f>A126116338R_Latest</f>
        <v>338.39100000000002</v>
      </c>
      <c r="Q101" s="61">
        <f>A126108778V_Latest</f>
        <v>454.31</v>
      </c>
      <c r="R101" s="61">
        <f>A126097438K_Latest</f>
        <v>1264.682</v>
      </c>
      <c r="S101" s="61">
        <f>A126112558V_Latest</f>
        <v>659.53300000000002</v>
      </c>
      <c r="T101" s="61">
        <f>A126104998X_Latest</f>
        <v>605.149</v>
      </c>
      <c r="U101" s="55">
        <v>29</v>
      </c>
    </row>
    <row r="102" spans="1:21" hidden="1">
      <c r="A102" s="43"/>
      <c r="B102" s="46" t="s">
        <v>3013</v>
      </c>
      <c r="C102" s="61">
        <f>A126094850J_Latest</f>
        <v>1650.1559999999999</v>
      </c>
      <c r="D102" s="61">
        <f>A126109970L_Latest</f>
        <v>715.01</v>
      </c>
      <c r="E102" s="61">
        <f>A126102410L_Latest</f>
        <v>935.14599999999996</v>
      </c>
      <c r="F102" s="62">
        <f>A126098630C_Latest</f>
        <v>1548.028</v>
      </c>
      <c r="G102" s="62">
        <f>A126113750L_Latest</f>
        <v>661.43899999999996</v>
      </c>
      <c r="H102" s="62">
        <f>A126106190V_Latest</f>
        <v>886.58900000000006</v>
      </c>
      <c r="I102" s="62">
        <f>A126096110L_Latest</f>
        <v>549.87099999999998</v>
      </c>
      <c r="J102" s="62">
        <f>A126111230W_Latest</f>
        <v>292.44400000000002</v>
      </c>
      <c r="K102" s="62">
        <f>A126103670A_Latest</f>
        <v>257.42700000000002</v>
      </c>
      <c r="L102" s="61">
        <f>A126099890T_Latest</f>
        <v>621.66</v>
      </c>
      <c r="M102" s="61">
        <f>A126115010T_Latest</f>
        <v>199.13200000000001</v>
      </c>
      <c r="N102" s="61">
        <f>A126107450W_Latest</f>
        <v>422.52800000000002</v>
      </c>
      <c r="O102" s="61">
        <f>A126101150K_Latest</f>
        <v>376.49700000000001</v>
      </c>
      <c r="P102" s="61">
        <f>A126116270F_Latest</f>
        <v>169.863</v>
      </c>
      <c r="Q102" s="61">
        <f>A126108710X_Latest</f>
        <v>206.63399999999999</v>
      </c>
      <c r="R102" s="61">
        <f>A126097370A_Latest</f>
        <v>102.128</v>
      </c>
      <c r="S102" s="61">
        <f>A126112490K_Latest</f>
        <v>53.570999999999998</v>
      </c>
      <c r="T102" s="61">
        <f>A126104930C_Latest</f>
        <v>48.557000000000002</v>
      </c>
      <c r="U102" s="55">
        <v>30</v>
      </c>
    </row>
    <row r="103" spans="1:21" hidden="1">
      <c r="A103" s="43"/>
      <c r="B103" s="46" t="s">
        <v>3014</v>
      </c>
      <c r="C103" s="61">
        <f>A126094834J_Latest</f>
        <v>271.923</v>
      </c>
      <c r="D103" s="61">
        <f>A126109954L_Latest</f>
        <v>109.57</v>
      </c>
      <c r="E103" s="61">
        <f>A126102394X_Latest</f>
        <v>162.352</v>
      </c>
      <c r="F103" s="62">
        <f>A126098614C_Latest</f>
        <v>251.26400000000001</v>
      </c>
      <c r="G103" s="62">
        <f>A126113734L_Latest</f>
        <v>98.790999999999997</v>
      </c>
      <c r="H103" s="62">
        <f>A126106174V_Latest</f>
        <v>152.47300000000001</v>
      </c>
      <c r="I103" s="62">
        <f>A126096094X_Latest</f>
        <v>62.356999999999999</v>
      </c>
      <c r="J103" s="62">
        <f>A126111214W_Latest</f>
        <v>30.088000000000001</v>
      </c>
      <c r="K103" s="62">
        <f>A126103654A_Latest</f>
        <v>32.268999999999998</v>
      </c>
      <c r="L103" s="61">
        <f>A126099874T_Latest</f>
        <v>125.726</v>
      </c>
      <c r="M103" s="61">
        <f>A126114994A_Latest</f>
        <v>37.372</v>
      </c>
      <c r="N103" s="61">
        <f>A126107434W_Latest</f>
        <v>88.353999999999999</v>
      </c>
      <c r="O103" s="61">
        <f>A126101134K_Latest</f>
        <v>63.18</v>
      </c>
      <c r="P103" s="61">
        <f>A126116254F_Latest</f>
        <v>31.331</v>
      </c>
      <c r="Q103" s="61">
        <f>A126108694K_Latest</f>
        <v>31.849</v>
      </c>
      <c r="R103" s="61">
        <f>A126097354A_Latest</f>
        <v>20.658999999999999</v>
      </c>
      <c r="S103" s="61">
        <f>A126112474K_Latest</f>
        <v>10.779</v>
      </c>
      <c r="T103" s="61">
        <f>A126104914C_Latest</f>
        <v>9.8800000000000008</v>
      </c>
      <c r="U103" s="55">
        <v>31</v>
      </c>
    </row>
    <row r="104" spans="1:21" hidden="1">
      <c r="A104" s="43"/>
      <c r="B104" s="46" t="s">
        <v>3015</v>
      </c>
      <c r="C104" s="61">
        <f>A126094870T_Latest</f>
        <v>1378.2329999999999</v>
      </c>
      <c r="D104" s="61">
        <f>A126109990W_Latest</f>
        <v>605.44000000000005</v>
      </c>
      <c r="E104" s="61">
        <f>A126102430W_Latest</f>
        <v>772.79399999999998</v>
      </c>
      <c r="F104" s="62">
        <f>A126098650L_Latest</f>
        <v>1296.7639999999999</v>
      </c>
      <c r="G104" s="62">
        <f>A126113770W_Latest</f>
        <v>562.64800000000002</v>
      </c>
      <c r="H104" s="62">
        <f>A126106210T_Latest</f>
        <v>734.11599999999999</v>
      </c>
      <c r="I104" s="62">
        <f>A126096130W_Latest</f>
        <v>487.51400000000001</v>
      </c>
      <c r="J104" s="62">
        <f>A126111250F_Latest</f>
        <v>262.35599999999999</v>
      </c>
      <c r="K104" s="62">
        <f>A126103690K_Latest</f>
        <v>225.15700000000001</v>
      </c>
      <c r="L104" s="61">
        <f>A126099910R_Latest</f>
        <v>495.93400000000003</v>
      </c>
      <c r="M104" s="61">
        <f>A126115030A_Latest</f>
        <v>161.76</v>
      </c>
      <c r="N104" s="61">
        <f>A126107470F_Latest</f>
        <v>334.17399999999998</v>
      </c>
      <c r="O104" s="61">
        <f>A126101170V_Latest</f>
        <v>313.31599999999997</v>
      </c>
      <c r="P104" s="61">
        <f>A126116290R_Latest</f>
        <v>138.53200000000001</v>
      </c>
      <c r="Q104" s="61">
        <f>A126108730J_Latest</f>
        <v>174.785</v>
      </c>
      <c r="R104" s="61">
        <f>A126097390K_Latest</f>
        <v>81.468999999999994</v>
      </c>
      <c r="S104" s="61">
        <f>A126112510J_Latest</f>
        <v>42.790999999999997</v>
      </c>
      <c r="T104" s="61">
        <f>A126104950L_Latest</f>
        <v>38.677</v>
      </c>
      <c r="U104" s="55">
        <v>32</v>
      </c>
    </row>
    <row r="105" spans="1:21" hidden="1">
      <c r="A105" s="43"/>
      <c r="B105" s="46" t="s">
        <v>3016</v>
      </c>
      <c r="C105" s="61">
        <f>A126094846T_Latest</f>
        <v>14603.789000000001</v>
      </c>
      <c r="D105" s="61">
        <f>A126109966W_Latest</f>
        <v>7566.7950000000001</v>
      </c>
      <c r="E105" s="61">
        <f>A126102406W_Latest</f>
        <v>7036.9939999999997</v>
      </c>
      <c r="F105" s="62">
        <f>A126098626L_Latest</f>
        <v>13854.512000000001</v>
      </c>
      <c r="G105" s="62">
        <f>A126113746W_Latest</f>
        <v>7145.7340000000004</v>
      </c>
      <c r="H105" s="62">
        <f>A126106186C_Latest</f>
        <v>6708.7780000000002</v>
      </c>
      <c r="I105" s="62">
        <f>A126096106W_Latest</f>
        <v>2266.125</v>
      </c>
      <c r="J105" s="62">
        <f>A126111226F_Latest</f>
        <v>1160.81</v>
      </c>
      <c r="K105" s="62">
        <f>A126103666K_Latest</f>
        <v>1105.3150000000001</v>
      </c>
      <c r="L105" s="61">
        <f>A126099886A_Latest</f>
        <v>6766.4369999999999</v>
      </c>
      <c r="M105" s="61">
        <f>A126115006A_Latest</f>
        <v>3505.57</v>
      </c>
      <c r="N105" s="61">
        <f>A126107446F_Latest</f>
        <v>3260.8679999999999</v>
      </c>
      <c r="O105" s="61">
        <f>A126101146V_Latest</f>
        <v>4821.95</v>
      </c>
      <c r="P105" s="61">
        <f>A126116266R_Latest</f>
        <v>2479.3539999999998</v>
      </c>
      <c r="Q105" s="61">
        <f>A126108706J_Latest</f>
        <v>2342.596</v>
      </c>
      <c r="R105" s="61">
        <f>A126097366K_Latest</f>
        <v>749.27700000000004</v>
      </c>
      <c r="S105" s="61">
        <f>A126112486V_Latest</f>
        <v>421.06099999999998</v>
      </c>
      <c r="T105" s="61">
        <f>A126104926L_Latest</f>
        <v>328.21600000000001</v>
      </c>
      <c r="U105" s="55">
        <v>33</v>
      </c>
    </row>
    <row r="106" spans="1:21" hidden="1">
      <c r="A106" s="43"/>
      <c r="B106" s="46" t="s">
        <v>3017</v>
      </c>
      <c r="C106" s="61">
        <f>A126094874A_Latest</f>
        <v>7424.6819999999998</v>
      </c>
      <c r="D106" s="61">
        <f>A126109994F_Latest</f>
        <v>3235.2809999999999</v>
      </c>
      <c r="E106" s="61">
        <f>A126102434F_Latest</f>
        <v>4189.402</v>
      </c>
      <c r="F106" s="62">
        <f>A126098654W_Latest</f>
        <v>3572.5140000000001</v>
      </c>
      <c r="G106" s="62">
        <f>A126113774F_Latest</f>
        <v>1494.8589999999999</v>
      </c>
      <c r="H106" s="62">
        <f>A126106214A_Latest</f>
        <v>2077.654</v>
      </c>
      <c r="I106" s="62">
        <f>A126096134F_Latest</f>
        <v>1135.9880000000001</v>
      </c>
      <c r="J106" s="62">
        <f>A126111254R_Latest</f>
        <v>592.899</v>
      </c>
      <c r="K106" s="62">
        <f>A126103694V_Latest</f>
        <v>543.08900000000006</v>
      </c>
      <c r="L106" s="61">
        <f>A126099914X_Latest</f>
        <v>992.83399999999995</v>
      </c>
      <c r="M106" s="61">
        <f>A126115034K_Latest</f>
        <v>330.42500000000001</v>
      </c>
      <c r="N106" s="61">
        <f>A126107474R_Latest</f>
        <v>662.40800000000002</v>
      </c>
      <c r="O106" s="61">
        <f>A126101174C_Latest</f>
        <v>1443.692</v>
      </c>
      <c r="P106" s="61">
        <f>A126116294X_Latest</f>
        <v>571.53499999999997</v>
      </c>
      <c r="Q106" s="61">
        <f>A126108734T_Latest</f>
        <v>872.15700000000004</v>
      </c>
      <c r="R106" s="61">
        <f>A126097394V_Latest</f>
        <v>3852.1689999999999</v>
      </c>
      <c r="S106" s="61">
        <f>A126112514T_Latest</f>
        <v>1740.422</v>
      </c>
      <c r="T106" s="61">
        <f>A126104954W_Latest</f>
        <v>2111.7469999999998</v>
      </c>
      <c r="U106" s="55">
        <v>34</v>
      </c>
    </row>
    <row r="107" spans="1:21" hidden="1">
      <c r="A107" s="43"/>
      <c r="B107" s="46" t="s">
        <v>3018</v>
      </c>
      <c r="C107" s="61">
        <f>A126094854T_Latest</f>
        <v>787.99</v>
      </c>
      <c r="D107" s="61">
        <f>A126109974W_Latest</f>
        <v>304.99299999999999</v>
      </c>
      <c r="E107" s="61">
        <f>A126102414W_Latest</f>
        <v>482.99700000000001</v>
      </c>
      <c r="F107" s="62">
        <f>A126098634L_Latest</f>
        <v>719.34699999999998</v>
      </c>
      <c r="G107" s="62">
        <f>A126113754W_Latest</f>
        <v>269.91899999999998</v>
      </c>
      <c r="H107" s="62">
        <f>A126106194C_Latest</f>
        <v>449.428</v>
      </c>
      <c r="I107" s="62">
        <f>A126096114W_Latest</f>
        <v>274.14100000000002</v>
      </c>
      <c r="J107" s="62">
        <f>A126111234F_Latest</f>
        <v>140.64400000000001</v>
      </c>
      <c r="K107" s="62">
        <f>A126103674K_Latest</f>
        <v>133.49700000000001</v>
      </c>
      <c r="L107" s="61">
        <f>A126099894A_Latest</f>
        <v>289.66899999999998</v>
      </c>
      <c r="M107" s="61">
        <f>A126115014A_Latest</f>
        <v>70.748000000000005</v>
      </c>
      <c r="N107" s="61">
        <f>A126107454F_Latest</f>
        <v>218.92099999999999</v>
      </c>
      <c r="O107" s="61">
        <f>A126101154V_Latest</f>
        <v>155.53700000000001</v>
      </c>
      <c r="P107" s="61">
        <f>A126116274R_Latest</f>
        <v>58.527000000000001</v>
      </c>
      <c r="Q107" s="61">
        <f>A126108714J_Latest</f>
        <v>97.01</v>
      </c>
      <c r="R107" s="61">
        <f>A126097374K_Latest</f>
        <v>68.643000000000001</v>
      </c>
      <c r="S107" s="61">
        <f>A126112494V_Latest</f>
        <v>35.075000000000003</v>
      </c>
      <c r="T107" s="61">
        <f>A126104934L_Latest</f>
        <v>33.569000000000003</v>
      </c>
      <c r="U107" s="55">
        <v>35</v>
      </c>
    </row>
    <row r="108" spans="1:21" hidden="1">
      <c r="A108" s="49"/>
      <c r="B108" s="50"/>
      <c r="C108" s="47"/>
      <c r="D108" s="47"/>
      <c r="E108" s="47"/>
      <c r="F108" s="47"/>
      <c r="G108" s="47"/>
      <c r="H108" s="47"/>
      <c r="I108" s="47"/>
      <c r="J108" s="47"/>
      <c r="K108" s="47"/>
      <c r="L108" s="47"/>
      <c r="M108" s="47"/>
      <c r="N108" s="47"/>
      <c r="O108" s="47"/>
      <c r="P108" s="47"/>
      <c r="Q108" s="47"/>
      <c r="R108" s="47"/>
      <c r="S108" s="47"/>
      <c r="T108" s="47"/>
    </row>
    <row r="109" spans="1:21" hidden="1">
      <c r="A109" s="49"/>
      <c r="B109" s="50"/>
      <c r="C109" s="47"/>
      <c r="D109" s="47"/>
      <c r="E109" s="47"/>
      <c r="F109" s="47"/>
      <c r="G109" s="47"/>
      <c r="H109" s="47"/>
      <c r="I109" s="47"/>
      <c r="J109" s="47"/>
      <c r="K109" s="47"/>
      <c r="L109" s="47"/>
      <c r="M109" s="47"/>
      <c r="N109" s="47"/>
      <c r="O109" s="47"/>
      <c r="P109" s="47"/>
      <c r="Q109" s="47"/>
      <c r="R109" s="47"/>
      <c r="S109" s="47"/>
      <c r="T109" s="47"/>
    </row>
    <row r="110" spans="1:21" hidden="1">
      <c r="A110" s="49"/>
      <c r="B110" s="50"/>
      <c r="C110" s="47"/>
      <c r="D110" s="47"/>
      <c r="E110" s="47"/>
      <c r="F110" s="47"/>
      <c r="G110" s="47"/>
      <c r="H110" s="47"/>
      <c r="I110" s="47"/>
      <c r="J110" s="47"/>
      <c r="K110" s="47"/>
      <c r="L110" s="47"/>
      <c r="M110" s="47"/>
      <c r="N110" s="47"/>
      <c r="O110" s="47"/>
      <c r="P110" s="47"/>
      <c r="Q110" s="47"/>
      <c r="R110" s="47"/>
      <c r="S110" s="47"/>
      <c r="T110" s="47"/>
    </row>
    <row r="111" spans="1:21" hidden="1">
      <c r="A111" s="49"/>
      <c r="B111" s="50"/>
      <c r="C111" s="47"/>
      <c r="D111" s="47"/>
      <c r="E111" s="47"/>
      <c r="F111" s="47"/>
      <c r="G111" s="47"/>
      <c r="H111" s="47"/>
      <c r="I111" s="47"/>
      <c r="J111" s="47"/>
      <c r="K111" s="47"/>
      <c r="L111" s="47"/>
      <c r="M111" s="47"/>
      <c r="N111" s="47"/>
      <c r="O111" s="47"/>
      <c r="P111" s="47"/>
      <c r="Q111" s="47"/>
      <c r="R111" s="47"/>
      <c r="S111" s="47"/>
      <c r="T111" s="47"/>
    </row>
    <row r="112" spans="1:21" hidden="1">
      <c r="A112" s="49"/>
      <c r="B112" s="50"/>
      <c r="C112" s="47"/>
      <c r="D112" s="47"/>
      <c r="E112" s="47"/>
      <c r="F112" s="47"/>
      <c r="G112" s="47"/>
      <c r="H112" s="47"/>
      <c r="I112" s="47"/>
      <c r="J112" s="47"/>
      <c r="K112" s="47"/>
      <c r="L112" s="47"/>
      <c r="M112" s="47"/>
      <c r="N112" s="47"/>
      <c r="O112" s="47"/>
      <c r="P112" s="47"/>
      <c r="Q112" s="47"/>
      <c r="R112" s="47"/>
      <c r="S112" s="47"/>
      <c r="T112" s="47"/>
    </row>
    <row r="113" spans="1:21" hidden="1">
      <c r="A113" s="49"/>
      <c r="B113" s="50"/>
      <c r="C113" s="47"/>
      <c r="D113" s="47"/>
      <c r="E113" s="47"/>
      <c r="F113" s="47"/>
      <c r="G113" s="47"/>
      <c r="H113" s="47"/>
      <c r="I113" s="47"/>
      <c r="J113" s="47"/>
      <c r="K113" s="47"/>
      <c r="L113" s="47"/>
      <c r="M113" s="47"/>
      <c r="N113" s="47"/>
      <c r="O113" s="47"/>
      <c r="P113" s="47"/>
      <c r="Q113" s="47"/>
      <c r="R113" s="47"/>
      <c r="S113" s="47"/>
      <c r="T113" s="47"/>
    </row>
    <row r="114" spans="1:21" hidden="1">
      <c r="A114" s="49"/>
      <c r="B114" s="50"/>
      <c r="C114" s="47"/>
      <c r="D114" s="47"/>
      <c r="E114" s="47"/>
      <c r="F114" s="47"/>
      <c r="G114" s="47"/>
      <c r="H114" s="47"/>
      <c r="I114" s="47"/>
      <c r="J114" s="47"/>
      <c r="K114" s="47"/>
      <c r="L114" s="47"/>
      <c r="M114" s="47"/>
      <c r="N114" s="47"/>
      <c r="O114" s="47"/>
      <c r="P114" s="47"/>
      <c r="Q114" s="47"/>
      <c r="R114" s="47"/>
      <c r="S114" s="47"/>
      <c r="T114" s="47"/>
    </row>
    <row r="115" spans="1:21" hidden="1">
      <c r="A115" s="49"/>
      <c r="B115" s="50"/>
      <c r="C115" s="47"/>
      <c r="D115" s="47"/>
      <c r="E115" s="47"/>
      <c r="F115" s="47"/>
      <c r="G115" s="47"/>
      <c r="H115" s="47"/>
      <c r="I115" s="47"/>
      <c r="J115" s="47"/>
      <c r="K115" s="47"/>
      <c r="L115" s="47"/>
      <c r="M115" s="47"/>
      <c r="N115" s="47"/>
      <c r="O115" s="47"/>
      <c r="P115" s="47"/>
      <c r="Q115" s="47"/>
      <c r="R115" s="47"/>
      <c r="S115" s="47"/>
      <c r="T115" s="47"/>
    </row>
    <row r="116" spans="1:21" hidden="1">
      <c r="A116" s="54"/>
      <c r="B116" s="53"/>
      <c r="C116" s="56">
        <v>1</v>
      </c>
      <c r="D116" s="56">
        <v>2</v>
      </c>
      <c r="E116" s="56">
        <v>3</v>
      </c>
      <c r="F116" s="56">
        <v>4</v>
      </c>
      <c r="G116" s="56">
        <v>5</v>
      </c>
      <c r="H116" s="56">
        <v>6</v>
      </c>
      <c r="I116" s="56">
        <v>7</v>
      </c>
      <c r="J116" s="56">
        <v>8</v>
      </c>
      <c r="K116" s="56">
        <v>9</v>
      </c>
      <c r="L116" s="56">
        <v>10</v>
      </c>
      <c r="M116" s="56">
        <v>11</v>
      </c>
      <c r="N116" s="56">
        <v>12</v>
      </c>
      <c r="O116" s="56">
        <v>13</v>
      </c>
      <c r="P116" s="56">
        <v>14</v>
      </c>
      <c r="Q116" s="56">
        <v>15</v>
      </c>
      <c r="R116" s="56">
        <v>16</v>
      </c>
      <c r="S116" s="56">
        <v>17</v>
      </c>
      <c r="T116" s="56">
        <v>18</v>
      </c>
    </row>
    <row r="117" spans="1:21" hidden="1">
      <c r="A117" s="38"/>
      <c r="B117" s="38"/>
      <c r="C117" s="73" t="s">
        <v>2977</v>
      </c>
      <c r="D117" s="73"/>
      <c r="E117" s="73"/>
      <c r="F117" s="73" t="s">
        <v>3019</v>
      </c>
      <c r="G117" s="73"/>
      <c r="H117" s="73"/>
      <c r="I117" s="73" t="s">
        <v>3020</v>
      </c>
      <c r="J117" s="73"/>
      <c r="K117" s="73"/>
      <c r="L117" s="73" t="s">
        <v>3021</v>
      </c>
      <c r="M117" s="73"/>
      <c r="N117" s="73"/>
      <c r="O117" s="73" t="s">
        <v>3022</v>
      </c>
      <c r="P117" s="73"/>
      <c r="Q117" s="73"/>
      <c r="R117" s="73" t="s">
        <v>3023</v>
      </c>
      <c r="S117" s="73"/>
      <c r="T117" s="73"/>
    </row>
    <row r="118" spans="1:21" hidden="1">
      <c r="A118" s="38"/>
      <c r="B118" s="38"/>
      <c r="C118" s="39" t="s">
        <v>2979</v>
      </c>
      <c r="D118" s="39" t="s">
        <v>2980</v>
      </c>
      <c r="E118" s="39" t="s">
        <v>2981</v>
      </c>
      <c r="F118" s="39" t="s">
        <v>2979</v>
      </c>
      <c r="G118" s="39" t="s">
        <v>2980</v>
      </c>
      <c r="H118" s="39" t="s">
        <v>2981</v>
      </c>
      <c r="I118" s="39" t="s">
        <v>2979</v>
      </c>
      <c r="J118" s="39" t="s">
        <v>2980</v>
      </c>
      <c r="K118" s="39" t="s">
        <v>2981</v>
      </c>
      <c r="L118" s="39" t="s">
        <v>2979</v>
      </c>
      <c r="M118" s="39" t="s">
        <v>2980</v>
      </c>
      <c r="N118" s="39" t="s">
        <v>2981</v>
      </c>
      <c r="O118" s="39" t="s">
        <v>2979</v>
      </c>
      <c r="P118" s="39" t="s">
        <v>2980</v>
      </c>
      <c r="Q118" s="39" t="s">
        <v>2981</v>
      </c>
      <c r="R118" s="39" t="s">
        <v>2979</v>
      </c>
      <c r="S118" s="39" t="s">
        <v>2980</v>
      </c>
      <c r="T118" s="39" t="s">
        <v>2981</v>
      </c>
    </row>
    <row r="119" spans="1:21" hidden="1">
      <c r="A119" s="38"/>
      <c r="B119" s="38"/>
      <c r="C119" s="42" t="s">
        <v>2982</v>
      </c>
      <c r="D119" s="42" t="s">
        <v>2982</v>
      </c>
      <c r="E119" s="42" t="s">
        <v>2982</v>
      </c>
      <c r="F119" s="42" t="s">
        <v>2982</v>
      </c>
      <c r="G119" s="42" t="s">
        <v>2982</v>
      </c>
      <c r="H119" s="42" t="s">
        <v>2982</v>
      </c>
      <c r="I119" s="42" t="s">
        <v>2982</v>
      </c>
      <c r="J119" s="42" t="s">
        <v>2982</v>
      </c>
      <c r="K119" s="42" t="s">
        <v>2982</v>
      </c>
      <c r="L119" s="42" t="s">
        <v>2982</v>
      </c>
      <c r="M119" s="42" t="s">
        <v>2982</v>
      </c>
      <c r="N119" s="42" t="s">
        <v>2982</v>
      </c>
      <c r="O119" s="42" t="s">
        <v>2982</v>
      </c>
      <c r="P119" s="42" t="s">
        <v>2982</v>
      </c>
      <c r="Q119" s="42" t="s">
        <v>2982</v>
      </c>
      <c r="R119" s="42" t="s">
        <v>2982</v>
      </c>
      <c r="S119" s="42" t="s">
        <v>2982</v>
      </c>
      <c r="T119" s="42" t="s">
        <v>2982</v>
      </c>
    </row>
    <row r="120" spans="1:21" hidden="1">
      <c r="A120" s="43" t="s">
        <v>2983</v>
      </c>
      <c r="B120" s="44"/>
      <c r="C120" s="42"/>
      <c r="D120" s="42"/>
      <c r="E120" s="42"/>
      <c r="F120" s="45"/>
      <c r="G120" s="60"/>
      <c r="H120" s="60"/>
    </row>
    <row r="121" spans="1:21" hidden="1">
      <c r="A121" s="43"/>
      <c r="B121" s="46" t="s">
        <v>2984</v>
      </c>
      <c r="C121" s="63" t="s">
        <v>262</v>
      </c>
      <c r="D121" s="63" t="s">
        <v>263</v>
      </c>
      <c r="E121" s="63" t="s">
        <v>264</v>
      </c>
      <c r="F121" s="63" t="s">
        <v>367</v>
      </c>
      <c r="G121" s="63" t="s">
        <v>368</v>
      </c>
      <c r="H121" s="63" t="s">
        <v>369</v>
      </c>
      <c r="I121" s="63" t="s">
        <v>472</v>
      </c>
      <c r="J121" s="63" t="s">
        <v>473</v>
      </c>
      <c r="K121" s="63" t="s">
        <v>474</v>
      </c>
      <c r="L121" s="63" t="s">
        <v>827</v>
      </c>
      <c r="M121" s="63" t="s">
        <v>828</v>
      </c>
      <c r="N121" s="63" t="s">
        <v>829</v>
      </c>
      <c r="O121" s="63" t="s">
        <v>932</v>
      </c>
      <c r="P121" s="63" t="s">
        <v>933</v>
      </c>
      <c r="Q121" s="63" t="s">
        <v>934</v>
      </c>
      <c r="R121" s="63" t="s">
        <v>1287</v>
      </c>
      <c r="S121" s="63" t="s">
        <v>1288</v>
      </c>
      <c r="T121" s="63" t="s">
        <v>1289</v>
      </c>
      <c r="U121" s="55">
        <v>1</v>
      </c>
    </row>
    <row r="122" spans="1:21" hidden="1">
      <c r="A122" s="43"/>
      <c r="B122" s="46" t="s">
        <v>2985</v>
      </c>
      <c r="C122" s="63" t="s">
        <v>265</v>
      </c>
      <c r="D122" s="63" t="s">
        <v>266</v>
      </c>
      <c r="E122" s="63" t="s">
        <v>267</v>
      </c>
      <c r="F122" s="63" t="s">
        <v>370</v>
      </c>
      <c r="G122" s="63" t="s">
        <v>371</v>
      </c>
      <c r="H122" s="63" t="s">
        <v>372</v>
      </c>
      <c r="I122" s="63" t="s">
        <v>475</v>
      </c>
      <c r="J122" s="63" t="s">
        <v>476</v>
      </c>
      <c r="K122" s="63" t="s">
        <v>477</v>
      </c>
      <c r="L122" s="63" t="s">
        <v>830</v>
      </c>
      <c r="M122" s="63" t="s">
        <v>831</v>
      </c>
      <c r="N122" s="63" t="s">
        <v>832</v>
      </c>
      <c r="O122" s="63" t="s">
        <v>935</v>
      </c>
      <c r="P122" s="63" t="s">
        <v>936</v>
      </c>
      <c r="Q122" s="63" t="s">
        <v>937</v>
      </c>
      <c r="R122" s="63" t="s">
        <v>1290</v>
      </c>
      <c r="S122" s="63" t="s">
        <v>1291</v>
      </c>
      <c r="T122" s="63" t="s">
        <v>1292</v>
      </c>
      <c r="U122" s="55">
        <v>2</v>
      </c>
    </row>
    <row r="123" spans="1:21" hidden="1">
      <c r="A123" s="43"/>
      <c r="B123" s="46" t="s">
        <v>2986</v>
      </c>
      <c r="C123" s="63" t="s">
        <v>268</v>
      </c>
      <c r="D123" s="63" t="s">
        <v>269</v>
      </c>
      <c r="E123" s="63" t="s">
        <v>270</v>
      </c>
      <c r="F123" s="63" t="s">
        <v>373</v>
      </c>
      <c r="G123" s="63" t="s">
        <v>374</v>
      </c>
      <c r="H123" s="63" t="s">
        <v>375</v>
      </c>
      <c r="I123" s="63" t="s">
        <v>478</v>
      </c>
      <c r="J123" s="63" t="s">
        <v>479</v>
      </c>
      <c r="K123" s="63" t="s">
        <v>480</v>
      </c>
      <c r="L123" s="63" t="s">
        <v>833</v>
      </c>
      <c r="M123" s="63" t="s">
        <v>834</v>
      </c>
      <c r="N123" s="63" t="s">
        <v>835</v>
      </c>
      <c r="O123" s="63" t="s">
        <v>938</v>
      </c>
      <c r="P123" s="63" t="s">
        <v>939</v>
      </c>
      <c r="Q123" s="63" t="s">
        <v>940</v>
      </c>
      <c r="R123" s="63" t="s">
        <v>1293</v>
      </c>
      <c r="S123" s="63" t="s">
        <v>1294</v>
      </c>
      <c r="T123" s="63" t="s">
        <v>1295</v>
      </c>
      <c r="U123" s="55">
        <v>3</v>
      </c>
    </row>
    <row r="124" spans="1:21" hidden="1">
      <c r="A124" s="43"/>
      <c r="B124" s="46" t="s">
        <v>2987</v>
      </c>
      <c r="C124" s="63" t="s">
        <v>271</v>
      </c>
      <c r="D124" s="63" t="s">
        <v>272</v>
      </c>
      <c r="E124" s="63" t="s">
        <v>273</v>
      </c>
      <c r="F124" s="63" t="s">
        <v>376</v>
      </c>
      <c r="G124" s="63" t="s">
        <v>377</v>
      </c>
      <c r="H124" s="63" t="s">
        <v>378</v>
      </c>
      <c r="I124" s="63" t="s">
        <v>481</v>
      </c>
      <c r="J124" s="63" t="s">
        <v>482</v>
      </c>
      <c r="K124" s="63" t="s">
        <v>483</v>
      </c>
      <c r="L124" s="63" t="s">
        <v>836</v>
      </c>
      <c r="M124" s="63" t="s">
        <v>837</v>
      </c>
      <c r="N124" s="63" t="s">
        <v>838</v>
      </c>
      <c r="O124" s="63" t="s">
        <v>941</v>
      </c>
      <c r="P124" s="63" t="s">
        <v>942</v>
      </c>
      <c r="Q124" s="63" t="s">
        <v>943</v>
      </c>
      <c r="R124" s="63" t="s">
        <v>1296</v>
      </c>
      <c r="S124" s="63" t="s">
        <v>1297</v>
      </c>
      <c r="T124" s="63" t="s">
        <v>1298</v>
      </c>
      <c r="U124" s="55">
        <v>4</v>
      </c>
    </row>
    <row r="125" spans="1:21" hidden="1">
      <c r="A125" s="43"/>
      <c r="B125" s="46" t="s">
        <v>2988</v>
      </c>
      <c r="C125" s="63" t="s">
        <v>274</v>
      </c>
      <c r="D125" s="63" t="s">
        <v>275</v>
      </c>
      <c r="E125" s="63" t="s">
        <v>276</v>
      </c>
      <c r="F125" s="63" t="s">
        <v>379</v>
      </c>
      <c r="G125" s="63" t="s">
        <v>380</v>
      </c>
      <c r="H125" s="63" t="s">
        <v>381</v>
      </c>
      <c r="I125" s="63" t="s">
        <v>484</v>
      </c>
      <c r="J125" s="63" t="s">
        <v>485</v>
      </c>
      <c r="K125" s="63" t="s">
        <v>486</v>
      </c>
      <c r="L125" s="63" t="s">
        <v>839</v>
      </c>
      <c r="M125" s="63" t="s">
        <v>840</v>
      </c>
      <c r="N125" s="63" t="s">
        <v>841</v>
      </c>
      <c r="O125" s="63" t="s">
        <v>944</v>
      </c>
      <c r="P125" s="63" t="s">
        <v>945</v>
      </c>
      <c r="Q125" s="63" t="s">
        <v>946</v>
      </c>
      <c r="R125" s="63" t="s">
        <v>1299</v>
      </c>
      <c r="S125" s="63" t="s">
        <v>1300</v>
      </c>
      <c r="T125" s="63" t="s">
        <v>1301</v>
      </c>
      <c r="U125" s="55">
        <v>5</v>
      </c>
    </row>
    <row r="126" spans="1:21" hidden="1">
      <c r="A126" s="43"/>
      <c r="B126" s="46" t="s">
        <v>2989</v>
      </c>
      <c r="C126" s="63" t="s">
        <v>277</v>
      </c>
      <c r="D126" s="63" t="s">
        <v>278</v>
      </c>
      <c r="E126" s="63" t="s">
        <v>279</v>
      </c>
      <c r="F126" s="63" t="s">
        <v>382</v>
      </c>
      <c r="G126" s="63" t="s">
        <v>383</v>
      </c>
      <c r="H126" s="63" t="s">
        <v>384</v>
      </c>
      <c r="I126" s="63" t="s">
        <v>487</v>
      </c>
      <c r="J126" s="63" t="s">
        <v>488</v>
      </c>
      <c r="K126" s="63" t="s">
        <v>489</v>
      </c>
      <c r="L126" s="63" t="s">
        <v>842</v>
      </c>
      <c r="M126" s="63" t="s">
        <v>843</v>
      </c>
      <c r="N126" s="63" t="s">
        <v>844</v>
      </c>
      <c r="O126" s="63" t="s">
        <v>947</v>
      </c>
      <c r="P126" s="63" t="s">
        <v>948</v>
      </c>
      <c r="Q126" s="63" t="s">
        <v>949</v>
      </c>
      <c r="R126" s="63" t="s">
        <v>1302</v>
      </c>
      <c r="S126" s="63" t="s">
        <v>1303</v>
      </c>
      <c r="T126" s="63" t="s">
        <v>1304</v>
      </c>
      <c r="U126" s="55">
        <v>6</v>
      </c>
    </row>
    <row r="127" spans="1:21" hidden="1">
      <c r="A127" s="43"/>
      <c r="B127" s="46" t="s">
        <v>2990</v>
      </c>
      <c r="C127" s="63" t="s">
        <v>280</v>
      </c>
      <c r="D127" s="63" t="s">
        <v>281</v>
      </c>
      <c r="E127" s="63" t="s">
        <v>282</v>
      </c>
      <c r="F127" s="63" t="s">
        <v>385</v>
      </c>
      <c r="G127" s="63" t="s">
        <v>386</v>
      </c>
      <c r="H127" s="63" t="s">
        <v>387</v>
      </c>
      <c r="I127" s="63" t="s">
        <v>490</v>
      </c>
      <c r="J127" s="63" t="s">
        <v>491</v>
      </c>
      <c r="K127" s="63" t="s">
        <v>492</v>
      </c>
      <c r="L127" s="63" t="s">
        <v>845</v>
      </c>
      <c r="M127" s="63" t="s">
        <v>846</v>
      </c>
      <c r="N127" s="63" t="s">
        <v>847</v>
      </c>
      <c r="O127" s="63" t="s">
        <v>950</v>
      </c>
      <c r="P127" s="63" t="s">
        <v>951</v>
      </c>
      <c r="Q127" s="63" t="s">
        <v>952</v>
      </c>
      <c r="R127" s="63" t="s">
        <v>1305</v>
      </c>
      <c r="S127" s="63" t="s">
        <v>1306</v>
      </c>
      <c r="T127" s="63" t="s">
        <v>1307</v>
      </c>
      <c r="U127" s="55">
        <v>7</v>
      </c>
    </row>
    <row r="128" spans="1:21" hidden="1">
      <c r="A128" s="43"/>
      <c r="B128" s="46" t="s">
        <v>2991</v>
      </c>
      <c r="C128" s="63" t="s">
        <v>283</v>
      </c>
      <c r="D128" s="63" t="s">
        <v>284</v>
      </c>
      <c r="E128" s="63" t="s">
        <v>285</v>
      </c>
      <c r="F128" s="63" t="s">
        <v>388</v>
      </c>
      <c r="G128" s="63" t="s">
        <v>389</v>
      </c>
      <c r="H128" s="63" t="s">
        <v>390</v>
      </c>
      <c r="I128" s="63" t="s">
        <v>493</v>
      </c>
      <c r="J128" s="63" t="s">
        <v>494</v>
      </c>
      <c r="K128" s="63" t="s">
        <v>495</v>
      </c>
      <c r="L128" s="63" t="s">
        <v>848</v>
      </c>
      <c r="M128" s="63" t="s">
        <v>849</v>
      </c>
      <c r="N128" s="63" t="s">
        <v>850</v>
      </c>
      <c r="O128" s="63" t="s">
        <v>953</v>
      </c>
      <c r="P128" s="63" t="s">
        <v>954</v>
      </c>
      <c r="Q128" s="63" t="s">
        <v>955</v>
      </c>
      <c r="R128" s="63" t="s">
        <v>1308</v>
      </c>
      <c r="S128" s="63" t="s">
        <v>1309</v>
      </c>
      <c r="T128" s="63" t="s">
        <v>1310</v>
      </c>
      <c r="U128" s="55">
        <v>8</v>
      </c>
    </row>
    <row r="129" spans="1:21" hidden="1">
      <c r="A129" s="43"/>
      <c r="B129" s="46" t="s">
        <v>2992</v>
      </c>
      <c r="C129" s="63" t="s">
        <v>286</v>
      </c>
      <c r="D129" s="63" t="s">
        <v>287</v>
      </c>
      <c r="E129" s="63" t="s">
        <v>288</v>
      </c>
      <c r="F129" s="63" t="s">
        <v>391</v>
      </c>
      <c r="G129" s="63" t="s">
        <v>392</v>
      </c>
      <c r="H129" s="63" t="s">
        <v>393</v>
      </c>
      <c r="I129" s="63" t="s">
        <v>496</v>
      </c>
      <c r="J129" s="63" t="s">
        <v>497</v>
      </c>
      <c r="K129" s="63" t="s">
        <v>498</v>
      </c>
      <c r="L129" s="63" t="s">
        <v>851</v>
      </c>
      <c r="M129" s="63" t="s">
        <v>852</v>
      </c>
      <c r="N129" s="63" t="s">
        <v>853</v>
      </c>
      <c r="O129" s="63" t="s">
        <v>956</v>
      </c>
      <c r="P129" s="63" t="s">
        <v>957</v>
      </c>
      <c r="Q129" s="63" t="s">
        <v>958</v>
      </c>
      <c r="R129" s="63" t="s">
        <v>1311</v>
      </c>
      <c r="S129" s="63" t="s">
        <v>1312</v>
      </c>
      <c r="T129" s="63" t="s">
        <v>1313</v>
      </c>
      <c r="U129" s="55">
        <v>9</v>
      </c>
    </row>
    <row r="130" spans="1:21" hidden="1">
      <c r="A130" s="43"/>
      <c r="B130" s="46" t="s">
        <v>2993</v>
      </c>
      <c r="C130" s="63" t="s">
        <v>289</v>
      </c>
      <c r="D130" s="63" t="s">
        <v>290</v>
      </c>
      <c r="E130" s="63" t="s">
        <v>291</v>
      </c>
      <c r="F130" s="63" t="s">
        <v>394</v>
      </c>
      <c r="G130" s="63" t="s">
        <v>395</v>
      </c>
      <c r="H130" s="63" t="s">
        <v>396</v>
      </c>
      <c r="I130" s="63" t="s">
        <v>499</v>
      </c>
      <c r="J130" s="63" t="s">
        <v>500</v>
      </c>
      <c r="K130" s="63" t="s">
        <v>501</v>
      </c>
      <c r="L130" s="63" t="s">
        <v>854</v>
      </c>
      <c r="M130" s="63" t="s">
        <v>855</v>
      </c>
      <c r="N130" s="63" t="s">
        <v>856</v>
      </c>
      <c r="O130" s="63" t="s">
        <v>959</v>
      </c>
      <c r="P130" s="63" t="s">
        <v>960</v>
      </c>
      <c r="Q130" s="63" t="s">
        <v>961</v>
      </c>
      <c r="R130" s="63" t="s">
        <v>1314</v>
      </c>
      <c r="S130" s="63" t="s">
        <v>1315</v>
      </c>
      <c r="T130" s="63" t="s">
        <v>1316</v>
      </c>
      <c r="U130" s="55">
        <v>10</v>
      </c>
    </row>
    <row r="131" spans="1:21" hidden="1">
      <c r="A131" s="43"/>
      <c r="B131" s="46" t="s">
        <v>2994</v>
      </c>
      <c r="C131" s="63" t="s">
        <v>292</v>
      </c>
      <c r="D131" s="63" t="s">
        <v>293</v>
      </c>
      <c r="E131" s="63" t="s">
        <v>294</v>
      </c>
      <c r="F131" s="63" t="s">
        <v>397</v>
      </c>
      <c r="G131" s="63" t="s">
        <v>398</v>
      </c>
      <c r="H131" s="63" t="s">
        <v>399</v>
      </c>
      <c r="I131" s="63" t="s">
        <v>502</v>
      </c>
      <c r="J131" s="63" t="s">
        <v>503</v>
      </c>
      <c r="K131" s="63" t="s">
        <v>504</v>
      </c>
      <c r="L131" s="63" t="s">
        <v>857</v>
      </c>
      <c r="M131" s="63" t="s">
        <v>858</v>
      </c>
      <c r="N131" s="63" t="s">
        <v>859</v>
      </c>
      <c r="O131" s="63" t="s">
        <v>962</v>
      </c>
      <c r="P131" s="63" t="s">
        <v>963</v>
      </c>
      <c r="Q131" s="63" t="s">
        <v>964</v>
      </c>
      <c r="R131" s="63" t="s">
        <v>1317</v>
      </c>
      <c r="S131" s="63" t="s">
        <v>1318</v>
      </c>
      <c r="T131" s="63" t="s">
        <v>1319</v>
      </c>
      <c r="U131" s="55">
        <v>11</v>
      </c>
    </row>
    <row r="132" spans="1:21" hidden="1">
      <c r="A132" s="43"/>
      <c r="B132" s="46" t="s">
        <v>2995</v>
      </c>
      <c r="C132" s="63" t="s">
        <v>295</v>
      </c>
      <c r="D132" s="63" t="s">
        <v>296</v>
      </c>
      <c r="E132" s="63" t="s">
        <v>297</v>
      </c>
      <c r="F132" s="63" t="s">
        <v>400</v>
      </c>
      <c r="G132" s="63" t="s">
        <v>401</v>
      </c>
      <c r="H132" s="63" t="s">
        <v>402</v>
      </c>
      <c r="I132" s="63" t="s">
        <v>505</v>
      </c>
      <c r="J132" s="63" t="s">
        <v>506</v>
      </c>
      <c r="K132" s="63" t="s">
        <v>507</v>
      </c>
      <c r="L132" s="63" t="s">
        <v>860</v>
      </c>
      <c r="M132" s="63" t="s">
        <v>861</v>
      </c>
      <c r="N132" s="63" t="s">
        <v>862</v>
      </c>
      <c r="O132" s="63" t="s">
        <v>965</v>
      </c>
      <c r="P132" s="63" t="s">
        <v>966</v>
      </c>
      <c r="Q132" s="63" t="s">
        <v>967</v>
      </c>
      <c r="R132" s="63" t="s">
        <v>1320</v>
      </c>
      <c r="S132" s="63" t="s">
        <v>1321</v>
      </c>
      <c r="T132" s="63" t="s">
        <v>1322</v>
      </c>
      <c r="U132" s="55">
        <v>12</v>
      </c>
    </row>
    <row r="133" spans="1:21" hidden="1">
      <c r="A133" s="43"/>
      <c r="B133" s="46" t="s">
        <v>2996</v>
      </c>
      <c r="C133" s="63" t="s">
        <v>298</v>
      </c>
      <c r="D133" s="63" t="s">
        <v>299</v>
      </c>
      <c r="E133" s="63" t="s">
        <v>300</v>
      </c>
      <c r="F133" s="63" t="s">
        <v>403</v>
      </c>
      <c r="G133" s="63" t="s">
        <v>404</v>
      </c>
      <c r="H133" s="63" t="s">
        <v>405</v>
      </c>
      <c r="I133" s="63" t="s">
        <v>508</v>
      </c>
      <c r="J133" s="63" t="s">
        <v>509</v>
      </c>
      <c r="K133" s="63" t="s">
        <v>510</v>
      </c>
      <c r="L133" s="63" t="s">
        <v>863</v>
      </c>
      <c r="M133" s="63" t="s">
        <v>864</v>
      </c>
      <c r="N133" s="63" t="s">
        <v>865</v>
      </c>
      <c r="O133" s="63" t="s">
        <v>968</v>
      </c>
      <c r="P133" s="63" t="s">
        <v>969</v>
      </c>
      <c r="Q133" s="63" t="s">
        <v>970</v>
      </c>
      <c r="R133" s="63" t="s">
        <v>1323</v>
      </c>
      <c r="S133" s="63" t="s">
        <v>1324</v>
      </c>
      <c r="T133" s="63" t="s">
        <v>1325</v>
      </c>
      <c r="U133" s="55">
        <v>13</v>
      </c>
    </row>
    <row r="134" spans="1:21" hidden="1">
      <c r="A134" s="43"/>
      <c r="B134" s="46" t="s">
        <v>2997</v>
      </c>
      <c r="C134" s="63" t="s">
        <v>301</v>
      </c>
      <c r="D134" s="63" t="s">
        <v>302</v>
      </c>
      <c r="E134" s="63" t="s">
        <v>303</v>
      </c>
      <c r="F134" s="63" t="s">
        <v>406</v>
      </c>
      <c r="G134" s="63" t="s">
        <v>407</v>
      </c>
      <c r="H134" s="63" t="s">
        <v>408</v>
      </c>
      <c r="I134" s="63" t="s">
        <v>511</v>
      </c>
      <c r="J134" s="63" t="s">
        <v>762</v>
      </c>
      <c r="K134" s="63" t="s">
        <v>763</v>
      </c>
      <c r="L134" s="63" t="s">
        <v>866</v>
      </c>
      <c r="M134" s="63" t="s">
        <v>867</v>
      </c>
      <c r="N134" s="63" t="s">
        <v>868</v>
      </c>
      <c r="O134" s="63" t="s">
        <v>971</v>
      </c>
      <c r="P134" s="63" t="s">
        <v>972</v>
      </c>
      <c r="Q134" s="63" t="s">
        <v>973</v>
      </c>
      <c r="R134" s="63" t="s">
        <v>1326</v>
      </c>
      <c r="S134" s="63" t="s">
        <v>1327</v>
      </c>
      <c r="T134" s="63" t="s">
        <v>1328</v>
      </c>
      <c r="U134" s="55">
        <v>14</v>
      </c>
    </row>
    <row r="135" spans="1:21" hidden="1">
      <c r="A135" s="43"/>
      <c r="B135" s="46" t="s">
        <v>2998</v>
      </c>
      <c r="C135" s="63" t="s">
        <v>304</v>
      </c>
      <c r="D135" s="63" t="s">
        <v>305</v>
      </c>
      <c r="E135" s="63" t="s">
        <v>306</v>
      </c>
      <c r="F135" s="63" t="s">
        <v>409</v>
      </c>
      <c r="G135" s="63" t="s">
        <v>410</v>
      </c>
      <c r="H135" s="63" t="s">
        <v>411</v>
      </c>
      <c r="I135" s="63" t="s">
        <v>764</v>
      </c>
      <c r="J135" s="63" t="s">
        <v>765</v>
      </c>
      <c r="K135" s="63" t="s">
        <v>766</v>
      </c>
      <c r="L135" s="63" t="s">
        <v>869</v>
      </c>
      <c r="M135" s="63" t="s">
        <v>870</v>
      </c>
      <c r="N135" s="63" t="s">
        <v>871</v>
      </c>
      <c r="O135" s="63" t="s">
        <v>974</v>
      </c>
      <c r="P135" s="63" t="s">
        <v>975</v>
      </c>
      <c r="Q135" s="63" t="s">
        <v>976</v>
      </c>
      <c r="R135" s="63" t="s">
        <v>1329</v>
      </c>
      <c r="S135" s="63" t="s">
        <v>1330</v>
      </c>
      <c r="T135" s="63" t="s">
        <v>1331</v>
      </c>
      <c r="U135" s="55">
        <v>15</v>
      </c>
    </row>
    <row r="136" spans="1:21" hidden="1">
      <c r="A136" s="43"/>
      <c r="B136" s="46" t="s">
        <v>2999</v>
      </c>
      <c r="C136" s="63" t="s">
        <v>307</v>
      </c>
      <c r="D136" s="63" t="s">
        <v>308</v>
      </c>
      <c r="E136" s="63" t="s">
        <v>309</v>
      </c>
      <c r="F136" s="63" t="s">
        <v>412</v>
      </c>
      <c r="G136" s="63" t="s">
        <v>413</v>
      </c>
      <c r="H136" s="63" t="s">
        <v>414</v>
      </c>
      <c r="I136" s="63" t="s">
        <v>767</v>
      </c>
      <c r="J136" s="63" t="s">
        <v>768</v>
      </c>
      <c r="K136" s="63" t="s">
        <v>769</v>
      </c>
      <c r="L136" s="63" t="s">
        <v>872</v>
      </c>
      <c r="M136" s="63" t="s">
        <v>873</v>
      </c>
      <c r="N136" s="63" t="s">
        <v>874</v>
      </c>
      <c r="O136" s="63" t="s">
        <v>977</v>
      </c>
      <c r="P136" s="63" t="s">
        <v>978</v>
      </c>
      <c r="Q136" s="63" t="s">
        <v>979</v>
      </c>
      <c r="R136" s="63" t="s">
        <v>1332</v>
      </c>
      <c r="S136" s="63" t="s">
        <v>1333</v>
      </c>
      <c r="T136" s="63" t="s">
        <v>1334</v>
      </c>
      <c r="U136" s="55">
        <v>16</v>
      </c>
    </row>
    <row r="137" spans="1:21" hidden="1">
      <c r="A137" s="43"/>
      <c r="B137" s="46" t="s">
        <v>3000</v>
      </c>
      <c r="C137" s="63" t="s">
        <v>310</v>
      </c>
      <c r="D137" s="63" t="s">
        <v>311</v>
      </c>
      <c r="E137" s="63" t="s">
        <v>312</v>
      </c>
      <c r="F137" s="63" t="s">
        <v>415</v>
      </c>
      <c r="G137" s="63" t="s">
        <v>416</v>
      </c>
      <c r="H137" s="63" t="s">
        <v>417</v>
      </c>
      <c r="I137" s="63" t="s">
        <v>770</v>
      </c>
      <c r="J137" s="63" t="s">
        <v>771</v>
      </c>
      <c r="K137" s="63" t="s">
        <v>772</v>
      </c>
      <c r="L137" s="63" t="s">
        <v>875</v>
      </c>
      <c r="M137" s="63" t="s">
        <v>876</v>
      </c>
      <c r="N137" s="63" t="s">
        <v>877</v>
      </c>
      <c r="O137" s="63" t="s">
        <v>980</v>
      </c>
      <c r="P137" s="63" t="s">
        <v>981</v>
      </c>
      <c r="Q137" s="63" t="s">
        <v>982</v>
      </c>
      <c r="R137" s="63" t="s">
        <v>1335</v>
      </c>
      <c r="S137" s="63" t="s">
        <v>1336</v>
      </c>
      <c r="T137" s="63" t="s">
        <v>1337</v>
      </c>
      <c r="U137" s="55">
        <v>17</v>
      </c>
    </row>
    <row r="138" spans="1:21" hidden="1">
      <c r="A138" s="43"/>
      <c r="B138" s="46" t="s">
        <v>3001</v>
      </c>
      <c r="C138" s="63" t="s">
        <v>313</v>
      </c>
      <c r="D138" s="63" t="s">
        <v>314</v>
      </c>
      <c r="E138" s="63" t="s">
        <v>315</v>
      </c>
      <c r="F138" s="63" t="s">
        <v>418</v>
      </c>
      <c r="G138" s="63" t="s">
        <v>419</v>
      </c>
      <c r="H138" s="63" t="s">
        <v>420</v>
      </c>
      <c r="I138" s="63" t="s">
        <v>773</v>
      </c>
      <c r="J138" s="63" t="s">
        <v>774</v>
      </c>
      <c r="K138" s="63" t="s">
        <v>775</v>
      </c>
      <c r="L138" s="63" t="s">
        <v>878</v>
      </c>
      <c r="M138" s="63" t="s">
        <v>879</v>
      </c>
      <c r="N138" s="63" t="s">
        <v>880</v>
      </c>
      <c r="O138" s="63" t="s">
        <v>983</v>
      </c>
      <c r="P138" s="63" t="s">
        <v>984</v>
      </c>
      <c r="Q138" s="63" t="s">
        <v>985</v>
      </c>
      <c r="R138" s="63" t="s">
        <v>1338</v>
      </c>
      <c r="S138" s="63" t="s">
        <v>1339</v>
      </c>
      <c r="T138" s="63" t="s">
        <v>1340</v>
      </c>
      <c r="U138" s="55">
        <v>18</v>
      </c>
    </row>
    <row r="139" spans="1:21" hidden="1">
      <c r="A139" s="43"/>
      <c r="B139" s="46" t="s">
        <v>3002</v>
      </c>
      <c r="C139" s="63" t="s">
        <v>316</v>
      </c>
      <c r="D139" s="63" t="s">
        <v>317</v>
      </c>
      <c r="E139" s="63" t="s">
        <v>318</v>
      </c>
      <c r="F139" s="63" t="s">
        <v>421</v>
      </c>
      <c r="G139" s="63" t="s">
        <v>422</v>
      </c>
      <c r="H139" s="63" t="s">
        <v>423</v>
      </c>
      <c r="I139" s="63" t="s">
        <v>776</v>
      </c>
      <c r="J139" s="63" t="s">
        <v>777</v>
      </c>
      <c r="K139" s="63" t="s">
        <v>778</v>
      </c>
      <c r="L139" s="63" t="s">
        <v>881</v>
      </c>
      <c r="M139" s="63" t="s">
        <v>882</v>
      </c>
      <c r="N139" s="63" t="s">
        <v>883</v>
      </c>
      <c r="O139" s="63" t="s">
        <v>986</v>
      </c>
      <c r="P139" s="63" t="s">
        <v>987</v>
      </c>
      <c r="Q139" s="63" t="s">
        <v>988</v>
      </c>
      <c r="R139" s="63" t="s">
        <v>1341</v>
      </c>
      <c r="S139" s="63" t="s">
        <v>1342</v>
      </c>
      <c r="T139" s="63" t="s">
        <v>1343</v>
      </c>
      <c r="U139" s="55">
        <v>19</v>
      </c>
    </row>
    <row r="140" spans="1:21" hidden="1">
      <c r="A140" s="43"/>
      <c r="B140" s="46" t="s">
        <v>3003</v>
      </c>
      <c r="C140" s="63" t="s">
        <v>319</v>
      </c>
      <c r="D140" s="63" t="s">
        <v>320</v>
      </c>
      <c r="E140" s="63" t="s">
        <v>321</v>
      </c>
      <c r="F140" s="63" t="s">
        <v>424</v>
      </c>
      <c r="G140" s="63" t="s">
        <v>425</v>
      </c>
      <c r="H140" s="63" t="s">
        <v>426</v>
      </c>
      <c r="I140" s="63" t="s">
        <v>779</v>
      </c>
      <c r="J140" s="63" t="s">
        <v>780</v>
      </c>
      <c r="K140" s="63" t="s">
        <v>781</v>
      </c>
      <c r="L140" s="63" t="s">
        <v>884</v>
      </c>
      <c r="M140" s="63" t="s">
        <v>885</v>
      </c>
      <c r="N140" s="63" t="s">
        <v>886</v>
      </c>
      <c r="O140" s="63" t="s">
        <v>989</v>
      </c>
      <c r="P140" s="63" t="s">
        <v>990</v>
      </c>
      <c r="Q140" s="63" t="s">
        <v>991</v>
      </c>
      <c r="R140" s="63" t="s">
        <v>1344</v>
      </c>
      <c r="S140" s="63" t="s">
        <v>1345</v>
      </c>
      <c r="T140" s="63" t="s">
        <v>1346</v>
      </c>
      <c r="U140" s="55">
        <v>20</v>
      </c>
    </row>
    <row r="141" spans="1:21" hidden="1">
      <c r="A141" s="43"/>
      <c r="B141" s="46" t="s">
        <v>3004</v>
      </c>
      <c r="C141" s="63" t="s">
        <v>322</v>
      </c>
      <c r="D141" s="63" t="s">
        <v>323</v>
      </c>
      <c r="E141" s="63" t="s">
        <v>324</v>
      </c>
      <c r="F141" s="63" t="s">
        <v>427</v>
      </c>
      <c r="G141" s="63" t="s">
        <v>428</v>
      </c>
      <c r="H141" s="63" t="s">
        <v>429</v>
      </c>
      <c r="I141" s="63" t="s">
        <v>782</v>
      </c>
      <c r="J141" s="63" t="s">
        <v>783</v>
      </c>
      <c r="K141" s="63" t="s">
        <v>784</v>
      </c>
      <c r="L141" s="63" t="s">
        <v>887</v>
      </c>
      <c r="M141" s="63" t="s">
        <v>888</v>
      </c>
      <c r="N141" s="63" t="s">
        <v>889</v>
      </c>
      <c r="O141" s="63" t="s">
        <v>992</v>
      </c>
      <c r="P141" s="63" t="s">
        <v>993</v>
      </c>
      <c r="Q141" s="63" t="s">
        <v>994</v>
      </c>
      <c r="R141" s="63" t="s">
        <v>1347</v>
      </c>
      <c r="S141" s="63" t="s">
        <v>1348</v>
      </c>
      <c r="T141" s="63" t="s">
        <v>1349</v>
      </c>
      <c r="U141" s="55">
        <v>21</v>
      </c>
    </row>
    <row r="142" spans="1:21" hidden="1">
      <c r="A142" s="43"/>
      <c r="B142" s="46" t="s">
        <v>3005</v>
      </c>
      <c r="C142" s="63" t="s">
        <v>325</v>
      </c>
      <c r="D142" s="63" t="s">
        <v>326</v>
      </c>
      <c r="E142" s="63" t="s">
        <v>327</v>
      </c>
      <c r="F142" s="63" t="s">
        <v>430</v>
      </c>
      <c r="G142" s="63" t="s">
        <v>431</v>
      </c>
      <c r="H142" s="63" t="s">
        <v>432</v>
      </c>
      <c r="I142" s="63" t="s">
        <v>785</v>
      </c>
      <c r="J142" s="63" t="s">
        <v>786</v>
      </c>
      <c r="K142" s="63" t="s">
        <v>787</v>
      </c>
      <c r="L142" s="63" t="s">
        <v>890</v>
      </c>
      <c r="M142" s="63" t="s">
        <v>891</v>
      </c>
      <c r="N142" s="63" t="s">
        <v>892</v>
      </c>
      <c r="O142" s="63" t="s">
        <v>995</v>
      </c>
      <c r="P142" s="63" t="s">
        <v>996</v>
      </c>
      <c r="Q142" s="63" t="s">
        <v>997</v>
      </c>
      <c r="R142" s="63" t="s">
        <v>1350</v>
      </c>
      <c r="S142" s="63" t="s">
        <v>1351</v>
      </c>
      <c r="T142" s="63" t="s">
        <v>1352</v>
      </c>
      <c r="U142" s="55">
        <v>22</v>
      </c>
    </row>
    <row r="143" spans="1:21" hidden="1">
      <c r="A143" s="43"/>
      <c r="B143" s="46" t="s">
        <v>3006</v>
      </c>
      <c r="C143" s="63" t="s">
        <v>328</v>
      </c>
      <c r="D143" s="63" t="s">
        <v>329</v>
      </c>
      <c r="E143" s="63" t="s">
        <v>330</v>
      </c>
      <c r="F143" s="63" t="s">
        <v>433</v>
      </c>
      <c r="G143" s="63" t="s">
        <v>434</v>
      </c>
      <c r="H143" s="63" t="s">
        <v>435</v>
      </c>
      <c r="I143" s="63" t="s">
        <v>788</v>
      </c>
      <c r="J143" s="63" t="s">
        <v>789</v>
      </c>
      <c r="K143" s="63" t="s">
        <v>790</v>
      </c>
      <c r="L143" s="63" t="s">
        <v>893</v>
      </c>
      <c r="M143" s="63" t="s">
        <v>894</v>
      </c>
      <c r="N143" s="63" t="s">
        <v>895</v>
      </c>
      <c r="O143" s="63" t="s">
        <v>998</v>
      </c>
      <c r="P143" s="63" t="s">
        <v>999</v>
      </c>
      <c r="Q143" s="63" t="s">
        <v>1000</v>
      </c>
      <c r="R143" s="63" t="s">
        <v>1353</v>
      </c>
      <c r="S143" s="63" t="s">
        <v>1354</v>
      </c>
      <c r="T143" s="63" t="s">
        <v>1355</v>
      </c>
      <c r="U143" s="55">
        <v>23</v>
      </c>
    </row>
    <row r="144" spans="1:21" hidden="1">
      <c r="A144" s="43"/>
      <c r="B144" s="46" t="s">
        <v>3007</v>
      </c>
      <c r="C144" s="63" t="s">
        <v>331</v>
      </c>
      <c r="D144" s="63" t="s">
        <v>332</v>
      </c>
      <c r="E144" s="63" t="s">
        <v>333</v>
      </c>
      <c r="F144" s="63" t="s">
        <v>436</v>
      </c>
      <c r="G144" s="63" t="s">
        <v>437</v>
      </c>
      <c r="H144" s="63" t="s">
        <v>438</v>
      </c>
      <c r="I144" s="63" t="s">
        <v>791</v>
      </c>
      <c r="J144" s="63" t="s">
        <v>792</v>
      </c>
      <c r="K144" s="63" t="s">
        <v>793</v>
      </c>
      <c r="L144" s="63" t="s">
        <v>896</v>
      </c>
      <c r="M144" s="63" t="s">
        <v>897</v>
      </c>
      <c r="N144" s="63" t="s">
        <v>898</v>
      </c>
      <c r="O144" s="63" t="s">
        <v>1001</v>
      </c>
      <c r="P144" s="63" t="s">
        <v>1002</v>
      </c>
      <c r="Q144" s="63" t="s">
        <v>1003</v>
      </c>
      <c r="R144" s="63" t="s">
        <v>1356</v>
      </c>
      <c r="S144" s="63" t="s">
        <v>1357</v>
      </c>
      <c r="T144" s="63" t="s">
        <v>1358</v>
      </c>
      <c r="U144" s="55">
        <v>24</v>
      </c>
    </row>
    <row r="145" spans="1:21" hidden="1">
      <c r="A145" s="43"/>
      <c r="B145" s="46" t="s">
        <v>3008</v>
      </c>
      <c r="C145" s="63" t="s">
        <v>334</v>
      </c>
      <c r="D145" s="63" t="s">
        <v>335</v>
      </c>
      <c r="E145" s="63" t="s">
        <v>336</v>
      </c>
      <c r="F145" s="63" t="s">
        <v>439</v>
      </c>
      <c r="G145" s="63" t="s">
        <v>440</v>
      </c>
      <c r="H145" s="63" t="s">
        <v>441</v>
      </c>
      <c r="I145" s="63" t="s">
        <v>794</v>
      </c>
      <c r="J145" s="63" t="s">
        <v>795</v>
      </c>
      <c r="K145" s="63" t="s">
        <v>796</v>
      </c>
      <c r="L145" s="63" t="s">
        <v>899</v>
      </c>
      <c r="M145" s="63" t="s">
        <v>900</v>
      </c>
      <c r="N145" s="63" t="s">
        <v>901</v>
      </c>
      <c r="O145" s="63" t="s">
        <v>1004</v>
      </c>
      <c r="P145" s="63" t="s">
        <v>1005</v>
      </c>
      <c r="Q145" s="63" t="s">
        <v>1006</v>
      </c>
      <c r="R145" s="63" t="s">
        <v>1359</v>
      </c>
      <c r="S145" s="63" t="s">
        <v>1360</v>
      </c>
      <c r="T145" s="63" t="s">
        <v>1361</v>
      </c>
      <c r="U145" s="55">
        <v>25</v>
      </c>
    </row>
    <row r="146" spans="1:21" hidden="1">
      <c r="A146" s="43"/>
      <c r="B146" s="46" t="s">
        <v>3009</v>
      </c>
      <c r="C146" s="63" t="s">
        <v>337</v>
      </c>
      <c r="D146" s="63" t="s">
        <v>338</v>
      </c>
      <c r="E146" s="63" t="s">
        <v>339</v>
      </c>
      <c r="F146" s="63" t="s">
        <v>442</v>
      </c>
      <c r="G146" s="63" t="s">
        <v>443</v>
      </c>
      <c r="H146" s="63" t="s">
        <v>444</v>
      </c>
      <c r="I146" s="63" t="s">
        <v>797</v>
      </c>
      <c r="J146" s="63" t="s">
        <v>798</v>
      </c>
      <c r="K146" s="63" t="s">
        <v>799</v>
      </c>
      <c r="L146" s="63" t="s">
        <v>902</v>
      </c>
      <c r="M146" s="63" t="s">
        <v>903</v>
      </c>
      <c r="N146" s="63" t="s">
        <v>904</v>
      </c>
      <c r="O146" s="63" t="s">
        <v>1007</v>
      </c>
      <c r="P146" s="63" t="s">
        <v>1008</v>
      </c>
      <c r="Q146" s="63" t="s">
        <v>1009</v>
      </c>
      <c r="R146" s="63" t="s">
        <v>1362</v>
      </c>
      <c r="S146" s="63" t="s">
        <v>1363</v>
      </c>
      <c r="T146" s="63" t="s">
        <v>1364</v>
      </c>
      <c r="U146" s="55">
        <v>26</v>
      </c>
    </row>
    <row r="147" spans="1:21" hidden="1">
      <c r="A147" s="43"/>
      <c r="B147" s="46" t="s">
        <v>3010</v>
      </c>
      <c r="C147" s="63" t="s">
        <v>340</v>
      </c>
      <c r="D147" s="63" t="s">
        <v>341</v>
      </c>
      <c r="E147" s="63" t="s">
        <v>342</v>
      </c>
      <c r="F147" s="63" t="s">
        <v>445</v>
      </c>
      <c r="G147" s="63" t="s">
        <v>446</v>
      </c>
      <c r="H147" s="63" t="s">
        <v>447</v>
      </c>
      <c r="I147" s="63" t="s">
        <v>800</v>
      </c>
      <c r="J147" s="63" t="s">
        <v>801</v>
      </c>
      <c r="K147" s="63" t="s">
        <v>802</v>
      </c>
      <c r="L147" s="63" t="s">
        <v>905</v>
      </c>
      <c r="M147" s="63" t="s">
        <v>906</v>
      </c>
      <c r="N147" s="63" t="s">
        <v>907</v>
      </c>
      <c r="O147" s="63" t="s">
        <v>1010</v>
      </c>
      <c r="P147" s="63" t="s">
        <v>1011</v>
      </c>
      <c r="Q147" s="63" t="s">
        <v>1262</v>
      </c>
      <c r="R147" s="63" t="s">
        <v>1365</v>
      </c>
      <c r="S147" s="63" t="s">
        <v>1366</v>
      </c>
      <c r="T147" s="63" t="s">
        <v>1367</v>
      </c>
      <c r="U147" s="55">
        <v>27</v>
      </c>
    </row>
    <row r="148" spans="1:21" hidden="1">
      <c r="A148" s="43"/>
      <c r="B148" s="46" t="s">
        <v>3011</v>
      </c>
      <c r="C148" s="63" t="s">
        <v>343</v>
      </c>
      <c r="D148" s="63" t="s">
        <v>344</v>
      </c>
      <c r="E148" s="63" t="s">
        <v>345</v>
      </c>
      <c r="F148" s="63" t="s">
        <v>448</v>
      </c>
      <c r="G148" s="63" t="s">
        <v>449</v>
      </c>
      <c r="H148" s="63" t="s">
        <v>450</v>
      </c>
      <c r="I148" s="63" t="s">
        <v>803</v>
      </c>
      <c r="J148" s="63" t="s">
        <v>804</v>
      </c>
      <c r="K148" s="63" t="s">
        <v>805</v>
      </c>
      <c r="L148" s="63" t="s">
        <v>908</v>
      </c>
      <c r="M148" s="63" t="s">
        <v>909</v>
      </c>
      <c r="N148" s="63" t="s">
        <v>910</v>
      </c>
      <c r="O148" s="63" t="s">
        <v>1263</v>
      </c>
      <c r="P148" s="63" t="s">
        <v>1264</v>
      </c>
      <c r="Q148" s="63" t="s">
        <v>1265</v>
      </c>
      <c r="R148" s="63" t="s">
        <v>1368</v>
      </c>
      <c r="S148" s="63" t="s">
        <v>1369</v>
      </c>
      <c r="T148" s="63" t="s">
        <v>1370</v>
      </c>
      <c r="U148" s="55">
        <v>28</v>
      </c>
    </row>
    <row r="149" spans="1:21" hidden="1">
      <c r="A149" s="43"/>
      <c r="B149" s="46" t="s">
        <v>3012</v>
      </c>
      <c r="C149" s="63" t="s">
        <v>346</v>
      </c>
      <c r="D149" s="63" t="s">
        <v>347</v>
      </c>
      <c r="E149" s="63" t="s">
        <v>348</v>
      </c>
      <c r="F149" s="63" t="s">
        <v>451</v>
      </c>
      <c r="G149" s="63" t="s">
        <v>452</v>
      </c>
      <c r="H149" s="63" t="s">
        <v>453</v>
      </c>
      <c r="I149" s="63" t="s">
        <v>806</v>
      </c>
      <c r="J149" s="63" t="s">
        <v>807</v>
      </c>
      <c r="K149" s="63" t="s">
        <v>808</v>
      </c>
      <c r="L149" s="63" t="s">
        <v>911</v>
      </c>
      <c r="M149" s="63" t="s">
        <v>912</v>
      </c>
      <c r="N149" s="63" t="s">
        <v>913</v>
      </c>
      <c r="O149" s="63" t="s">
        <v>1266</v>
      </c>
      <c r="P149" s="63" t="s">
        <v>1267</v>
      </c>
      <c r="Q149" s="63" t="s">
        <v>1268</v>
      </c>
      <c r="R149" s="63" t="s">
        <v>1371</v>
      </c>
      <c r="S149" s="63" t="s">
        <v>1372</v>
      </c>
      <c r="T149" s="63" t="s">
        <v>1373</v>
      </c>
      <c r="U149" s="55">
        <v>29</v>
      </c>
    </row>
    <row r="150" spans="1:21" hidden="1">
      <c r="A150" s="43"/>
      <c r="B150" s="46" t="s">
        <v>3013</v>
      </c>
      <c r="C150" s="63" t="s">
        <v>349</v>
      </c>
      <c r="D150" s="63" t="s">
        <v>350</v>
      </c>
      <c r="E150" s="63" t="s">
        <v>351</v>
      </c>
      <c r="F150" s="63" t="s">
        <v>454</v>
      </c>
      <c r="G150" s="63" t="s">
        <v>455</v>
      </c>
      <c r="H150" s="63" t="s">
        <v>456</v>
      </c>
      <c r="I150" s="63" t="s">
        <v>809</v>
      </c>
      <c r="J150" s="63" t="s">
        <v>810</v>
      </c>
      <c r="K150" s="63" t="s">
        <v>811</v>
      </c>
      <c r="L150" s="63" t="s">
        <v>914</v>
      </c>
      <c r="M150" s="63" t="s">
        <v>915</v>
      </c>
      <c r="N150" s="63" t="s">
        <v>916</v>
      </c>
      <c r="O150" s="63" t="s">
        <v>1269</v>
      </c>
      <c r="P150" s="63" t="s">
        <v>1270</v>
      </c>
      <c r="Q150" s="63" t="s">
        <v>1271</v>
      </c>
      <c r="R150" s="63" t="s">
        <v>1374</v>
      </c>
      <c r="S150" s="63" t="s">
        <v>1375</v>
      </c>
      <c r="T150" s="63" t="s">
        <v>1376</v>
      </c>
      <c r="U150" s="55">
        <v>30</v>
      </c>
    </row>
    <row r="151" spans="1:21" hidden="1">
      <c r="A151" s="43"/>
      <c r="B151" s="46" t="s">
        <v>3014</v>
      </c>
      <c r="C151" s="63" t="s">
        <v>352</v>
      </c>
      <c r="D151" s="63" t="s">
        <v>353</v>
      </c>
      <c r="E151" s="63" t="s">
        <v>354</v>
      </c>
      <c r="F151" s="63" t="s">
        <v>457</v>
      </c>
      <c r="G151" s="63" t="s">
        <v>458</v>
      </c>
      <c r="H151" s="63" t="s">
        <v>459</v>
      </c>
      <c r="I151" s="63" t="s">
        <v>812</v>
      </c>
      <c r="J151" s="63" t="s">
        <v>813</v>
      </c>
      <c r="K151" s="63" t="s">
        <v>814</v>
      </c>
      <c r="L151" s="63" t="s">
        <v>917</v>
      </c>
      <c r="M151" s="63" t="s">
        <v>918</v>
      </c>
      <c r="N151" s="63" t="s">
        <v>919</v>
      </c>
      <c r="O151" s="63" t="s">
        <v>1272</v>
      </c>
      <c r="P151" s="63" t="s">
        <v>1273</v>
      </c>
      <c r="Q151" s="63" t="s">
        <v>1274</v>
      </c>
      <c r="R151" s="63" t="s">
        <v>1377</v>
      </c>
      <c r="S151" s="63" t="s">
        <v>1378</v>
      </c>
      <c r="T151" s="63" t="s">
        <v>1379</v>
      </c>
      <c r="U151" s="55">
        <v>31</v>
      </c>
    </row>
    <row r="152" spans="1:21" hidden="1">
      <c r="A152" s="43"/>
      <c r="B152" s="46" t="s">
        <v>3015</v>
      </c>
      <c r="C152" s="63" t="s">
        <v>355</v>
      </c>
      <c r="D152" s="63" t="s">
        <v>356</v>
      </c>
      <c r="E152" s="63" t="s">
        <v>357</v>
      </c>
      <c r="F152" s="63" t="s">
        <v>460</v>
      </c>
      <c r="G152" s="63" t="s">
        <v>461</v>
      </c>
      <c r="H152" s="63" t="s">
        <v>462</v>
      </c>
      <c r="I152" s="63" t="s">
        <v>815</v>
      </c>
      <c r="J152" s="63" t="s">
        <v>816</v>
      </c>
      <c r="K152" s="63" t="s">
        <v>817</v>
      </c>
      <c r="L152" s="63" t="s">
        <v>920</v>
      </c>
      <c r="M152" s="63" t="s">
        <v>921</v>
      </c>
      <c r="N152" s="63" t="s">
        <v>922</v>
      </c>
      <c r="O152" s="63" t="s">
        <v>1275</v>
      </c>
      <c r="P152" s="63" t="s">
        <v>1276</v>
      </c>
      <c r="Q152" s="63" t="s">
        <v>1277</v>
      </c>
      <c r="R152" s="63" t="s">
        <v>1380</v>
      </c>
      <c r="S152" s="63" t="s">
        <v>1381</v>
      </c>
      <c r="T152" s="63" t="s">
        <v>1382</v>
      </c>
      <c r="U152" s="55">
        <v>32</v>
      </c>
    </row>
    <row r="153" spans="1:21" hidden="1">
      <c r="A153" s="43"/>
      <c r="B153" s="46" t="s">
        <v>3016</v>
      </c>
      <c r="C153" s="63" t="s">
        <v>358</v>
      </c>
      <c r="D153" s="63" t="s">
        <v>359</v>
      </c>
      <c r="E153" s="63" t="s">
        <v>360</v>
      </c>
      <c r="F153" s="63" t="s">
        <v>463</v>
      </c>
      <c r="G153" s="63" t="s">
        <v>464</v>
      </c>
      <c r="H153" s="63" t="s">
        <v>465</v>
      </c>
      <c r="I153" s="63" t="s">
        <v>818</v>
      </c>
      <c r="J153" s="63" t="s">
        <v>819</v>
      </c>
      <c r="K153" s="63" t="s">
        <v>820</v>
      </c>
      <c r="L153" s="63" t="s">
        <v>923</v>
      </c>
      <c r="M153" s="63" t="s">
        <v>924</v>
      </c>
      <c r="N153" s="63" t="s">
        <v>925</v>
      </c>
      <c r="O153" s="63" t="s">
        <v>1278</v>
      </c>
      <c r="P153" s="63" t="s">
        <v>1279</v>
      </c>
      <c r="Q153" s="63" t="s">
        <v>1280</v>
      </c>
      <c r="R153" s="63" t="s">
        <v>1383</v>
      </c>
      <c r="S153" s="63" t="s">
        <v>1384</v>
      </c>
      <c r="T153" s="63" t="s">
        <v>1385</v>
      </c>
      <c r="U153" s="55">
        <v>33</v>
      </c>
    </row>
    <row r="154" spans="1:21" hidden="1">
      <c r="A154" s="43"/>
      <c r="B154" s="46" t="s">
        <v>3017</v>
      </c>
      <c r="C154" s="63" t="s">
        <v>361</v>
      </c>
      <c r="D154" s="63" t="s">
        <v>362</v>
      </c>
      <c r="E154" s="63" t="s">
        <v>363</v>
      </c>
      <c r="F154" s="63" t="s">
        <v>466</v>
      </c>
      <c r="G154" s="63" t="s">
        <v>467</v>
      </c>
      <c r="H154" s="63" t="s">
        <v>468</v>
      </c>
      <c r="I154" s="63" t="s">
        <v>821</v>
      </c>
      <c r="J154" s="63" t="s">
        <v>822</v>
      </c>
      <c r="K154" s="63" t="s">
        <v>823</v>
      </c>
      <c r="L154" s="63" t="s">
        <v>926</v>
      </c>
      <c r="M154" s="63" t="s">
        <v>927</v>
      </c>
      <c r="N154" s="63" t="s">
        <v>928</v>
      </c>
      <c r="O154" s="63" t="s">
        <v>1281</v>
      </c>
      <c r="P154" s="63" t="s">
        <v>1282</v>
      </c>
      <c r="Q154" s="63" t="s">
        <v>1283</v>
      </c>
      <c r="R154" s="63" t="s">
        <v>1386</v>
      </c>
      <c r="S154" s="63" t="s">
        <v>1387</v>
      </c>
      <c r="T154" s="63" t="s">
        <v>1388</v>
      </c>
      <c r="U154" s="55">
        <v>34</v>
      </c>
    </row>
    <row r="155" spans="1:21" hidden="1">
      <c r="A155" s="43"/>
      <c r="B155" s="46" t="s">
        <v>3018</v>
      </c>
      <c r="C155" s="63" t="s">
        <v>364</v>
      </c>
      <c r="D155" s="63" t="s">
        <v>365</v>
      </c>
      <c r="E155" s="63" t="s">
        <v>366</v>
      </c>
      <c r="F155" s="63" t="s">
        <v>469</v>
      </c>
      <c r="G155" s="63" t="s">
        <v>470</v>
      </c>
      <c r="H155" s="63" t="s">
        <v>471</v>
      </c>
      <c r="I155" s="63" t="s">
        <v>824</v>
      </c>
      <c r="J155" s="63" t="s">
        <v>825</v>
      </c>
      <c r="K155" s="63" t="s">
        <v>826</v>
      </c>
      <c r="L155" s="63" t="s">
        <v>929</v>
      </c>
      <c r="M155" s="63" t="s">
        <v>930</v>
      </c>
      <c r="N155" s="63" t="s">
        <v>931</v>
      </c>
      <c r="O155" s="63" t="s">
        <v>1284</v>
      </c>
      <c r="P155" s="63" t="s">
        <v>1285</v>
      </c>
      <c r="Q155" s="63" t="s">
        <v>1286</v>
      </c>
      <c r="R155" s="63" t="s">
        <v>1389</v>
      </c>
      <c r="S155" s="63" t="s">
        <v>1390</v>
      </c>
      <c r="T155" s="63" t="s">
        <v>1391</v>
      </c>
      <c r="U155" s="55">
        <v>35</v>
      </c>
    </row>
    <row r="156" spans="1:21" hidden="1">
      <c r="A156" s="49"/>
      <c r="B156" s="50"/>
      <c r="C156" s="47"/>
      <c r="D156" s="47"/>
      <c r="E156" s="47"/>
      <c r="F156" s="47"/>
      <c r="G156" s="47"/>
      <c r="H156" s="47"/>
      <c r="I156" s="47"/>
      <c r="J156" s="47"/>
      <c r="K156" s="47"/>
      <c r="L156" s="47"/>
      <c r="M156" s="47"/>
      <c r="N156" s="47"/>
      <c r="O156" s="47"/>
      <c r="P156" s="47"/>
      <c r="Q156" s="47"/>
      <c r="R156" s="47"/>
      <c r="S156" s="47"/>
      <c r="T156" s="47"/>
    </row>
    <row r="157" spans="1:21" hidden="1">
      <c r="B157" s="54"/>
      <c r="C157" s="47"/>
      <c r="D157" s="47"/>
      <c r="E157" s="47"/>
      <c r="F157" s="47"/>
      <c r="G157" s="47"/>
      <c r="H157" s="47"/>
      <c r="I157" s="47"/>
      <c r="J157" s="47"/>
      <c r="K157" s="47"/>
      <c r="L157" s="47"/>
      <c r="M157" s="47"/>
      <c r="N157" s="47"/>
      <c r="O157" s="47"/>
      <c r="P157" s="47"/>
      <c r="Q157" s="47"/>
      <c r="R157" s="47"/>
      <c r="S157" s="47"/>
      <c r="T157" s="47"/>
    </row>
    <row r="158" spans="1:21" ht="15" customHeight="1">
      <c r="B158" s="54"/>
      <c r="C158" s="47"/>
      <c r="D158" s="47"/>
      <c r="E158" s="47"/>
      <c r="F158" s="47"/>
      <c r="G158" s="47"/>
      <c r="H158" s="47"/>
      <c r="I158" s="47"/>
      <c r="J158" s="47"/>
      <c r="K158" s="47"/>
      <c r="L158" s="47"/>
      <c r="M158" s="47"/>
      <c r="N158" s="47"/>
      <c r="O158" s="47"/>
      <c r="P158" s="47"/>
      <c r="Q158" s="47"/>
      <c r="R158" s="47"/>
      <c r="S158" s="47"/>
      <c r="T158" s="47"/>
    </row>
    <row r="159" spans="1:21" ht="15" customHeight="1">
      <c r="C159" s="47"/>
      <c r="D159" s="47"/>
      <c r="E159" s="47"/>
      <c r="F159" s="47"/>
      <c r="G159" s="47"/>
      <c r="H159" s="47"/>
      <c r="I159" s="47"/>
      <c r="J159" s="47"/>
      <c r="K159" s="47"/>
      <c r="L159" s="47"/>
      <c r="M159" s="47"/>
      <c r="N159" s="47"/>
      <c r="O159" s="47"/>
      <c r="P159" s="47"/>
      <c r="Q159" s="47"/>
      <c r="R159" s="47"/>
      <c r="S159" s="47"/>
      <c r="T159" s="47"/>
    </row>
  </sheetData>
  <mergeCells count="17">
    <mergeCell ref="R69:T69"/>
    <mergeCell ref="C117:E117"/>
    <mergeCell ref="F117:H117"/>
    <mergeCell ref="I117:K117"/>
    <mergeCell ref="L117:N117"/>
    <mergeCell ref="O117:Q117"/>
    <mergeCell ref="R117:T117"/>
    <mergeCell ref="C69:E69"/>
    <mergeCell ref="F69:H69"/>
    <mergeCell ref="I69:K69"/>
    <mergeCell ref="L69:N69"/>
    <mergeCell ref="O69:Q69"/>
    <mergeCell ref="L6:T6"/>
    <mergeCell ref="A8:H8"/>
    <mergeCell ref="L8:R8"/>
    <mergeCell ref="C10:E10"/>
    <mergeCell ref="G10:I10"/>
  </mergeCells>
  <dataValidations count="1">
    <dataValidation type="list" allowBlank="1" showInputMessage="1" showErrorMessage="1" sqref="C10:E10" xr:uid="{D3A0C631-CBE0-4783-94F8-12D17950357F}">
      <formula1>$B$52:$B$57</formula1>
    </dataValidation>
  </dataValidations>
  <hyperlinks>
    <hyperlink ref="A51" r:id="rId1" display="http://www.abs.gov.au/websitedbs/d3310114.nsf/Home/©+Copyright?OpenDocument" xr:uid="{DD36E850-9A6F-4B55-BDBB-1D44DC8B129F}"/>
    <hyperlink ref="C121" location="A126094922J" display="A126094922J" xr:uid="{E1E68C0A-FAE4-4EC6-8309-F2F2E93FEA0B}"/>
    <hyperlink ref="D121" location="A126110042V" display="A126110042V" xr:uid="{91E4F261-607A-48C5-8E99-F43E5160B318}"/>
    <hyperlink ref="E121" location="A126102482X" display="A126102482X" xr:uid="{2B127F49-5038-483D-A736-AAC7787967A5}"/>
    <hyperlink ref="C122" location="A126094878K" display="A126094878K" xr:uid="{9FDBC801-9DA2-4DF8-8C02-AEBE07C6739F}"/>
    <hyperlink ref="D122" location="A126109998R" display="A126109998R" xr:uid="{52D21D60-74B2-4225-AF52-E54B055B5D5F}"/>
    <hyperlink ref="E122" location="A126102438R" display="A126102438R" xr:uid="{640989A2-5F27-42C7-BD2B-9A7F368FD16D}"/>
    <hyperlink ref="C123" location="A126094926T" display="A126094926T" xr:uid="{C2B2CA40-A350-496A-A027-8A3BDEBDC23A}"/>
    <hyperlink ref="D123" location="A126110046C" display="A126110046C" xr:uid="{5872C944-4D2E-4E56-A477-60695451C37E}"/>
    <hyperlink ref="E123" location="A126102486J" display="A126102486J" xr:uid="{EB169999-D07C-45B0-AB6C-699C5B2E2972}"/>
    <hyperlink ref="C124" location="A126094930J" display="A126094930J" xr:uid="{F6423A7E-8C95-4C19-B1E6-D8232F76F514}"/>
    <hyperlink ref="D124" location="A126110050V" display="A126110050V" xr:uid="{BB92D2CA-5C9B-455F-9494-A04A37EA69CC}"/>
    <hyperlink ref="E124" location="A126102490X" display="A126102490X" xr:uid="{6EB488D2-04EA-4D71-B92D-5A1EC55C215A}"/>
    <hyperlink ref="C125" location="A126094882A" display="A126094882A" xr:uid="{B5149621-03D1-4B44-9DD3-888BA8584668}"/>
    <hyperlink ref="D125" location="A126110002A" display="A126110002A" xr:uid="{49DEE723-A7E7-4626-B5C8-1E2B3157F38C}"/>
    <hyperlink ref="E125" location="A126102442F" display="A126102442F" xr:uid="{C3018612-273B-4B30-9EFE-B36B45DC5924}"/>
    <hyperlink ref="C126" location="A126094886K" display="A126094886K" xr:uid="{D2B83153-E817-4EF5-AC3C-874ABA436681}"/>
    <hyperlink ref="D126" location="A126110006K" display="A126110006K" xr:uid="{57D5FCAF-D5EC-4B12-95DD-B0804063F563}"/>
    <hyperlink ref="E126" location="A126102446R" display="A126102446R" xr:uid="{14555B2E-0434-46D2-BA9B-5FF2B187AA65}"/>
    <hyperlink ref="C127" location="A126094910X" display="A126094910X" xr:uid="{A06044F6-AA81-4AFB-B282-E4AD81A5316E}"/>
    <hyperlink ref="D127" location="A126110030K" display="A126110030K" xr:uid="{DD3B146B-05E6-4984-A5F9-29F58A7274D4}"/>
    <hyperlink ref="E127" location="A126102470R" display="A126102470R" xr:uid="{8DA3F13E-FFDA-4AF7-92F5-FB04542B1410}"/>
    <hyperlink ref="C128" location="A126094858A" display="A126094858A" xr:uid="{9D82AEFA-F5AF-41D5-AAFB-A7B263E321EE}"/>
    <hyperlink ref="D128" location="A126109978F" display="A126109978F" xr:uid="{21B4C43C-464B-48AD-8BCA-23ADE1074E56}"/>
    <hyperlink ref="E128" location="A126102418F" display="A126102418F" xr:uid="{EE0C7F23-AD02-44DC-B9D0-00A406E1B515}"/>
    <hyperlink ref="C129" location="A126094934T" display="A126094934T" xr:uid="{2586DD70-C562-4A91-850D-BE5753464934}"/>
    <hyperlink ref="D129" location="A126110054C" display="A126110054C" xr:uid="{CDE1AE5D-29CD-4EB2-894B-74AEF57D92AD}"/>
    <hyperlink ref="E129" location="A126102494J" display="A126102494J" xr:uid="{1BB8F0F8-A078-4C13-9CA8-A784384A916B}"/>
    <hyperlink ref="C130" location="A126094914J" display="A126094914J" xr:uid="{CDB0769C-6F82-40E8-A975-E2EF2E93110C}"/>
    <hyperlink ref="D130" location="A126110034V" display="A126110034V" xr:uid="{071C3694-CFFC-44B2-A7E7-797B52030963}"/>
    <hyperlink ref="E130" location="A126102474X" display="A126102474X" xr:uid="{46F905FA-A598-44D9-B113-C460EB046BD0}"/>
    <hyperlink ref="C131" location="A126094946A" display="A126094946A" xr:uid="{4FD18D91-4679-412E-A9C4-29CCD705C590}"/>
    <hyperlink ref="D131" location="A126110066L" display="A126110066L" xr:uid="{7693960A-323D-4488-83AF-99975D3EDD1D}"/>
    <hyperlink ref="E131" location="A126102506F" display="A126102506F" xr:uid="{F2C2D42C-4763-46AC-B581-574D6BDF47E1}"/>
    <hyperlink ref="C132" location="A126094862T" display="A126094862T" xr:uid="{38408E77-DEC5-4946-977A-D7C609999F55}"/>
    <hyperlink ref="D132" location="A126109982W" display="A126109982W" xr:uid="{BFC29F32-EA94-454D-BAF9-CEC333D9490A}"/>
    <hyperlink ref="E132" location="A126102422W" display="A126102422W" xr:uid="{7A236E0B-BB80-43CA-B49B-4D2AAF46A9EE}"/>
    <hyperlink ref="C133" location="A126094818J" display="A126094818J" xr:uid="{EF6FB2DC-7D7D-425E-8046-F3A2D25EE840}"/>
    <hyperlink ref="D133" location="A126109938L" display="A126109938L" xr:uid="{167F4834-53FB-4DD5-8DC6-913FC934B4FC}"/>
    <hyperlink ref="E133" location="A126102378X" display="A126102378X" xr:uid="{DE21761B-EE49-4058-B7AB-7E1D835DBF45}"/>
    <hyperlink ref="C134" location="A126094838T" display="A126094838T" xr:uid="{F8130DF3-F579-4AEA-95A4-46523709FC52}"/>
    <hyperlink ref="D134" location="A126109958W" display="A126109958W" xr:uid="{764A1193-AD71-4F47-B3A4-03A0C2700739}"/>
    <hyperlink ref="E134" location="A126102398J" display="A126102398J" xr:uid="{23CF9858-2B5D-46DE-A990-988CB2F37F53}"/>
    <hyperlink ref="C135" location="A126094890A" display="A126094890A" xr:uid="{0D8D5EC6-6280-4E6D-A213-4298C9152C2A}"/>
    <hyperlink ref="D135" location="A126110010A" display="A126110010A" xr:uid="{8937402E-1154-43BA-BBCC-317E0EDE56FF}"/>
    <hyperlink ref="E135" location="A126102450F" display="A126102450F" xr:uid="{2239C7B7-6C0A-4064-B5CD-2268A85D0F3F}"/>
    <hyperlink ref="C136" location="A126094842J" display="A126094842J" xr:uid="{DAC91405-15B8-4C91-A4C0-84EFA90A150F}"/>
    <hyperlink ref="D136" location="A126109962L" display="A126109962L" xr:uid="{EA35052E-64E6-4BD9-8BA9-3FA2910A1CF6}"/>
    <hyperlink ref="E136" location="A126102402L" display="A126102402L" xr:uid="{03D11003-C595-43EE-BD7D-9727B9D3D6BD}"/>
    <hyperlink ref="C137" location="A126094894K" display="A126094894K" xr:uid="{13E52FE4-0A90-4AC9-AB4D-D0E4CC61479C}"/>
    <hyperlink ref="D137" location="A126110014K" display="A126110014K" xr:uid="{F5C6EB36-BFF1-48A2-B9B7-01F2AACE5782}"/>
    <hyperlink ref="E137" location="A126102454R" display="A126102454R" xr:uid="{55823C9D-1D0D-4EA1-9D8C-E2D5DBB84849}"/>
    <hyperlink ref="C138" location="A126094898V" display="A126094898V" xr:uid="{F41B0A77-E854-41D5-95A9-D4A7BBD3D64C}"/>
    <hyperlink ref="D138" location="A126110018V" display="A126110018V" xr:uid="{9F7030A9-5617-457C-8C00-0B97E10BF3D9}"/>
    <hyperlink ref="E138" location="A126102458X" display="A126102458X" xr:uid="{2DD540BB-3DDA-40D7-81F3-43A068620212}"/>
    <hyperlink ref="C139" location="A126094950T" display="A126094950T" xr:uid="{2502C330-E1CB-4744-94E0-FEC9DCC9863B}"/>
    <hyperlink ref="D139" location="A126110070C" display="A126110070C" xr:uid="{52632DF1-8360-41E7-8E8D-D3CADCE1DDB4}"/>
    <hyperlink ref="E139" location="A126102510W" display="A126102510W" xr:uid="{FE8A5596-5E69-4D6C-A437-336AE6CECE79}"/>
    <hyperlink ref="C140" location="A126094822X" display="A126094822X" xr:uid="{47F9B603-6CC2-4963-86F8-A9FDC0B4E473}"/>
    <hyperlink ref="D140" location="A126109942C" display="A126109942C" xr:uid="{B6E03845-1AF2-47FD-A43B-3E1D324E0534}"/>
    <hyperlink ref="E140" location="A126102382R" display="A126102382R" xr:uid="{D8E7B84E-18D1-49D1-ADBE-9440FB63041C}"/>
    <hyperlink ref="C141" location="A126094938A" display="A126094938A" xr:uid="{41DD1889-925A-4812-BC00-22D5E9DCF9AF}"/>
    <hyperlink ref="D141" location="A126110058L" display="A126110058L" xr:uid="{5EE011E9-5462-40D8-B7C8-2396EE70E7C5}"/>
    <hyperlink ref="E141" location="A126102498T" display="A126102498T" xr:uid="{81631A05-9E91-4480-A17B-7C2AF572E6BA}"/>
    <hyperlink ref="C142" location="A126094942T" display="A126094942T" xr:uid="{13DA1E03-0ABE-4415-A252-FCB709C65440}"/>
    <hyperlink ref="D142" location="A126110062C" display="A126110062C" xr:uid="{207168D8-3084-48ED-AFCD-43147E204075}"/>
    <hyperlink ref="E142" location="A126102502W" display="A126102502W" xr:uid="{870C45AD-CA7E-4CA8-AFCE-0856A9454A84}"/>
    <hyperlink ref="C143" location="A126094830X" display="A126094830X" xr:uid="{F61D59E1-B9A7-46F6-92F2-D21AF3704587}"/>
    <hyperlink ref="D143" location="A126109950C" display="A126109950C" xr:uid="{AAB00C0C-C91F-4E2E-A01E-9E78E315A0A6}"/>
    <hyperlink ref="E143" location="A126102390R" display="A126102390R" xr:uid="{9B576B27-A106-4B14-B1A4-4C03BC5B0569}"/>
    <hyperlink ref="C144" location="A126094866A" display="A126094866A" xr:uid="{902D262B-751E-4237-8C14-82CA1E7C0698}"/>
    <hyperlink ref="D144" location="A126109986F" display="A126109986F" xr:uid="{F2E64129-19B6-4AE8-BD58-B07EFFCFE767}"/>
    <hyperlink ref="E144" location="A126102426F" display="A126102426F" xr:uid="{9E3BB2DD-7610-4EAB-B7AF-0FB704915AB2}"/>
    <hyperlink ref="C145" location="A126094902X" display="A126094902X" xr:uid="{9DA3CFBD-F3FD-4C42-8710-BB852AC32BEC}"/>
    <hyperlink ref="D145" location="A126110022K" display="A126110022K" xr:uid="{00FF0E8F-3689-4592-AC57-5633FD4DA7FA}"/>
    <hyperlink ref="E145" location="A126102462R" display="A126102462R" xr:uid="{108A834E-0611-4386-91CE-008233AC5848}"/>
    <hyperlink ref="C146" location="A126094954A" display="A126094954A" xr:uid="{4419C8BD-D2E3-4B5E-90D6-76EFE535AA82}"/>
    <hyperlink ref="D146" location="A126110074L" display="A126110074L" xr:uid="{31F75337-30F6-4ABE-862C-EF5F713DAEEE}"/>
    <hyperlink ref="E146" location="A126102514F" display="A126102514F" xr:uid="{A777AD77-6D47-4572-852C-BFCD4430E698}"/>
    <hyperlink ref="C147" location="A126094826J" display="A126094826J" xr:uid="{7A1608D5-BCA3-42A5-8BCC-5EDCD4DD1BDE}"/>
    <hyperlink ref="D147" location="A126109946L" display="A126109946L" xr:uid="{ECA3E752-26B9-4000-9077-FDB1EF75D48F}"/>
    <hyperlink ref="E147" location="A126102386X" display="A126102386X" xr:uid="{C7A6134A-5E17-4816-A153-96C145772D2C}"/>
    <hyperlink ref="C148" location="A126094906J" display="A126094906J" xr:uid="{B7AD1AC1-8B50-435B-A488-B9BCA693E3F5}"/>
    <hyperlink ref="D148" location="A126110026V" display="A126110026V" xr:uid="{E37F687F-194B-4038-943F-93F3839E7ACA}"/>
    <hyperlink ref="E148" location="A126102466X" display="A126102466X" xr:uid="{B6A55EE8-472E-4698-B224-1DD87587940C}"/>
    <hyperlink ref="C149" location="A126094918T" display="A126094918T" xr:uid="{F9DB46B8-596D-4297-BB00-C8715D2727E4}"/>
    <hyperlink ref="D149" location="A126110038C" display="A126110038C" xr:uid="{FFE5287A-7C3D-4CCE-9E6A-BF70D02F790E}"/>
    <hyperlink ref="E149" location="A126102478J" display="A126102478J" xr:uid="{8E4651F0-93AF-44FA-9063-2387FC38D921}"/>
    <hyperlink ref="C150" location="A126094850J" display="A126094850J" xr:uid="{69BE7C98-1222-4A92-9597-40153053423B}"/>
    <hyperlink ref="D150" location="A126109970L" display="A126109970L" xr:uid="{D6A36320-7A83-4291-9101-42CB43F32A06}"/>
    <hyperlink ref="E150" location="A126102410L" display="A126102410L" xr:uid="{5F3FA12E-D975-4771-97A1-8FC06FFA6DF3}"/>
    <hyperlink ref="C151" location="A126094834J" display="A126094834J" xr:uid="{B62E34EA-438C-4E5C-94A3-0BCA850ABEC1}"/>
    <hyperlink ref="D151" location="A126109954L" display="A126109954L" xr:uid="{81F2193A-6D42-4FA2-B258-1E35EA6B31FF}"/>
    <hyperlink ref="E151" location="A126102394X" display="A126102394X" xr:uid="{7C562F6D-2AFD-4600-931B-73531BF6CEBB}"/>
    <hyperlink ref="C152" location="A126094870T" display="A126094870T" xr:uid="{361F6E81-A4B9-4592-8B62-08C4A85DE56F}"/>
    <hyperlink ref="D152" location="A126109990W" display="A126109990W" xr:uid="{CB7F1545-20E4-451F-8C18-84C9E6B7D6C9}"/>
    <hyperlink ref="E152" location="A126102430W" display="A126102430W" xr:uid="{38A31CEE-8CC2-49BF-A097-13E88265A58D}"/>
    <hyperlink ref="C153" location="A126094846T" display="A126094846T" xr:uid="{D911F02B-4471-4F4E-94B5-05A3CF8CF18D}"/>
    <hyperlink ref="D153" location="A126109966W" display="A126109966W" xr:uid="{2E79B4F9-1D5D-4E23-AA93-E69199262DB2}"/>
    <hyperlink ref="E153" location="A126102406W" display="A126102406W" xr:uid="{8B0DC086-BE30-4D4E-A8D2-ECF8B1E15E42}"/>
    <hyperlink ref="C154" location="A126094874A" display="A126094874A" xr:uid="{6C49C088-5280-4351-9124-5D69128873D7}"/>
    <hyperlink ref="D154" location="A126109994F" display="A126109994F" xr:uid="{D72E71FE-7E7A-48CA-9D70-4180ECAEF497}"/>
    <hyperlink ref="E154" location="A126102434F" display="A126102434F" xr:uid="{9137CA5A-B789-4B42-A34E-3F7E8C310854}"/>
    <hyperlink ref="C155" location="A126094854T" display="A126094854T" xr:uid="{654DCC02-CD7E-44CC-BDDC-4AE6D761CDCB}"/>
    <hyperlink ref="D155" location="A126109974W" display="A126109974W" xr:uid="{FDCF32C2-7DF5-41B8-A6A8-A8C8C38AB9F7}"/>
    <hyperlink ref="E155" location="A126102414W" display="A126102414W" xr:uid="{981EB9C4-FE41-4B05-A4FF-C64C881BD9D7}"/>
    <hyperlink ref="F121" location="A126098702C" display="A126098702C" xr:uid="{AFDABA54-8557-49BB-BD5A-8155A054A50D}"/>
    <hyperlink ref="G121" location="A126113822L" display="A126113822L" xr:uid="{9D89CE6E-9B64-49EC-8D1E-0E4C24C537BE}"/>
    <hyperlink ref="H121" location="A126106262V" display="A126106262V" xr:uid="{4B825A3B-BC5E-469A-8C9A-4B3A9C0E3442}"/>
    <hyperlink ref="F122" location="A126098658F" display="A126098658F" xr:uid="{E4A6BC37-0B1E-4188-B436-4D7E12EBA49D}"/>
    <hyperlink ref="G122" location="A126113778R" display="A126113778R" xr:uid="{C5B6B984-ABD3-40DE-9D74-2283DEAAE855}"/>
    <hyperlink ref="H122" location="A126106218K" display="A126106218K" xr:uid="{3602CEFA-A4A0-452B-87F1-A2ED116EBBA7}"/>
    <hyperlink ref="F123" location="A126098706L" display="A126098706L" xr:uid="{E852C09E-9D4A-404B-97FD-8F0DA80A1F4E}"/>
    <hyperlink ref="G123" location="A126113826W" display="A126113826W" xr:uid="{19861541-029E-47B4-83C5-2A0E6C0008BA}"/>
    <hyperlink ref="H123" location="A126106266C" display="A126106266C" xr:uid="{A1882E37-DD3C-4C9D-86EF-830B9E1FE888}"/>
    <hyperlink ref="F124" location="A126098710C" display="A126098710C" xr:uid="{FBEF42BC-2E5E-410B-932D-E543745ED990}"/>
    <hyperlink ref="G124" location="A126113830L" display="A126113830L" xr:uid="{D84BCE19-C834-4DE5-9D61-107F5A58A93A}"/>
    <hyperlink ref="H124" location="A126106270V" display="A126106270V" xr:uid="{D1FB4BDB-BB73-4AAC-876D-376C6ADC1EEC}"/>
    <hyperlink ref="F125" location="A126098662W" display="A126098662W" xr:uid="{8B95454A-7F5B-4DC2-A4B2-336106FFB684}"/>
    <hyperlink ref="G125" location="A126113782F" display="A126113782F" xr:uid="{F186F45A-A164-42BD-A4DE-9AB5FCF5358B}"/>
    <hyperlink ref="H125" location="A126106222A" display="A126106222A" xr:uid="{A2C4DE7A-5898-442D-A775-91003C45F18A}"/>
    <hyperlink ref="F126" location="A126098666F" display="A126098666F" xr:uid="{63B320F0-50A4-4516-B7B7-793414041916}"/>
    <hyperlink ref="G126" location="A126113786R" display="A126113786R" xr:uid="{1AF8C164-1269-4E0B-AD96-980DD003E9E5}"/>
    <hyperlink ref="H126" location="A126106226K" display="A126106226K" xr:uid="{7D9471AE-EB96-4C24-9A8F-694337A3A7DB}"/>
    <hyperlink ref="F127" location="A126098690F" display="A126098690F" xr:uid="{FAAF1F65-3DB9-477E-899F-F901C962A750}"/>
    <hyperlink ref="G127" location="A126113810C" display="A126113810C" xr:uid="{F3E781D6-6FD3-4F50-A95F-1C3D3D5E2D9F}"/>
    <hyperlink ref="H127" location="A126106250K" display="A126106250K" xr:uid="{4F8AE20C-D682-4045-86F2-DD86F0A25C33}"/>
    <hyperlink ref="F128" location="A126098638W" display="A126098638W" xr:uid="{190C72F6-783D-420B-B088-E96693D9F81C}"/>
    <hyperlink ref="G128" location="A126113758F" display="A126113758F" xr:uid="{8677FE54-498D-47AB-8D2A-AF2640CC2C90}"/>
    <hyperlink ref="H128" location="A126106198L" display="A126106198L" xr:uid="{CE1F2F27-7A5F-4989-B051-506C2A891551}"/>
    <hyperlink ref="F129" location="A126098714L" display="A126098714L" xr:uid="{FDF59D9D-AACC-4EA9-9AB0-BDFB4F694EBB}"/>
    <hyperlink ref="G129" location="A126113834W" display="A126113834W" xr:uid="{BC264C8F-E93F-4F80-A786-C1DF55432D52}"/>
    <hyperlink ref="H129" location="A126106274C" display="A126106274C" xr:uid="{93C48C90-7233-4836-AE91-83648075F2A6}"/>
    <hyperlink ref="F130" location="A126098694R" display="A126098694R" xr:uid="{EC87C9AB-FF41-49F3-A3EA-7F27A21FF530}"/>
    <hyperlink ref="G130" location="A126113814L" display="A126113814L" xr:uid="{628D9801-FFED-4443-BD69-976EA1EAFAA8}"/>
    <hyperlink ref="H130" location="A126106254V" display="A126106254V" xr:uid="{732018B4-6D4A-4800-A9D4-10852FE8D7BC}"/>
    <hyperlink ref="F131" location="A126098726W" display="A126098726W" xr:uid="{59296F89-10A2-4D05-A9CB-27D05D585D1B}"/>
    <hyperlink ref="G131" location="A126113846F" display="A126113846F" xr:uid="{632D3D6C-82EB-4288-98EB-3D17F52A223E}"/>
    <hyperlink ref="H131" location="A126106286L" display="A126106286L" xr:uid="{31DA2842-6969-4DD2-94A6-D4A03FED12FB}"/>
    <hyperlink ref="F132" location="A126098642L" display="A126098642L" xr:uid="{549CF526-F39C-43B0-84B9-BBB04EE1811C}"/>
    <hyperlink ref="G132" location="A126113762W" display="A126113762W" xr:uid="{C5A4207A-D940-4A33-BAD3-11FB37FCE057}"/>
    <hyperlink ref="H132" location="A126106202T" display="A126106202T" xr:uid="{53365FBD-EF33-4719-A3AE-53C6A1A61826}"/>
    <hyperlink ref="F133" location="A126098598R" display="A126098598R" xr:uid="{7183C833-7B64-4684-8BE3-1641E901513E}"/>
    <hyperlink ref="G133" location="A126113718L" display="A126113718L" xr:uid="{78E94C2E-A7C0-45F5-B7B9-CC6879A8EF43}"/>
    <hyperlink ref="H133" location="A126106158V" display="A126106158V" xr:uid="{11825910-EFE3-4CCE-A820-051231570BCD}"/>
    <hyperlink ref="F134" location="A126098618L" display="A126098618L" xr:uid="{EB0CC83A-6755-46AA-9B65-0752564DA411}"/>
    <hyperlink ref="G134" location="A126113738W" display="A126113738W" xr:uid="{FFB71533-0400-486D-9E4E-A7EC5AA1D98C}"/>
    <hyperlink ref="H134" location="A126106178C" display="A126106178C" xr:uid="{9323D2C1-E6A9-4E1C-BBCA-51FBEB1DA9ED}"/>
    <hyperlink ref="F135" location="A126098670W" display="A126098670W" xr:uid="{594E1530-2246-4344-9D5D-974595E5E46D}"/>
    <hyperlink ref="G135" location="A126113790F" display="A126113790F" xr:uid="{90E415DE-AD0D-4EB4-8CF5-20E62A343CCA}"/>
    <hyperlink ref="H135" location="A126106230A" display="A126106230A" xr:uid="{DC85D805-553C-4AF5-A2AC-8F85C423B3ED}"/>
    <hyperlink ref="F136" location="A126098622C" display="A126098622C" xr:uid="{3F21EA3E-700E-4498-9725-12132DFC0F80}"/>
    <hyperlink ref="G136" location="A126113742L" display="A126113742L" xr:uid="{3FEBB24E-D873-4F75-813A-908D7847453C}"/>
    <hyperlink ref="H136" location="A126106182V" display="A126106182V" xr:uid="{AFE8ABB3-9A47-4C0A-91E3-40BBE96E49A4}"/>
    <hyperlink ref="F137" location="A126098674F" display="A126098674F" xr:uid="{3DAECDEC-DD7A-4BB0-99F1-36A871DFFF34}"/>
    <hyperlink ref="G137" location="A126113794R" display="A126113794R" xr:uid="{2917E48D-DF2E-40CD-944C-AE44DE49CBB7}"/>
    <hyperlink ref="H137" location="A126106234K" display="A126106234K" xr:uid="{64E42532-5E8F-4FBA-BFC0-41386F811158}"/>
    <hyperlink ref="F138" location="A126098678R" display="A126098678R" xr:uid="{1A37FE4C-1FD0-4233-A36D-97ADB63C87CF}"/>
    <hyperlink ref="G138" location="A126113798X" display="A126113798X" xr:uid="{4146A6BF-577C-4A10-B354-0126D57D530B}"/>
    <hyperlink ref="H138" location="A126106238V" display="A126106238V" xr:uid="{D20F997F-2442-4E96-B124-B963FA0FBABE}"/>
    <hyperlink ref="F139" location="A126098730L" display="A126098730L" xr:uid="{AB9F0CF8-4568-4C59-A443-EBFE1BD2234F}"/>
    <hyperlink ref="G139" location="A126113850W" display="A126113850W" xr:uid="{DBCBFFA1-2021-4277-B5A1-3763626F2869}"/>
    <hyperlink ref="H139" location="A126106290C" display="A126106290C" xr:uid="{9CA6EB3D-E3BC-4236-80C5-E4E1AD055B47}"/>
    <hyperlink ref="F140" location="A126098602V" display="A126098602V" xr:uid="{CE5D4FFF-27CE-4A0D-AF68-69F69D67A058}"/>
    <hyperlink ref="G140" location="A126113722C" display="A126113722C" xr:uid="{C9FF7AA4-66AF-461A-9B29-38E7118E1D44}"/>
    <hyperlink ref="H140" location="A126106162K" display="A126106162K" xr:uid="{FBE3D517-9D69-48D1-B089-CF8DAC5E3A13}"/>
    <hyperlink ref="F141" location="A126098718W" display="A126098718W" xr:uid="{4BDE44E1-8663-40CE-9183-4C1B0C15302E}"/>
    <hyperlink ref="G141" location="A126113838F" display="A126113838F" xr:uid="{8296B944-9721-42C6-A79A-012109EE0103}"/>
    <hyperlink ref="H141" location="A126106278L" display="A126106278L" xr:uid="{DCDAE3C6-13D6-4658-8C69-8A2D14D95873}"/>
    <hyperlink ref="F142" location="A126098722L" display="A126098722L" xr:uid="{6B91D528-DB0E-459C-B66D-3790875F5E3B}"/>
    <hyperlink ref="G142" location="A126113842W" display="A126113842W" xr:uid="{96FB9F69-76A1-46C0-A580-439C186A5FC4}"/>
    <hyperlink ref="H142" location="A126106282C" display="A126106282C" xr:uid="{07F80103-DC39-4C97-9796-00F18CA93A95}"/>
    <hyperlink ref="F143" location="A126098610V" display="A126098610V" xr:uid="{7A1FB2B4-4752-46CB-ADE4-89C0F636F20E}"/>
    <hyperlink ref="G143" location="A126113730C" display="A126113730C" xr:uid="{40063525-B324-42AC-ADCD-34D4C388C526}"/>
    <hyperlink ref="H143" location="A126106170K" display="A126106170K" xr:uid="{77E0F1F7-FB0A-4CC6-9925-93C2D21B6AD2}"/>
    <hyperlink ref="F144" location="A126098646W" display="A126098646W" xr:uid="{C524E782-D6DB-400C-B3E0-6BA30925994C}"/>
    <hyperlink ref="G144" location="A126113766F" display="A126113766F" xr:uid="{A0177A59-2A16-45E4-9D28-86BF41EA4ECA}"/>
    <hyperlink ref="H144" location="A126106206A" display="A126106206A" xr:uid="{447FF27F-A96F-4941-B836-8E9B57D1C3D4}"/>
    <hyperlink ref="F145" location="A126098682F" display="A126098682F" xr:uid="{09DFFB46-007D-4169-8AAB-F7FDFBFB5BDC}"/>
    <hyperlink ref="G145" location="A126113802C" display="A126113802C" xr:uid="{731B23CA-D49F-4023-8D28-5A1B3A3B50D9}"/>
    <hyperlink ref="H145" location="A126106242K" display="A126106242K" xr:uid="{12510AA4-8F58-47CC-86AF-F388D8FF4205}"/>
    <hyperlink ref="F146" location="A126098734W" display="A126098734W" xr:uid="{DAC81BB4-C49A-4E59-9F6C-41605DD10DEE}"/>
    <hyperlink ref="G146" location="A126113854F" display="A126113854F" xr:uid="{EDBCD3AA-0104-4507-825A-9A34D46163F5}"/>
    <hyperlink ref="H146" location="A126106294L" display="A126106294L" xr:uid="{BFE8D196-CC38-4439-B7F2-EF8DBB668FA9}"/>
    <hyperlink ref="F147" location="A126098606C" display="A126098606C" xr:uid="{F4B44256-02B6-4E3E-88E7-366F68A7E77D}"/>
    <hyperlink ref="G147" location="A126113726L" display="A126113726L" xr:uid="{4548475C-34D8-44B3-8C86-4EF4958AA499}"/>
    <hyperlink ref="H147" location="A126106166V" display="A126106166V" xr:uid="{1326FC7C-D2FA-4138-A791-2668CEF2418C}"/>
    <hyperlink ref="F148" location="A126098686R" display="A126098686R" xr:uid="{1C4A6129-AD3F-4E7E-8822-E3A583730327}"/>
    <hyperlink ref="G148" location="A126113806L" display="A126113806L" xr:uid="{E97A84E0-0A4F-43AB-9561-63010E58116F}"/>
    <hyperlink ref="H148" location="A126106246V" display="A126106246V" xr:uid="{9DDDA4B2-F871-4BB2-8E99-246331028A76}"/>
    <hyperlink ref="F149" location="A126098698X" display="A126098698X" xr:uid="{A9EEE309-7DDD-408D-9335-191CF37B6485}"/>
    <hyperlink ref="G149" location="A126113818W" display="A126113818W" xr:uid="{C58DDD93-D07E-41F7-9A82-987AFDFA3C10}"/>
    <hyperlink ref="H149" location="A126106258C" display="A126106258C" xr:uid="{26A3E805-4790-42D6-849C-F9441E538E01}"/>
    <hyperlink ref="F150" location="A126098630C" display="A126098630C" xr:uid="{3163B10B-93AB-49FD-8B8A-4EF020595FE4}"/>
    <hyperlink ref="G150" location="A126113750L" display="A126113750L" xr:uid="{195FD3E1-E5B8-4DF0-9D2F-5B6205690A73}"/>
    <hyperlink ref="H150" location="A126106190V" display="A126106190V" xr:uid="{60E45FB8-850F-40F8-810E-FA4BC43171FE}"/>
    <hyperlink ref="F151" location="A126098614C" display="A126098614C" xr:uid="{77CDE5D8-E835-4D1D-937E-380DE73B53BF}"/>
    <hyperlink ref="G151" location="A126113734L" display="A126113734L" xr:uid="{2A6954ED-5CEE-4E1B-88F6-F0C4C64FD8D8}"/>
    <hyperlink ref="H151" location="A126106174V" display="A126106174V" xr:uid="{FF96BA6F-81A9-4F72-9ED6-A8410922C92B}"/>
    <hyperlink ref="F152" location="A126098650L" display="A126098650L" xr:uid="{0195215E-F542-498D-8CCD-444AD21A37D4}"/>
    <hyperlink ref="G152" location="A126113770W" display="A126113770W" xr:uid="{92353BB4-C825-4463-8D71-A167441AD342}"/>
    <hyperlink ref="H152" location="A126106210T" display="A126106210T" xr:uid="{273AB7BF-A46E-4F64-B30E-FB11BDFD64E4}"/>
    <hyperlink ref="F153" location="A126098626L" display="A126098626L" xr:uid="{DE9B9433-E243-4173-8AA7-9112ADCA4BAD}"/>
    <hyperlink ref="G153" location="A126113746W" display="A126113746W" xr:uid="{F0367A02-BB60-46F9-8619-A00ECC145857}"/>
    <hyperlink ref="H153" location="A126106186C" display="A126106186C" xr:uid="{9F4EC2E6-72D9-4E2A-9B05-4AB2B9A0C89A}"/>
    <hyperlink ref="F154" location="A126098654W" display="A126098654W" xr:uid="{CF68EF01-A690-4745-8D48-45DFE1A12847}"/>
    <hyperlink ref="G154" location="A126113774F" display="A126113774F" xr:uid="{1230BA74-F3CA-448E-8F88-C92759AE31ED}"/>
    <hyperlink ref="H154" location="A126106214A" display="A126106214A" xr:uid="{2B3AEE24-6592-4B8B-9F12-F193E98761EC}"/>
    <hyperlink ref="F155" location="A126098634L" display="A126098634L" xr:uid="{6B834965-83A4-4D47-B9FF-B007C3FC20A2}"/>
    <hyperlink ref="G155" location="A126113754W" display="A126113754W" xr:uid="{91EAD0FA-A6CB-4B58-B234-52DEC1401593}"/>
    <hyperlink ref="H155" location="A126106194C" display="A126106194C" xr:uid="{91CE6969-FBA2-4170-82E0-B34DB1CEEA45}"/>
    <hyperlink ref="I121" location="A126096182X" display="A126096182X" xr:uid="{F89608BF-F397-4B19-93A3-BF5266096402}"/>
    <hyperlink ref="J121" location="A126111302W" display="A126111302W" xr:uid="{B13F7F63-8571-459D-9A6C-FE59DEF4955C}"/>
    <hyperlink ref="K121" location="A126103742A" display="A126103742A" xr:uid="{F666DF97-DA09-466E-AB7F-56144EF51E90}"/>
    <hyperlink ref="I122" location="A126096138R" display="A126096138R" xr:uid="{C100727E-1E79-4FD5-9B5E-A29E4E34549F}"/>
    <hyperlink ref="J122" location="A126111258X" display="A126111258X" xr:uid="{1BCA9481-E2DD-4FDF-8577-660E5C83B478}"/>
    <hyperlink ref="K122" location="A126103698C" display="A126103698C" xr:uid="{802B4CDA-52E2-4F07-BA78-5421E1117E08}"/>
    <hyperlink ref="I123" location="A126096186J" display="A126096186J" xr:uid="{AC6F09F3-8231-4D1D-A595-2884DF4B0EDB}"/>
    <hyperlink ref="J123" location="A126111306F" display="A126111306F" xr:uid="{7E74B07A-4755-4FEA-BA65-2AC81E560A85}"/>
    <hyperlink ref="K123" location="A126103746K" display="A126103746K" xr:uid="{B837C1C6-4068-4D51-B22F-FC7428F554DD}"/>
    <hyperlink ref="I124" location="A126096190X" display="A126096190X" xr:uid="{208268A1-3692-4991-A8FA-4B5BE40BD9C0}"/>
    <hyperlink ref="J124" location="A126111310W" display="A126111310W" xr:uid="{52084899-8272-4291-9DC0-73E995BBE748}"/>
    <hyperlink ref="K124" location="A126103750A" display="A126103750A" xr:uid="{2B641BA1-733E-4672-99DC-591FB0160F16}"/>
    <hyperlink ref="I125" location="A126096142F" display="A126096142F" xr:uid="{5F0B7958-5745-4559-BBED-E9BB0112E5CB}"/>
    <hyperlink ref="J125" location="A126111262R" display="A126111262R" xr:uid="{714D866C-C8FB-4C04-AB93-62C786BC350B}"/>
    <hyperlink ref="K125" location="A126103702J" display="A126103702J" xr:uid="{52FE8CCD-D82B-48B3-93E7-8CAA5F320E14}"/>
    <hyperlink ref="I126" location="A126096146R" display="A126096146R" xr:uid="{CE623EE3-92BA-4DD5-8472-E94292F8D22F}"/>
    <hyperlink ref="J126" location="A126111266X" display="A126111266X" xr:uid="{70DF564C-565D-4558-ACA0-463AF37967E5}"/>
    <hyperlink ref="K126" location="A126103706T" display="A126103706T" xr:uid="{3A53E9A5-36EA-4921-AA9C-58816F0074DF}"/>
    <hyperlink ref="I127" location="A126096170R" display="A126096170R" xr:uid="{E42ECF13-5ED3-4306-915A-9927E7AF3E4D}"/>
    <hyperlink ref="J127" location="A126111290X" display="A126111290X" xr:uid="{439E1EC5-A786-4035-90A1-78D98CA4999B}"/>
    <hyperlink ref="K127" location="A126103730T" display="A126103730T" xr:uid="{BEBF7651-B588-493B-B53F-C3DCDA00E45B}"/>
    <hyperlink ref="I128" location="A126096118F" display="A126096118F" xr:uid="{F26719DF-C6CB-4A4E-840F-B8B5C0EE23BC}"/>
    <hyperlink ref="J128" location="A126111238R" display="A126111238R" xr:uid="{C7CCF239-D43E-4F76-8F0E-3A876047BEC4}"/>
    <hyperlink ref="K128" location="A126103678V" display="A126103678V" xr:uid="{E21C1503-2767-43A1-BA7B-645186A144A5}"/>
    <hyperlink ref="I129" location="A126096194J" display="A126096194J" xr:uid="{236FAA50-D562-4E9E-886C-FBA4DE2DC87F}"/>
    <hyperlink ref="J129" location="A126111314F" display="A126111314F" xr:uid="{947471AE-6A42-4FA5-BA78-6298DD92258A}"/>
    <hyperlink ref="K129" location="A126103754K" display="A126103754K" xr:uid="{737F66FF-23F7-4DB2-B6B5-FFB380934A63}"/>
    <hyperlink ref="I130" location="A126096174X" display="A126096174X" xr:uid="{A2EEAFD5-6EAF-489D-B821-CC32FD9A8A0C}"/>
    <hyperlink ref="J130" location="A126111294J" display="A126111294J" xr:uid="{BD63BC8B-6DA7-484F-8A6B-823EE635B8EC}"/>
    <hyperlink ref="K130" location="A126103734A" display="A126103734A" xr:uid="{60413367-7AB5-41D3-AD20-9692869A5292}"/>
    <hyperlink ref="I131" location="A126096206F" display="A126096206F" xr:uid="{0FE8AEA6-8D39-4F6C-9663-A4FEA21F7D05}"/>
    <hyperlink ref="J131" location="A126111326R" display="A126111326R" xr:uid="{5C49B590-BE05-489C-AE2A-D91B7FADB6F1}"/>
    <hyperlink ref="K131" location="A126103766V" display="A126103766V" xr:uid="{6458398D-B7A3-456F-AD1A-DC05C74FE640}"/>
    <hyperlink ref="I132" location="A126096122W" display="A126096122W" xr:uid="{2DCB9C4B-9F66-4C95-ABE5-974C317854ED}"/>
    <hyperlink ref="J132" location="A126111242F" display="A126111242F" xr:uid="{832E2AE7-0BB6-4B60-89EC-7BB30BCD74AD}"/>
    <hyperlink ref="K132" location="A126103682K" display="A126103682K" xr:uid="{6868B36E-00F8-4202-A7DB-279034E488CC}"/>
    <hyperlink ref="I133" location="A126096078X" display="A126096078X" xr:uid="{79FA285D-BCC7-4CC7-9718-5282C4F17475}"/>
    <hyperlink ref="J133" location="A126111198J" display="A126111198J" xr:uid="{518F1142-9C0C-4078-8A69-8FE220406875}"/>
    <hyperlink ref="K133" location="A126103638A" display="A126103638A" xr:uid="{15079838-0C69-4A70-B0E0-15F93EEAD44E}"/>
    <hyperlink ref="I134" location="A126096098J" display="A126096098J" xr:uid="{47FEC54D-8AF9-4451-B311-6ED49DA01E95}"/>
    <hyperlink ref="J134" location="A126111218F" display="A126111218F" xr:uid="{8ECF961C-F221-459A-A526-1E42EF899DB6}"/>
    <hyperlink ref="K134" location="A126103658K" display="A126103658K" xr:uid="{D7080C0D-5B6A-4287-8B47-5F5C1768DC18}"/>
    <hyperlink ref="I135" location="A126096150F" display="A126096150F" xr:uid="{88052800-D5AA-47FA-8EE7-8C9D7DE8A09D}"/>
    <hyperlink ref="J135" location="A126111270R" display="A126111270R" xr:uid="{DFE38096-F220-4EA2-9664-ADB7ED178DD3}"/>
    <hyperlink ref="K135" location="A126103710J" display="A126103710J" xr:uid="{9BDB20A9-0D5D-4A34-8A88-77D45B35833F}"/>
    <hyperlink ref="I136" location="A126096102L" display="A126096102L" xr:uid="{FC284C97-6789-46DB-A565-3521256D5CC6}"/>
    <hyperlink ref="J136" location="A126111222W" display="A126111222W" xr:uid="{2647B193-1E87-4C50-A4F6-8F14BE5EC4AA}"/>
    <hyperlink ref="K136" location="A126103662A" display="A126103662A" xr:uid="{5A36D143-7FAA-4383-B85E-795191D2B601}"/>
    <hyperlink ref="I137" location="A126096154R" display="A126096154R" xr:uid="{7E91EE56-86ED-46A8-B95C-46B5F37B0922}"/>
    <hyperlink ref="J137" location="A126111274X" display="A126111274X" xr:uid="{10F75AB8-1BA8-4BD9-B227-E9EE31250B35}"/>
    <hyperlink ref="K137" location="A126103714T" display="A126103714T" xr:uid="{0107CF44-92F3-46E6-89FF-10A6A664FB63}"/>
    <hyperlink ref="I138" location="A126096158X" display="A126096158X" xr:uid="{FFCE2FA6-2813-4620-AE29-015135857531}"/>
    <hyperlink ref="J138" location="A126111278J" display="A126111278J" xr:uid="{5D7ECD6D-5208-4360-94EB-9C0164A8D6D7}"/>
    <hyperlink ref="K138" location="A126103718A" display="A126103718A" xr:uid="{39D81A1F-5C3E-45AE-8590-80C513FBA993}"/>
    <hyperlink ref="I139" location="A126096210W" display="A126096210W" xr:uid="{39E86C46-059E-4A7D-897D-A94124F021C6}"/>
    <hyperlink ref="J139" location="A126111330F" display="A126111330F" xr:uid="{B5918282-CD23-401D-B6BD-2A8AB2513127}"/>
    <hyperlink ref="K139" location="A126103770K" display="A126103770K" xr:uid="{D2234AD2-AFDA-46BD-96FF-E346647ED97C}"/>
    <hyperlink ref="I140" location="A126096082R" display="A126096082R" xr:uid="{EAF99483-C795-4E42-ADA9-0DFF08781EC4}"/>
    <hyperlink ref="J140" location="A126111202L" display="A126111202L" xr:uid="{C37467AA-74D8-420F-BDE9-82AB143EA04A}"/>
    <hyperlink ref="K140" location="A126103642T" display="A126103642T" xr:uid="{720AF6F2-A613-45C0-9953-F24DA6886E33}"/>
    <hyperlink ref="I141" location="A126096198T" display="A126096198T" xr:uid="{C6960B4E-FB56-43A6-AF50-284298F5D37D}"/>
    <hyperlink ref="J141" location="A126111318R" display="A126111318R" xr:uid="{57A74D91-3E1E-4AD4-A9E7-1F7F41AC9478}"/>
    <hyperlink ref="K141" location="A126103758V" display="A126103758V" xr:uid="{5F3A53AD-72E2-4FCC-960D-24B95B982244}"/>
    <hyperlink ref="I142" location="A126096202W" display="A126096202W" xr:uid="{49C5AC36-553F-4F69-904E-11D8DCAEE3BE}"/>
    <hyperlink ref="J142" location="A126111322F" display="A126111322F" xr:uid="{4210BDDA-4CD7-4848-A7DC-6B0B9E6F3DA5}"/>
    <hyperlink ref="K142" location="A126103762K" display="A126103762K" xr:uid="{993CE7C9-99AD-4081-B7BD-605749A547DD}"/>
    <hyperlink ref="I143" location="A126096090R" display="A126096090R" xr:uid="{558D719D-23F8-47AF-948C-A34568C62315}"/>
    <hyperlink ref="J143" location="A126111210L" display="A126111210L" xr:uid="{C6E7A781-3BBC-427B-BD4D-07F5785673B5}"/>
    <hyperlink ref="K143" location="A126103650T" display="A126103650T" xr:uid="{B4969798-F750-4997-BB6D-05828563D3F1}"/>
    <hyperlink ref="I144" location="A126096126F" display="A126096126F" xr:uid="{3212CAFA-A7A4-4535-94C0-A8F88A6442FB}"/>
    <hyperlink ref="J144" location="A126111246R" display="A126111246R" xr:uid="{5D7F7F49-B021-4578-A85B-03A49668C2D6}"/>
    <hyperlink ref="K144" location="A126103686V" display="A126103686V" xr:uid="{951F50C7-B63F-4F35-9756-0D5E1A96DA69}"/>
    <hyperlink ref="I145" location="A126096162R" display="A126096162R" xr:uid="{CE427D32-BF7C-42D4-B205-5A7B49BBAEEA}"/>
    <hyperlink ref="J145" location="A126111282X" display="A126111282X" xr:uid="{7DB42749-3AF3-44CA-8523-722080DB326B}"/>
    <hyperlink ref="K145" location="A126103722T" display="A126103722T" xr:uid="{FBF9F0C0-06A1-47A4-9330-D639A39C15FC}"/>
    <hyperlink ref="I146" location="A126096214F" display="A126096214F" xr:uid="{D8027F3D-8E9F-4EAF-8A9A-B03FE87D00AB}"/>
    <hyperlink ref="J146" location="A126111334R" display="A126111334R" xr:uid="{6590CA8F-F630-40ED-A0EA-E4AB04B71655}"/>
    <hyperlink ref="K146" location="A126103774V" display="A126103774V" xr:uid="{DAE06CFA-4857-457C-9DB0-32D7B96B49FC}"/>
    <hyperlink ref="I147" location="A126096086X" display="A126096086X" xr:uid="{8970A95B-1FB7-4245-9F10-AA956C0C2C8C}"/>
    <hyperlink ref="J147" location="A126111206W" display="A126111206W" xr:uid="{82BCE1DB-9A9B-4C63-B60D-B46C96BCA486}"/>
    <hyperlink ref="K147" location="A126103646A" display="A126103646A" xr:uid="{5A03D2C9-A910-4902-8637-E9AE7D41302F}"/>
    <hyperlink ref="I148" location="A126096166X" display="A126096166X" xr:uid="{57390269-9449-402D-B82E-5189063D8E23}"/>
    <hyperlink ref="J148" location="A126111286J" display="A126111286J" xr:uid="{6C716D23-5303-4D09-9D88-A72A11C7370C}"/>
    <hyperlink ref="K148" location="A126103726A" display="A126103726A" xr:uid="{F5FDE766-86C8-4BB9-B912-9199692DB082}"/>
    <hyperlink ref="I149" location="A126096178J" display="A126096178J" xr:uid="{B22E7FB6-C35A-4F10-ADA6-14F08EAEE9D9}"/>
    <hyperlink ref="J149" location="A126111298T" display="A126111298T" xr:uid="{B072574A-FEE0-4979-AF22-1BECFB540F5B}"/>
    <hyperlink ref="K149" location="A126103738K" display="A126103738K" xr:uid="{51399A56-CDBF-45D5-8638-56A826D35972}"/>
    <hyperlink ref="I150" location="A126096110L" display="A126096110L" xr:uid="{E671E591-7D42-4AF9-9B10-C8EF3126F355}"/>
    <hyperlink ref="J150" location="A126111230W" display="A126111230W" xr:uid="{892F636F-DB34-4C60-A60E-8CA573C1E7E7}"/>
    <hyperlink ref="K150" location="A126103670A" display="A126103670A" xr:uid="{3876A4C8-3085-496D-9D69-F3550DA82878}"/>
    <hyperlink ref="I151" location="A126096094X" display="A126096094X" xr:uid="{AC9EF83E-6C45-4615-A9C6-686F9B4C3138}"/>
    <hyperlink ref="J151" location="A126111214W" display="A126111214W" xr:uid="{BB22B714-B82B-416A-BCBE-4A6AAA97D873}"/>
    <hyperlink ref="K151" location="A126103654A" display="A126103654A" xr:uid="{BB7B6939-434F-4D1D-BF88-FBAA7FE151C2}"/>
    <hyperlink ref="I152" location="A126096130W" display="A126096130W" xr:uid="{C9A916CC-85DA-4C6C-919C-01376594E092}"/>
    <hyperlink ref="J152" location="A126111250F" display="A126111250F" xr:uid="{DD5BA2D0-AB55-40D0-BAD0-70E40A0C543A}"/>
    <hyperlink ref="K152" location="A126103690K" display="A126103690K" xr:uid="{9C16C9DC-B125-4ADB-BFAA-631F1F813DF0}"/>
    <hyperlink ref="I153" location="A126096106W" display="A126096106W" xr:uid="{A5F24657-8EAF-4BE4-ADA7-7C767D168C33}"/>
    <hyperlink ref="J153" location="A126111226F" display="A126111226F" xr:uid="{C944E571-BA7D-4F3B-B584-E25623EC0A2A}"/>
    <hyperlink ref="K153" location="A126103666K" display="A126103666K" xr:uid="{B4520B8F-C66B-4F58-8EDB-FD03770D9EB3}"/>
    <hyperlink ref="I154" location="A126096134F" display="A126096134F" xr:uid="{CFD417F7-5A2C-4B7D-87EE-75D3805673A7}"/>
    <hyperlink ref="J154" location="A126111254R" display="A126111254R" xr:uid="{08F8EC0A-DF69-4770-9A37-70F51DF6F80D}"/>
    <hyperlink ref="K154" location="A126103694V" display="A126103694V" xr:uid="{D4EFAED0-40A8-4C23-B9EA-22276C130400}"/>
    <hyperlink ref="I155" location="A126096114W" display="A126096114W" xr:uid="{DD2B8A46-F503-4D5A-BE72-D7C69F602337}"/>
    <hyperlink ref="J155" location="A126111234F" display="A126111234F" xr:uid="{C6FFBC73-A286-44F7-A80B-E7A5B1C7C207}"/>
    <hyperlink ref="K155" location="A126103674K" display="A126103674K" xr:uid="{E50B304E-0541-4B6F-894B-331FA32D4631}"/>
    <hyperlink ref="L121" location="A126099962T" display="A126099962T" xr:uid="{92ECE2AC-D523-44AD-9670-C0E15ECE4D75}"/>
    <hyperlink ref="M121" location="A126115082C" display="A126115082C" xr:uid="{716DD104-9465-4C4C-A617-5F782F4E4441}"/>
    <hyperlink ref="N121" location="A126107522W" display="A126107522W" xr:uid="{43DC052C-88EA-417E-9A19-41A309981630}"/>
    <hyperlink ref="L122" location="A126099918J" display="A126099918J" xr:uid="{8D92A0CE-A18E-467E-899D-69EE65EC54A3}"/>
    <hyperlink ref="M122" location="A126115038V" display="A126115038V" xr:uid="{70F11496-A7AB-4A80-BF45-F34A60C86633}"/>
    <hyperlink ref="N122" location="A126107478X" display="A126107478X" xr:uid="{7DB29E40-0AA5-41C1-BADF-FEE2A535D74E}"/>
    <hyperlink ref="L123" location="A126099966A" display="A126099966A" xr:uid="{93B1EBF4-FD1D-4BBB-9DFE-2BED589AD676}"/>
    <hyperlink ref="M123" location="A126115086L" display="A126115086L" xr:uid="{CDC7C9CE-D4B9-49E0-8606-7483D0C1C803}"/>
    <hyperlink ref="N123" location="A126107526F" display="A126107526F" xr:uid="{E5274133-33CD-48A8-9301-74C3680D25BB}"/>
    <hyperlink ref="L124" location="A126099970T" display="A126099970T" xr:uid="{D172CAE5-810F-4DCF-9E31-0FA877CC1C9A}"/>
    <hyperlink ref="M124" location="A126115090C" display="A126115090C" xr:uid="{BCBD30D9-F43C-4FBC-AD70-EB8E4B136CA2}"/>
    <hyperlink ref="N124" location="A126107530W" display="A126107530W" xr:uid="{433E9182-A3CD-4C8B-9227-907E519CCA46}"/>
    <hyperlink ref="L125" location="A126099922X" display="A126099922X" xr:uid="{D7683741-F86A-4E3C-9321-8C7DC33CF6F5}"/>
    <hyperlink ref="M125" location="A126115042K" display="A126115042K" xr:uid="{EFCCEEDC-1CA1-4341-98D7-FF898F86F387}"/>
    <hyperlink ref="N125" location="A126107482R" display="A126107482R" xr:uid="{76B6390E-5661-4B64-98A9-B70277E9C2B9}"/>
    <hyperlink ref="L126" location="A126099926J" display="A126099926J" xr:uid="{383C78F0-B801-4406-9DFA-89AFD87F6B87}"/>
    <hyperlink ref="M126" location="A126115046V" display="A126115046V" xr:uid="{A0E5F4C0-6CDC-4BAB-9252-B9A9A7EA6C52}"/>
    <hyperlink ref="N126" location="A126107486X" display="A126107486X" xr:uid="{4B828810-3ADB-4F30-B43C-336F04D12407}"/>
    <hyperlink ref="L127" location="A126099950J" display="A126099950J" xr:uid="{9F5EFA9C-A4CD-40DF-B891-A80E56612313}"/>
    <hyperlink ref="M127" location="A126115070V" display="A126115070V" xr:uid="{E3E47081-A880-46CF-BF85-172D1AD9FF92}"/>
    <hyperlink ref="N127" location="A126107510L" display="A126107510L" xr:uid="{DC3D2BAB-423F-47C7-A452-8DF987D19336}"/>
    <hyperlink ref="L128" location="A126099898K" display="A126099898K" xr:uid="{2B3312A7-3EA8-4AF6-854F-361ADFFA4070}"/>
    <hyperlink ref="M128" location="A126115018K" display="A126115018K" xr:uid="{ACBBAD4A-F4F3-4A79-95B3-562532737737}"/>
    <hyperlink ref="N128" location="A126107458R" display="A126107458R" xr:uid="{07B62903-3EFB-4A96-882C-060C353F77B6}"/>
    <hyperlink ref="L129" location="A126099974A" display="A126099974A" xr:uid="{71533082-0CF7-40BC-8B0D-60F43CA48366}"/>
    <hyperlink ref="M129" location="A126115094L" display="A126115094L" xr:uid="{85AD1169-DFF6-47B8-9410-ED8AAD630BCD}"/>
    <hyperlink ref="N129" location="A126107534F" display="A126107534F" xr:uid="{7420F492-2B7A-49E0-A56D-ED97DC5C3FA1}"/>
    <hyperlink ref="L130" location="A126099954T" display="A126099954T" xr:uid="{87C1F5FE-626B-402F-A10C-14E67244BFA4}"/>
    <hyperlink ref="M130" location="A126115074C" display="A126115074C" xr:uid="{BB456396-E253-4EAD-B8EB-1CF1BB3484EF}"/>
    <hyperlink ref="N130" location="A126107514W" display="A126107514W" xr:uid="{2EEE74A4-6813-445C-B6DC-D2487BE12159}"/>
    <hyperlink ref="L131" location="A126099986K" display="A126099986K" xr:uid="{D0516B22-0E41-4E59-8C6F-70F7982E59BA}"/>
    <hyperlink ref="M131" location="A126115106K" display="A126115106K" xr:uid="{597EBC4C-6901-4EE3-9E98-1135F1DB00B2}"/>
    <hyperlink ref="N131" location="A126107546R" display="A126107546R" xr:uid="{64C30BC7-4FB1-4FD2-BC27-E2F28E5C33C5}"/>
    <hyperlink ref="L132" location="A126099902R" display="A126099902R" xr:uid="{F32ADA20-D1DE-4720-A9E8-DA17A4974E64}"/>
    <hyperlink ref="M132" location="A126115022A" display="A126115022A" xr:uid="{F7DA4E7D-3D63-4761-91D2-9193F50212D6}"/>
    <hyperlink ref="N132" location="A126107462F" display="A126107462F" xr:uid="{0D07846F-8CE9-41A8-9CAE-066932708393}"/>
    <hyperlink ref="L133" location="A126099858T" display="A126099858T" xr:uid="{FAF70212-345D-4A78-BE99-8DBFB9DBC959}"/>
    <hyperlink ref="M133" location="A126114978A" display="A126114978A" xr:uid="{D678E772-C3E0-417C-854C-7143830FD734}"/>
    <hyperlink ref="N133" location="A126107418W" display="A126107418W" xr:uid="{FC8CB622-11C6-45E9-B5B0-DF451188C942}"/>
    <hyperlink ref="L134" location="A126099878A" display="A126099878A" xr:uid="{9DE1D762-E809-4480-8BD9-2C7323360A00}"/>
    <hyperlink ref="M134" location="A126114998K" display="A126114998K" xr:uid="{49CD17BE-3D39-43CF-AE3A-7399CE763D0F}"/>
    <hyperlink ref="N134" location="A126107438F" display="A126107438F" xr:uid="{F79659DE-90FE-48FC-83E7-3553C837BF19}"/>
    <hyperlink ref="L135" location="A126099930X" display="A126099930X" xr:uid="{C3A74103-F0B8-4D50-93B7-13603AF39552}"/>
    <hyperlink ref="M135" location="A126115050K" display="A126115050K" xr:uid="{4B3D1F12-B39D-4551-8D8C-C0BDC8A1722F}"/>
    <hyperlink ref="N135" location="A126107490R" display="A126107490R" xr:uid="{D0BBBE85-13C0-4839-B08E-126ACB7298A4}"/>
    <hyperlink ref="L136" location="A126099882T" display="A126099882T" xr:uid="{A7B32E76-8C3A-4B17-B507-839CC99948E9}"/>
    <hyperlink ref="M136" location="A126115002T" display="A126115002T" xr:uid="{12DA2DC4-4A71-4965-AEFB-8078F0CAF525}"/>
    <hyperlink ref="N136" location="A126107442W" display="A126107442W" xr:uid="{2C72D584-7466-4F71-8057-219F39843EC0}"/>
    <hyperlink ref="L137" location="A126099934J" display="A126099934J" xr:uid="{41787534-3038-46EF-820D-F49AD5A04FA4}"/>
    <hyperlink ref="M137" location="A126115054V" display="A126115054V" xr:uid="{76B082EB-4B47-4D6B-8D60-87946FE66D3B}"/>
    <hyperlink ref="N137" location="A126107494X" display="A126107494X" xr:uid="{E4EF30CF-C05F-48EC-ACC0-B006E874BF80}"/>
    <hyperlink ref="L138" location="A126099938T" display="A126099938T" xr:uid="{76D72457-8D73-4381-AEEF-DC9016F122AC}"/>
    <hyperlink ref="M138" location="A126115058C" display="A126115058C" xr:uid="{3BB2345E-BC18-4893-A04C-5FCE928E1251}"/>
    <hyperlink ref="N138" location="A126107498J" display="A126107498J" xr:uid="{FB904DD5-F6FB-43EF-9EB8-1F77C70994A3}"/>
    <hyperlink ref="L139" location="A126099990A" display="A126099990A" xr:uid="{450810FB-8D56-46C9-B109-78FE2BDC987F}"/>
    <hyperlink ref="M139" location="A126115110A" display="A126115110A" xr:uid="{97CEAB4F-C436-46C9-BF72-68747719D32A}"/>
    <hyperlink ref="N139" location="A126107550F" display="A126107550F" xr:uid="{9224DB88-59CD-4094-B287-62F9C14267C8}"/>
    <hyperlink ref="L140" location="A126099862J" display="A126099862J" xr:uid="{0EED63C0-141C-4E91-9B73-C1419AD25477}"/>
    <hyperlink ref="M140" location="A126114982T" display="A126114982T" xr:uid="{15025282-BE00-406A-AF8A-9962ED64B914}"/>
    <hyperlink ref="N140" location="A126107422L" display="A126107422L" xr:uid="{03339E0E-0569-4B29-AC9B-0E4B3DE936D3}"/>
    <hyperlink ref="L141" location="A126099978K" display="A126099978K" xr:uid="{351061F7-21A5-4428-A438-345B27539AB2}"/>
    <hyperlink ref="M141" location="A126115098W" display="A126115098W" xr:uid="{C59F0C91-903A-4A24-ADB2-58D65526C78F}"/>
    <hyperlink ref="N141" location="A126107538R" display="A126107538R" xr:uid="{642FD525-9C07-4654-BF8C-1CBD32AA264F}"/>
    <hyperlink ref="L142" location="A126099982A" display="A126099982A" xr:uid="{6ADA7894-21A8-4849-B776-7F20DB0F5D03}"/>
    <hyperlink ref="M142" location="A126115102A" display="A126115102A" xr:uid="{6683B1AF-BE1F-4686-8342-CE4850CE2AF5}"/>
    <hyperlink ref="N142" location="A126107542F" display="A126107542F" xr:uid="{F4715F4A-88B2-4C9D-B0FF-4F0E86438251}"/>
    <hyperlink ref="L143" location="A126099870J" display="A126099870J" xr:uid="{A1A2EB60-F047-403C-B57D-A571BC06F825}"/>
    <hyperlink ref="M143" location="A126114990T" display="A126114990T" xr:uid="{B7F27564-3553-43F2-8430-DB05E9FFB9CD}"/>
    <hyperlink ref="N143" location="A126107430L" display="A126107430L" xr:uid="{9D8488B6-DF9B-417B-986F-6B1107D3D4CE}"/>
    <hyperlink ref="L144" location="A126099906X" display="A126099906X" xr:uid="{3929A5D7-B027-4191-992F-A323EE9E8BD7}"/>
    <hyperlink ref="M144" location="A126115026K" display="A126115026K" xr:uid="{57728F3A-3D4B-46CC-B705-1AE731A9D4EE}"/>
    <hyperlink ref="N144" location="A126107466R" display="A126107466R" xr:uid="{8D817009-D977-4A6B-BD92-C54B79D9CF55}"/>
    <hyperlink ref="L145" location="A126099942J" display="A126099942J" xr:uid="{86C269C1-574E-4BD1-972C-9C69D23E8D71}"/>
    <hyperlink ref="M145" location="A126115062V" display="A126115062V" xr:uid="{0B2AC552-2880-4952-AECB-25664B8879F2}"/>
    <hyperlink ref="N145" location="A126107502L" display="A126107502L" xr:uid="{4E084B52-3D72-4D30-9B7C-0D67B9F17E0B}"/>
    <hyperlink ref="L146" location="A126099994K" display="A126099994K" xr:uid="{2E027EC7-4CE6-42A2-ACF5-E44DD208446C}"/>
    <hyperlink ref="M146" location="A126115114K" display="A126115114K" xr:uid="{10FF1E7B-4854-4D64-B02E-6CA933E6C823}"/>
    <hyperlink ref="N146" location="A126107554R" display="A126107554R" xr:uid="{8986ABB1-E0FD-45B5-BB34-7A51F19E0314}"/>
    <hyperlink ref="L147" location="A126099866T" display="A126099866T" xr:uid="{58B2D9F7-EE6A-4097-9DC0-3795D4F8D19C}"/>
    <hyperlink ref="M147" location="A126114986A" display="A126114986A" xr:uid="{0B4129BE-E381-4A0C-99EA-0FDFD9D72933}"/>
    <hyperlink ref="N147" location="A126107426W" display="A126107426W" xr:uid="{CCB9F455-E1E7-47AF-95EE-37B129652119}"/>
    <hyperlink ref="L148" location="A126099946T" display="A126099946T" xr:uid="{6F53D300-801E-4716-8DF9-EF24B7086475}"/>
    <hyperlink ref="M148" location="A126115066C" display="A126115066C" xr:uid="{1BBED4C3-B293-44DB-8858-C2A738FDD09A}"/>
    <hyperlink ref="N148" location="A126107506W" display="A126107506W" xr:uid="{CED464EB-93BA-459C-99C1-931CA7548837}"/>
    <hyperlink ref="L149" location="A126099958A" display="A126099958A" xr:uid="{FDDAD2EA-7C2B-42AA-BB80-96D0D3703996}"/>
    <hyperlink ref="M149" location="A126115078L" display="A126115078L" xr:uid="{11872E49-1D4C-4E80-8857-55EA0BD2FFC1}"/>
    <hyperlink ref="N149" location="A126107518F" display="A126107518F" xr:uid="{DCE2563C-0BB2-42D5-BEF5-A3CB20CF22BC}"/>
    <hyperlink ref="L150" location="A126099890T" display="A126099890T" xr:uid="{31D6F073-CB19-496F-BAA6-3F531F8CDD1F}"/>
    <hyperlink ref="M150" location="A126115010T" display="A126115010T" xr:uid="{793A3B12-A209-4677-9A86-A829421D9FFA}"/>
    <hyperlink ref="N150" location="A126107450W" display="A126107450W" xr:uid="{B481AE85-4ADD-4528-AAD8-51E8BAD8D60F}"/>
    <hyperlink ref="L151" location="A126099874T" display="A126099874T" xr:uid="{54D20DE9-31EF-4143-A6B4-7B6B26374F45}"/>
    <hyperlink ref="M151" location="A126114994A" display="A126114994A" xr:uid="{F283B5A0-AB45-42AF-B1DD-6840EB429DFD}"/>
    <hyperlink ref="N151" location="A126107434W" display="A126107434W" xr:uid="{8F3CFD35-BD6B-4CFC-9EF4-C0014605693B}"/>
    <hyperlink ref="L152" location="A126099910R" display="A126099910R" xr:uid="{3309E43B-3C12-4D1D-B897-7F10F43C49DF}"/>
    <hyperlink ref="M152" location="A126115030A" display="A126115030A" xr:uid="{79A11635-60DE-422C-88AA-CBD924172A9E}"/>
    <hyperlink ref="N152" location="A126107470F" display="A126107470F" xr:uid="{FBCFCCBA-75AC-456E-86D2-3E01612BC07B}"/>
    <hyperlink ref="L153" location="A126099886A" display="A126099886A" xr:uid="{83017413-F945-43A5-85CA-3CADB2FE14EF}"/>
    <hyperlink ref="M153" location="A126115006A" display="A126115006A" xr:uid="{93AE3C8F-819C-4D83-B8B3-63EE03A1A065}"/>
    <hyperlink ref="N153" location="A126107446F" display="A126107446F" xr:uid="{C5FBECCC-4BDB-4F6C-876F-902B1F276D13}"/>
    <hyperlink ref="L154" location="A126099914X" display="A126099914X" xr:uid="{9A529046-2696-4C05-8DA2-907588CFF2C7}"/>
    <hyperlink ref="M154" location="A126115034K" display="A126115034K" xr:uid="{846E9220-9EB5-41D1-A53E-E06464587617}"/>
    <hyperlink ref="N154" location="A126107474R" display="A126107474R" xr:uid="{C36EC1A3-9D94-4428-A827-8ED7D9906172}"/>
    <hyperlink ref="L155" location="A126099894A" display="A126099894A" xr:uid="{429B229C-2379-499C-AB8A-BB98CFCCD60E}"/>
    <hyperlink ref="M155" location="A126115014A" display="A126115014A" xr:uid="{D1923092-F28A-4999-BD3E-7E76491EE87E}"/>
    <hyperlink ref="N155" location="A126107454F" display="A126107454F" xr:uid="{4A01406A-E0F9-46C0-AB26-1F179FC397A9}"/>
    <hyperlink ref="O121" location="A126101222K" display="A126101222K" xr:uid="{78EB6353-892C-43E4-BFC4-7E63A9AE842B}"/>
    <hyperlink ref="P121" location="A126116342F" display="A126116342F" xr:uid="{BF26A4CB-11C7-4CF4-B14A-C479497CEF5E}"/>
    <hyperlink ref="Q121" location="A126108782K" display="A126108782K" xr:uid="{F7CF3AB8-B16E-4468-9A60-3B1973123C5F}"/>
    <hyperlink ref="O122" location="A126101178L" display="A126101178L" xr:uid="{6FFF2133-A2A7-4DD7-B1E4-2DFA76499F99}"/>
    <hyperlink ref="P122" location="A126116298J" display="A126116298J" xr:uid="{534CCFA9-4627-4A9E-A70E-345531ED80F9}"/>
    <hyperlink ref="Q122" location="A126108738A" display="A126108738A" xr:uid="{2D9ADC35-DB0F-480F-A460-A565EE653762}"/>
    <hyperlink ref="O123" location="A126101226V" display="A126101226V" xr:uid="{60126A41-FBF9-499D-B53D-58AEC71C3DEA}"/>
    <hyperlink ref="P123" location="A126116346R" display="A126116346R" xr:uid="{E5872985-77A5-417D-AEBB-8446906E07EC}"/>
    <hyperlink ref="Q123" location="A126108786V" display="A126108786V" xr:uid="{D343292E-5BD4-4085-89BF-94ED77BE3CB0}"/>
    <hyperlink ref="O124" location="A126101230K" display="A126101230K" xr:uid="{530AECD0-9E4E-4DD9-8C83-E107A71E1F77}"/>
    <hyperlink ref="P124" location="A126116350F" display="A126116350F" xr:uid="{354DCFA6-DD29-44C7-98EA-6FD609A288BF}"/>
    <hyperlink ref="Q124" location="A126108790K" display="A126108790K" xr:uid="{7B6B4060-70E1-4D1D-93A0-CF78C771CE9F}"/>
    <hyperlink ref="O125" location="A126101182C" display="A126101182C" xr:uid="{2A212E03-7EBF-422E-B1C3-EB7135C3227C}"/>
    <hyperlink ref="P125" location="A126116302L" display="A126116302L" xr:uid="{CEEF140C-EC9D-4683-95C9-70DAF74862B2}"/>
    <hyperlink ref="Q125" location="A126108742T" display="A126108742T" xr:uid="{CFC78E47-FB8F-4458-BE35-2AA46BE0A195}"/>
    <hyperlink ref="O126" location="A126101186L" display="A126101186L" xr:uid="{815DF917-4448-4D95-91AF-524AC6131165}"/>
    <hyperlink ref="P126" location="A126116306W" display="A126116306W" xr:uid="{A076B5F1-0A1A-4358-9E1F-00116F619309}"/>
    <hyperlink ref="Q126" location="A126108746A" display="A126108746A" xr:uid="{B1C044D8-ED80-4078-85C1-FA82AF348835}"/>
    <hyperlink ref="O127" location="A126101210A" display="A126101210A" xr:uid="{2FE3A583-2A22-4D6A-9998-95C0CBD6B16C}"/>
    <hyperlink ref="P127" location="A126116330W" display="A126116330W" xr:uid="{245AE49E-09C3-45BE-934B-C34315F8CAF3}"/>
    <hyperlink ref="Q127" location="A126108770A" display="A126108770A" xr:uid="{D70D1B1F-7576-4D64-9184-0D87D9135975}"/>
    <hyperlink ref="O128" location="A126101158C" display="A126101158C" xr:uid="{6A12402B-525E-41D2-963F-50BD81EA5618}"/>
    <hyperlink ref="P128" location="A126116278X" display="A126116278X" xr:uid="{CFD3F60C-15BC-4B35-807D-60D89798474D}"/>
    <hyperlink ref="Q128" location="A126108718T" display="A126108718T" xr:uid="{0B443B3A-265E-4CA2-8D54-67721987B632}"/>
    <hyperlink ref="O129" location="A126101234V" display="A126101234V" xr:uid="{44BC20F8-8257-4097-AA12-8ACE2F1526BA}"/>
    <hyperlink ref="P129" location="A126116354R" display="A126116354R" xr:uid="{4297A005-9210-486F-85AD-555F2467B941}"/>
    <hyperlink ref="Q129" location="A126108794V" display="A126108794V" xr:uid="{A4D7A082-3278-4CC6-9C2F-3C65B6734D1B}"/>
    <hyperlink ref="O130" location="A126101214K" display="A126101214K" xr:uid="{6F744040-8A82-4695-A4CF-18F4EDBB167E}"/>
    <hyperlink ref="P130" location="A126116334F" display="A126116334F" xr:uid="{24C9FF77-4CA2-404B-92F5-DB4258F81C26}"/>
    <hyperlink ref="Q130" location="A126108774K" display="A126108774K" xr:uid="{1915D7E6-A9E3-427A-8FC9-6F7B27F77042}"/>
    <hyperlink ref="O131" location="A126101246C" display="A126101246C" xr:uid="{326794C0-D483-430F-8B60-48302AFB8202}"/>
    <hyperlink ref="P131" location="A126116366X" display="A126116366X" xr:uid="{340F078D-BF8C-4A17-A3A2-3BC4D59876C2}"/>
    <hyperlink ref="Q131" location="A126108806T" display="A126108806T" xr:uid="{AF69AED6-7775-4490-9061-74A73D1F2F12}"/>
    <hyperlink ref="O132" location="A126101162V" display="A126101162V" xr:uid="{44D7C335-06AA-4C38-9E9B-6DDDDE59E118}"/>
    <hyperlink ref="P132" location="A126116282R" display="A126116282R" xr:uid="{33C88881-CF3B-45DA-A43D-5B480AF63429}"/>
    <hyperlink ref="Q132" location="A126108722J" display="A126108722J" xr:uid="{82A9C8DE-727D-490F-88E2-FAE54C1DFAC6}"/>
    <hyperlink ref="O133" location="A126101118K" display="A126101118K" xr:uid="{69111787-414C-49E0-8AD2-64E8C019FFF1}"/>
    <hyperlink ref="P133" location="A126116238F" display="A126116238F" xr:uid="{B6FC9D71-972E-44A0-9869-0DA8C7CE293D}"/>
    <hyperlink ref="Q133" location="A126108678K" display="A126108678K" xr:uid="{BD222338-3211-418D-99B5-B46DDE8A986A}"/>
    <hyperlink ref="O134" location="A126101138V" display="A126101138V" xr:uid="{2720FE57-8A83-4FBA-830A-C2C979A4F960}"/>
    <hyperlink ref="P134" location="A126116258R" display="A126116258R" xr:uid="{87919575-62D9-4E0A-864E-829B4A842D89}"/>
    <hyperlink ref="Q134" location="A126108698V" display="A126108698V" xr:uid="{E75A42E2-E2F8-4A5A-B3F3-B2C89C0FC3F7}"/>
    <hyperlink ref="O135" location="A126101190C" display="A126101190C" xr:uid="{B0734D83-BC5F-45BF-AA9C-AE20612DAE8A}"/>
    <hyperlink ref="P135" location="A126116310L" display="A126116310L" xr:uid="{60CF9535-A160-482A-BFB6-40C7328A4CD0}"/>
    <hyperlink ref="Q135" location="A126108750T" display="A126108750T" xr:uid="{8045EF23-9566-4008-B074-AED866FA91E9}"/>
    <hyperlink ref="O136" location="A126101142K" display="A126101142K" xr:uid="{614B8E90-2FE4-4183-83E7-1CBB2ABC415E}"/>
    <hyperlink ref="P136" location="A126116262F" display="A126116262F" xr:uid="{F2B82754-7337-4F11-B254-AB2814D0A3EA}"/>
    <hyperlink ref="Q136" location="A126108702X" display="A126108702X" xr:uid="{60F4D076-661A-4861-AD42-F01FD1E2CAA1}"/>
    <hyperlink ref="O137" location="A126101194L" display="A126101194L" xr:uid="{6B72F0ED-70C6-4D0C-ABA0-1CAC18A19C13}"/>
    <hyperlink ref="P137" location="A126116314W" display="A126116314W" xr:uid="{A6D16282-47F3-401D-9426-3F94161399A7}"/>
    <hyperlink ref="Q137" location="A126108754A" display="A126108754A" xr:uid="{E63AAE60-E41F-428C-8B37-D9750CB34C7E}"/>
    <hyperlink ref="O138" location="A126101198W" display="A126101198W" xr:uid="{48A8233C-AF00-4055-8EF7-70F6FF80E26A}"/>
    <hyperlink ref="P138" location="A126116318F" display="A126116318F" xr:uid="{5DEACB94-918F-43DB-BAD4-BEB88B8D2F96}"/>
    <hyperlink ref="Q138" location="A126108758K" display="A126108758K" xr:uid="{CBA2BCC6-E8F4-4E9A-9757-0B927773C5F6}"/>
    <hyperlink ref="O139" location="A126101250V" display="A126101250V" xr:uid="{D2E2E468-70BC-4C87-9B3D-41E914978DB0}"/>
    <hyperlink ref="P139" location="A126116370R" display="A126116370R" xr:uid="{A62AE367-60FE-467D-9F34-0DDEC5AE10C0}"/>
    <hyperlink ref="Q139" location="A126108810J" display="A126108810J" xr:uid="{9BEBF3B9-8E63-47C3-B2DB-BFF1E664C970}"/>
    <hyperlink ref="O140" location="A126101122A" display="A126101122A" xr:uid="{CF4881A8-DF98-4510-9819-7F23E6722C9D}"/>
    <hyperlink ref="P140" location="A126116242W" display="A126116242W" xr:uid="{904DA054-119A-482F-9B27-2BEF7A1AD820}"/>
    <hyperlink ref="Q140" location="A126108682A" display="A126108682A" xr:uid="{2666D142-FD55-4ECC-A42F-1CDD97D328A1}"/>
    <hyperlink ref="O141" location="A126101238C" display="A126101238C" xr:uid="{2BF52070-7E7D-4228-B45F-5E6029A3B7E4}"/>
    <hyperlink ref="P141" location="A126116358X" display="A126116358X" xr:uid="{23CB80CD-0C3E-4BE4-9FF0-44971894DA9B}"/>
    <hyperlink ref="Q141" location="A126108798C" display="A126108798C" xr:uid="{A8F6365E-8ED9-4A02-B080-2C0509F2D4C2}"/>
    <hyperlink ref="O142" location="A126101242V" display="A126101242V" xr:uid="{B0C043D4-BB7D-4CDC-A7E1-E77995D90A0B}"/>
    <hyperlink ref="P142" location="A126116362R" display="A126116362R" xr:uid="{0E8BD573-1183-4A28-959E-6DA49F7005DF}"/>
    <hyperlink ref="Q142" location="A126108802J" display="A126108802J" xr:uid="{EBE49A87-6E84-458C-9436-84156A769C6A}"/>
    <hyperlink ref="O143" location="A126101130A" display="A126101130A" xr:uid="{37AE66AD-727A-4F3E-BD84-0E3F95DF96DC}"/>
    <hyperlink ref="P143" location="A126116250W" display="A126116250W" xr:uid="{0E1A1BCA-1255-47D9-ABE1-830944ADA09B}"/>
    <hyperlink ref="Q143" location="A126108690A" display="A126108690A" xr:uid="{9B30A060-EC35-4EB4-A4BD-FBE9D0E3AEAC}"/>
    <hyperlink ref="O144" location="A126101166C" display="A126101166C" xr:uid="{294A9556-62DA-4D88-A78B-4C2609BCD883}"/>
    <hyperlink ref="P144" location="A126116286X" display="A126116286X" xr:uid="{B0C65FCB-A9DB-45C5-AC9B-ADD0F42D63E2}"/>
    <hyperlink ref="Q144" location="A126108726T" display="A126108726T" xr:uid="{1C80772A-F702-4675-B450-8923489EB37F}"/>
    <hyperlink ref="O145" location="A126101202A" display="A126101202A" xr:uid="{66A5618B-5800-4DC0-BEEB-B1E6A2A6C159}"/>
    <hyperlink ref="P145" location="A126116322W" display="A126116322W" xr:uid="{59EED6F0-DC07-4B1A-917D-B1DDA5C8CAEC}"/>
    <hyperlink ref="Q145" location="A126108762A" display="A126108762A" xr:uid="{34EC849D-3FBA-4F06-9ADE-F2322D6E79AA}"/>
    <hyperlink ref="O146" location="A126101254C" display="A126101254C" xr:uid="{2588C6F3-F49B-446B-BD34-6A86F1CC4027}"/>
    <hyperlink ref="P146" location="A126116374X" display="A126116374X" xr:uid="{A77C9A95-D2AB-4905-86BD-FF7BBB099FD7}"/>
    <hyperlink ref="Q146" location="A126108814T" display="A126108814T" xr:uid="{BC858B03-57CB-4EA2-8B53-8B2B57BFD141}"/>
    <hyperlink ref="O147" location="A126101126K" display="A126101126K" xr:uid="{D1288BA9-5AE4-4EEF-AF8A-75934DD8C48A}"/>
    <hyperlink ref="P147" location="A126116246F" display="A126116246F" xr:uid="{72F96DD2-AACB-4E20-93ED-A631A95669BC}"/>
    <hyperlink ref="Q147" location="A126108686K" display="A126108686K" xr:uid="{FF356BF4-DC5E-45DD-B407-3ECCF3ADA38E}"/>
    <hyperlink ref="O148" location="A126101206K" display="A126101206K" xr:uid="{26EC2B04-A247-4FC8-88BA-E7729A302C91}"/>
    <hyperlink ref="P148" location="A126116326F" display="A126116326F" xr:uid="{400D7244-94A2-43A4-8B95-74BF841B6B0A}"/>
    <hyperlink ref="Q148" location="A126108766K" display="A126108766K" xr:uid="{2B71ECBC-1846-4AD0-8F38-97B3503A927D}"/>
    <hyperlink ref="O149" location="A126101218V" display="A126101218V" xr:uid="{BF6F2785-AB0D-4E52-AA3C-B2FC342C5E83}"/>
    <hyperlink ref="P149" location="A126116338R" display="A126116338R" xr:uid="{9A98EBA8-40F9-4947-A676-9151F76D2522}"/>
    <hyperlink ref="Q149" location="A126108778V" display="A126108778V" xr:uid="{0CA8A4F4-1567-45E8-AAE2-8F28EAD7A318}"/>
    <hyperlink ref="O150" location="A126101150K" display="A126101150K" xr:uid="{CB547820-599B-437F-8854-F41787DE4618}"/>
    <hyperlink ref="P150" location="A126116270F" display="A126116270F" xr:uid="{549DC2B1-C27B-464A-8D74-8334A7D54644}"/>
    <hyperlink ref="Q150" location="A126108710X" display="A126108710X" xr:uid="{37306C07-1D6F-49D7-B2F9-C654E9BBC195}"/>
    <hyperlink ref="O151" location="A126101134K" display="A126101134K" xr:uid="{A05FEA08-E121-4FA7-A459-78B17E403AB3}"/>
    <hyperlink ref="P151" location="A126116254F" display="A126116254F" xr:uid="{98232121-49C5-4FE2-8A4F-029BD7161D06}"/>
    <hyperlink ref="Q151" location="A126108694K" display="A126108694K" xr:uid="{F75EE45C-09A9-4139-B978-64F6D4BD55D4}"/>
    <hyperlink ref="O152" location="A126101170V" display="A126101170V" xr:uid="{E1B67EB3-CF15-4AAD-9C1B-C86BF8956B5F}"/>
    <hyperlink ref="P152" location="A126116290R" display="A126116290R" xr:uid="{C99B2D7C-C961-47B5-855B-3884DB7BE025}"/>
    <hyperlink ref="Q152" location="A126108730J" display="A126108730J" xr:uid="{BA2ACAA6-F026-40DB-8E74-AE361DDE3DBD}"/>
    <hyperlink ref="O153" location="A126101146V" display="A126101146V" xr:uid="{06250D6B-0C77-4564-929A-EEE20DD8CE5E}"/>
    <hyperlink ref="P153" location="A126116266R" display="A126116266R" xr:uid="{9D42E244-3FAC-4057-A2BF-DBBA8EFCB821}"/>
    <hyperlink ref="Q153" location="A126108706J" display="A126108706J" xr:uid="{90CB0218-B25E-4460-BC23-C79099AC0FD9}"/>
    <hyperlink ref="O154" location="A126101174C" display="A126101174C" xr:uid="{5C332405-5945-4F33-ADCA-373E4B8E44E7}"/>
    <hyperlink ref="P154" location="A126116294X" display="A126116294X" xr:uid="{B9934AF7-E8CE-4D87-8EF6-73261801AE43}"/>
    <hyperlink ref="Q154" location="A126108734T" display="A126108734T" xr:uid="{C93ECE47-199E-4CB7-A470-5D96F7E35F79}"/>
    <hyperlink ref="O155" location="A126101154V" display="A126101154V" xr:uid="{DE9DC285-632D-4206-952D-1E75815B7113}"/>
    <hyperlink ref="P155" location="A126116274R" display="A126116274R" xr:uid="{E244C7FA-B415-4F9C-884F-657552918FA6}"/>
    <hyperlink ref="Q155" location="A126108714J" display="A126108714J" xr:uid="{3D691568-C30C-47B1-AF64-B496499962B7}"/>
    <hyperlink ref="R121" location="A126097442A" display="A126097442A" xr:uid="{D2400EFB-FDD5-4A1F-BF2C-D93366A86354}"/>
    <hyperlink ref="S121" location="A126112562K" display="A126112562K" xr:uid="{B19F3F5C-2695-4C61-BF5C-062E73023883}"/>
    <hyperlink ref="T121" location="A126105002F" display="A126105002F" xr:uid="{643DC90E-3DE2-4D8C-A504-31000A83260A}"/>
    <hyperlink ref="R122" location="A126097398C" display="A126097398C" xr:uid="{0B7D1B2F-CA3F-4C40-90D4-E3700EE15F05}"/>
    <hyperlink ref="S122" location="A126112518A" display="A126112518A" xr:uid="{9DA5CE34-EC38-4A2F-B207-75EE3195E00B}"/>
    <hyperlink ref="T122" location="A126104958F" display="A126104958F" xr:uid="{647BD130-3769-4C4A-B272-C627BD68FBEF}"/>
    <hyperlink ref="R123" location="A126097446K" display="A126097446K" xr:uid="{1E0389E3-3B69-4715-B716-9634A61A8207}"/>
    <hyperlink ref="S123" location="A126112566V" display="A126112566V" xr:uid="{D2CCCE91-22B7-47F8-8C26-0D7176620746}"/>
    <hyperlink ref="T123" location="A126105006R" display="A126105006R" xr:uid="{AA08BAA6-A935-479D-8553-BA24FA30395E}"/>
    <hyperlink ref="R124" location="A126097450A" display="A126097450A" xr:uid="{00F3D2A6-7C0C-4FEE-BB2F-EE3E9F2E2768}"/>
    <hyperlink ref="S124" location="A126112570K" display="A126112570K" xr:uid="{F48D285E-F19E-4631-9FA9-2E65283C1B71}"/>
    <hyperlink ref="T124" location="A126105010F" display="A126105010F" xr:uid="{AE23F6C7-333E-43FC-A72E-B16BD54D0619}"/>
    <hyperlink ref="R125" location="A126097402J" display="A126097402J" xr:uid="{1A3547CA-9116-470D-B9CC-597B20026F47}"/>
    <hyperlink ref="S125" location="A126112522T" display="A126112522T" xr:uid="{32DD2C9A-F9C9-4070-9F9D-C329D64BF5D5}"/>
    <hyperlink ref="T125" location="A126104962W" display="A126104962W" xr:uid="{DF63937C-EF96-4FD0-AB2A-85CC21957845}"/>
    <hyperlink ref="R126" location="A126097406T" display="A126097406T" xr:uid="{956D4EF5-50B8-4F31-A26A-96064EC97E0B}"/>
    <hyperlink ref="S126" location="A126112526A" display="A126112526A" xr:uid="{00F5C0BE-6484-4602-BBD0-C58CB9E11BE4}"/>
    <hyperlink ref="T126" location="A126104966F" display="A126104966F" xr:uid="{030DDCB2-A439-4ECF-90D8-CAF01640A9CF}"/>
    <hyperlink ref="R127" location="A126097430T" display="A126097430T" xr:uid="{E545864C-61B7-4259-AA71-AB21AADDD541}"/>
    <hyperlink ref="S127" location="A126112550A" display="A126112550A" xr:uid="{4162441D-6325-4B47-AD67-F78207521C75}"/>
    <hyperlink ref="T127" location="A126104990F" display="A126104990F" xr:uid="{B190750A-9383-4184-9ACC-F322AF8A0421}"/>
    <hyperlink ref="R128" location="A126097378V" display="A126097378V" xr:uid="{72933E40-44C8-4361-8481-B63949DE3A23}"/>
    <hyperlink ref="S128" location="A126112498C" display="A126112498C" xr:uid="{EF98ECDD-AE26-4FA6-B011-27822E58F647}"/>
    <hyperlink ref="T128" location="A126104938W" display="A126104938W" xr:uid="{3571F811-D76F-4C28-81D4-F9AC8B8C91A5}"/>
    <hyperlink ref="R129" location="A126097454K" display="A126097454K" xr:uid="{4DC5D0D1-6C80-4DD1-B908-66CAFCC82BC9}"/>
    <hyperlink ref="S129" location="A126112574V" display="A126112574V" xr:uid="{BFB80EC9-AAF4-4FF6-B72D-E4F72A5512BF}"/>
    <hyperlink ref="T129" location="A126105014R" display="A126105014R" xr:uid="{61C96F6B-8C45-41FA-B9AA-760601CCADE5}"/>
    <hyperlink ref="R130" location="A126097434A" display="A126097434A" xr:uid="{0DFB0121-6654-4197-A190-53E346B6E718}"/>
    <hyperlink ref="S130" location="A126112554K" display="A126112554K" xr:uid="{551530A6-D620-48ED-AC24-09FC9FFC27FD}"/>
    <hyperlink ref="T130" location="A126104994R" display="A126104994R" xr:uid="{CFFABA39-7DFC-4B28-9CBB-2D60045B9FA9}"/>
    <hyperlink ref="R131" location="A126097466V" display="A126097466V" xr:uid="{ACBAF2B6-8A29-4BB3-88CC-8E1798269674}"/>
    <hyperlink ref="S131" location="A126112586C" display="A126112586C" xr:uid="{47F01B9B-0FF0-4CA7-A8F8-3B950FB57888}"/>
    <hyperlink ref="T131" location="A126105026X" display="A126105026X" xr:uid="{047B82CF-65EC-4028-8275-E9F9571E0EAE}"/>
    <hyperlink ref="R132" location="A126097382K" display="A126097382K" xr:uid="{6980C51A-180C-4669-B155-2E6EB5B3FA79}"/>
    <hyperlink ref="S132" location="A126112502J" display="A126112502J" xr:uid="{F58F4853-CE25-487B-A0D7-935F37DAB0D0}"/>
    <hyperlink ref="T132" location="A126104942L" display="A126104942L" xr:uid="{1A55634D-CCD2-4C5C-B066-DB9761F4B94E}"/>
    <hyperlink ref="R133" location="A126097338A" display="A126097338A" xr:uid="{6706ED87-7A85-48BE-955A-FA3F5D26A61A}"/>
    <hyperlink ref="S133" location="A126112458K" display="A126112458K" xr:uid="{9E01CA64-306D-4C65-8A92-058101DD3180}"/>
    <hyperlink ref="T133" location="A126104898R" display="A126104898R" xr:uid="{85C1ECCC-E8A8-44C6-B322-058DF4995EB3}"/>
    <hyperlink ref="R134" location="A126097358K" display="A126097358K" xr:uid="{96B371A1-7541-48BB-8C1D-F6CB102393EA}"/>
    <hyperlink ref="S134" location="A126112478V" display="A126112478V" xr:uid="{D3A1A85B-EA7D-422D-BF6F-870D46D37ED8}"/>
    <hyperlink ref="T134" location="A126104918L" display="A126104918L" xr:uid="{F34FC16A-54DC-4D14-A149-7C012B26F272}"/>
    <hyperlink ref="R135" location="A126097410J" display="A126097410J" xr:uid="{7CE6079B-1050-4916-8F9B-4CB17ADADE56}"/>
    <hyperlink ref="S135" location="A126112530T" display="A126112530T" xr:uid="{18B68388-9A67-4252-B349-44F56F8311F8}"/>
    <hyperlink ref="T135" location="A126104970W" display="A126104970W" xr:uid="{59904A78-2EB5-4AB3-B683-C612EAA42F5C}"/>
    <hyperlink ref="R136" location="A126097362A" display="A126097362A" xr:uid="{4988B837-FEF4-4E3E-81FD-B7EC82097C68}"/>
    <hyperlink ref="S136" location="A126112482K" display="A126112482K" xr:uid="{A28ED3CB-552C-4CE2-9C79-0D613BB5ABE3}"/>
    <hyperlink ref="T136" location="A126104922C" display="A126104922C" xr:uid="{0ECA3C14-482C-4A3A-8164-1E2B10765206}"/>
    <hyperlink ref="R137" location="A126097414T" display="A126097414T" xr:uid="{FD4C4945-DF27-4361-AF50-4442BAD9C534}"/>
    <hyperlink ref="S137" location="A126112534A" display="A126112534A" xr:uid="{90E50028-C183-4034-A524-D35D4001337F}"/>
    <hyperlink ref="T137" location="A126104974F" display="A126104974F" xr:uid="{CEC7FFD3-27C3-4B4E-8CAD-FD8590E908A5}"/>
    <hyperlink ref="R138" location="A126097418A" display="A126097418A" xr:uid="{82E42918-CDFF-418D-B49F-FE69D4932466}"/>
    <hyperlink ref="S138" location="A126112538K" display="A126112538K" xr:uid="{188387B3-8460-48E1-AE4C-3B20C14E38E4}"/>
    <hyperlink ref="T138" location="A126104978R" display="A126104978R" xr:uid="{83839A60-570E-4E3F-AB2A-E9C3226C6AED}"/>
    <hyperlink ref="R139" location="A126097470K" display="A126097470K" xr:uid="{4AC56527-E2DB-40E5-81FD-DF31D5235AA5}"/>
    <hyperlink ref="S139" location="A126112590V" display="A126112590V" xr:uid="{A9CCAF77-848B-4FC4-9670-C50CB3E93DF0}"/>
    <hyperlink ref="T139" location="A126105030R" display="A126105030R" xr:uid="{B2A37017-8CBF-453C-9D7A-330F4BD83380}"/>
    <hyperlink ref="R140" location="A126097342T" display="A126097342T" xr:uid="{8CD3573E-79AD-4281-8343-EE2B5A8A693C}"/>
    <hyperlink ref="S140" location="A126112462A" display="A126112462A" xr:uid="{BF5D1D59-C6E8-4784-A82D-9D68C8362A83}"/>
    <hyperlink ref="T140" location="A126104902V" display="A126104902V" xr:uid="{B7A67DEB-CA4A-47D7-85D1-4A5B6A77480C}"/>
    <hyperlink ref="R141" location="A126097458V" display="A126097458V" xr:uid="{F6DFC9F9-2FC8-459A-B5D9-9A335C40C7BE}"/>
    <hyperlink ref="S141" location="A126112578C" display="A126112578C" xr:uid="{50C1DA9D-51D4-42F1-9F50-8497D6AEF710}"/>
    <hyperlink ref="T141" location="A126105018X" display="A126105018X" xr:uid="{573CB5B0-A005-4779-AF31-A6ED31B0E772}"/>
    <hyperlink ref="R142" location="A126097462K" display="A126097462K" xr:uid="{21FBDD49-E3A8-4164-A6E5-9C800FCEF6E1}"/>
    <hyperlink ref="S142" location="A126112582V" display="A126112582V" xr:uid="{A28D348C-E7F4-4477-AC86-197320A57A47}"/>
    <hyperlink ref="T142" location="A126105022R" display="A126105022R" xr:uid="{966C090C-DDBD-4435-B72B-239192238BCD}"/>
    <hyperlink ref="R143" location="A126097350T" display="A126097350T" xr:uid="{424C0AFE-EB40-4B1E-BD42-CA90F609860F}"/>
    <hyperlink ref="S143" location="A126112470A" display="A126112470A" xr:uid="{80E70D33-47C4-4756-9BEC-D78B2A3687B1}"/>
    <hyperlink ref="T143" location="A126104910V" display="A126104910V" xr:uid="{9AD68450-F162-4A97-9143-51820A94A1E9}"/>
    <hyperlink ref="R144" location="A126097386V" display="A126097386V" xr:uid="{F4A0C4E1-3782-43D5-BAEF-99FBEBBA4A50}"/>
    <hyperlink ref="S144" location="A126112506T" display="A126112506T" xr:uid="{6F733F22-3B54-4032-B910-7CB90D1157F5}"/>
    <hyperlink ref="T144" location="A126104946W" display="A126104946W" xr:uid="{31082543-7F59-4C96-9955-D4B379C2FDFA}"/>
    <hyperlink ref="R145" location="A126097422T" display="A126097422T" xr:uid="{D7C4D31E-6FEC-4329-9B2B-87B6C2E75C6E}"/>
    <hyperlink ref="S145" location="A126112542A" display="A126112542A" xr:uid="{9BD22C96-F61C-4DDE-984A-64DBBE1E8E1A}"/>
    <hyperlink ref="T145" location="A126104982F" display="A126104982F" xr:uid="{D2FDA93F-3706-410B-B10C-715AA79A02B2}"/>
    <hyperlink ref="R146" location="A126097474V" display="A126097474V" xr:uid="{0192C83B-F5DC-4E68-A256-C8CAEC03CFB6}"/>
    <hyperlink ref="S146" location="A126112594C" display="A126112594C" xr:uid="{A59CB113-148B-4DE8-BAED-B46341B15E4A}"/>
    <hyperlink ref="T146" location="A126105034X" display="A126105034X" xr:uid="{6E28338B-A4EA-403E-A910-93035AA7AC6C}"/>
    <hyperlink ref="R147" location="A126097346A" display="A126097346A" xr:uid="{AD13788B-6ADE-4CB5-93E2-37F55763F147}"/>
    <hyperlink ref="S147" location="A126112466K" display="A126112466K" xr:uid="{CA3A899E-B76E-4B7C-89D7-A891BE98EE66}"/>
    <hyperlink ref="T147" location="A126104906C" display="A126104906C" xr:uid="{B6F2DCA1-97E6-4475-B0F5-F390FE8F45CF}"/>
    <hyperlink ref="R148" location="A126097426A" display="A126097426A" xr:uid="{3E7CA10E-0242-4E2B-B129-C81A00B2D334}"/>
    <hyperlink ref="S148" location="A126112546K" display="A126112546K" xr:uid="{1C31101F-83F0-4B99-8BCD-ED516C6D38F8}"/>
    <hyperlink ref="T148" location="A126104986R" display="A126104986R" xr:uid="{CD426FB1-9B0F-45C0-B299-8E6D6D19E532}"/>
    <hyperlink ref="R149" location="A126097438K" display="A126097438K" xr:uid="{BB294273-8097-4087-8258-1C7E5E9B0E29}"/>
    <hyperlink ref="S149" location="A126112558V" display="A126112558V" xr:uid="{96C376A3-F8D5-4015-9808-B7A2A66A076A}"/>
    <hyperlink ref="T149" location="A126104998X" display="A126104998X" xr:uid="{EA6FF0CB-3864-4ABF-A806-BD5C6CB5246D}"/>
    <hyperlink ref="R150" location="A126097370A" display="A126097370A" xr:uid="{23025DBB-71FD-4E73-8964-0A0350B5E565}"/>
    <hyperlink ref="S150" location="A126112490K" display="A126112490K" xr:uid="{458D8EAE-B8E1-4C65-98D2-2E87ABA35440}"/>
    <hyperlink ref="T150" location="A126104930C" display="A126104930C" xr:uid="{179A363B-667A-4BD7-A48A-12DE6B1D84F6}"/>
    <hyperlink ref="R151" location="A126097354A" display="A126097354A" xr:uid="{6482E1F4-5287-4B39-A524-280B584340A6}"/>
    <hyperlink ref="S151" location="A126112474K" display="A126112474K" xr:uid="{3466DAEB-A23D-4868-9FC3-49950F1C8CE9}"/>
    <hyperlink ref="T151" location="A126104914C" display="A126104914C" xr:uid="{02DC94EF-641A-4673-86D2-D35B3F154607}"/>
    <hyperlink ref="R152" location="A126097390K" display="A126097390K" xr:uid="{29D39D51-FAFF-4F8C-99E6-05B8F5C10030}"/>
    <hyperlink ref="S152" location="A126112510J" display="A126112510J" xr:uid="{C4555C32-ECAF-466B-B6A8-A8CB80F4DE84}"/>
    <hyperlink ref="T152" location="A126104950L" display="A126104950L" xr:uid="{3EBCC7AB-0AFE-4858-8A5A-79EE0F661A68}"/>
    <hyperlink ref="R153" location="A126097366K" display="A126097366K" xr:uid="{0CB96899-E686-4989-ABA2-D86553DD7EBB}"/>
    <hyperlink ref="S153" location="A126112486V" display="A126112486V" xr:uid="{6F50A54D-4D27-4277-819B-470D5B141DCC}"/>
    <hyperlink ref="T153" location="A126104926L" display="A126104926L" xr:uid="{CC9BA759-D276-4688-81F8-F3D000C0EEF9}"/>
    <hyperlink ref="R154" location="A126097394V" display="A126097394V" xr:uid="{26517B5D-1307-425D-B0D3-11103AE667E9}"/>
    <hyperlink ref="S154" location="A126112514T" display="A126112514T" xr:uid="{F10E76DF-FABC-4AD8-A8E7-13386511E569}"/>
    <hyperlink ref="T154" location="A126104954W" display="A126104954W" xr:uid="{7EA93829-188A-4078-BAA1-607CB5C3FE02}"/>
    <hyperlink ref="R155" location="A126097374K" display="A126097374K" xr:uid="{3715FF86-0C6E-4440-8D47-874FE2959456}"/>
    <hyperlink ref="S155" location="A126112494V" display="A126112494V" xr:uid="{54452D6D-A5A8-44EB-992D-5504A77AE3E1}"/>
    <hyperlink ref="T155" location="A126104934L" display="A126104934L" xr:uid="{B9C10C3F-E220-4BEF-937F-2EECD9AA92EF}"/>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A6753-B318-48A4-8B4C-406C63FCFE38}">
  <sheetPr>
    <pageSetUpPr fitToPage="1"/>
  </sheetPr>
  <dimension ref="A1:AD161"/>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74" t="str">
        <f>Contents!B5</f>
        <v>6226.0.00.001 Microdata and TableBuilder: Participation, Job Search and Mobility</v>
      </c>
      <c r="C5" s="69"/>
      <c r="D5" s="69"/>
      <c r="E5" s="69"/>
      <c r="F5" s="69"/>
      <c r="G5" s="69"/>
      <c r="H5" s="69"/>
      <c r="I5" s="69"/>
      <c r="J5" s="69"/>
      <c r="K5" s="69"/>
      <c r="L5" s="33"/>
      <c r="M5" s="31"/>
      <c r="N5" s="31"/>
      <c r="O5" s="31"/>
      <c r="P5" s="31"/>
      <c r="Q5" s="31"/>
      <c r="R5" s="31"/>
      <c r="S5" s="31"/>
      <c r="T5" s="31"/>
    </row>
    <row r="6" spans="1:20" ht="15.95" customHeight="1">
      <c r="A6" s="31"/>
      <c r="B6" s="69" t="str">
        <f>Contents!B6</f>
        <v>Table 1. Populations</v>
      </c>
      <c r="C6" s="69"/>
      <c r="D6" s="69"/>
      <c r="E6" s="69"/>
      <c r="F6" s="69"/>
      <c r="G6" s="69"/>
      <c r="H6" s="69"/>
      <c r="I6" s="69"/>
      <c r="J6" s="69"/>
      <c r="K6" s="69"/>
      <c r="L6" s="69"/>
      <c r="M6" s="69"/>
      <c r="N6" s="69"/>
      <c r="O6" s="69"/>
      <c r="P6" s="69"/>
      <c r="Q6" s="69"/>
      <c r="R6" s="69"/>
      <c r="S6" s="69"/>
      <c r="T6" s="69"/>
    </row>
    <row r="7" spans="1:20" ht="15.95" customHeight="1">
      <c r="A7" s="31"/>
      <c r="B7" s="35" t="str">
        <f>Contents!B7</f>
        <v>Released at 11:30 am (Canberra time) Tue 29 July 2025</v>
      </c>
      <c r="C7" s="31"/>
      <c r="D7" s="31"/>
      <c r="E7" s="31"/>
      <c r="F7" s="31"/>
      <c r="G7" s="31"/>
      <c r="H7" s="31"/>
      <c r="I7" s="31"/>
      <c r="J7" s="31"/>
      <c r="K7" s="31"/>
      <c r="L7" s="35"/>
      <c r="M7" s="31"/>
      <c r="N7" s="31"/>
      <c r="O7" s="31"/>
      <c r="P7" s="31"/>
      <c r="Q7" s="31"/>
      <c r="R7" s="31"/>
      <c r="S7" s="31"/>
      <c r="T7" s="31"/>
    </row>
    <row r="8" spans="1:20" ht="15.75" customHeight="1">
      <c r="A8" s="70" t="str">
        <f>Contents!C12</f>
        <v>Table 1.2 - Populations by state and territory, February 2025</v>
      </c>
      <c r="B8" s="70"/>
      <c r="C8" s="70"/>
      <c r="D8" s="70"/>
      <c r="E8" s="70"/>
      <c r="F8" s="70"/>
      <c r="G8" s="70"/>
      <c r="H8" s="70"/>
      <c r="I8" s="36"/>
      <c r="J8" s="37"/>
      <c r="K8" s="37"/>
      <c r="L8" s="70"/>
      <c r="M8" s="70"/>
      <c r="N8" s="70"/>
      <c r="O8" s="70"/>
      <c r="P8" s="70"/>
      <c r="Q8" s="70"/>
      <c r="R8" s="70"/>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3024</v>
      </c>
      <c r="C10" s="71" t="s">
        <v>3025</v>
      </c>
      <c r="D10" s="71"/>
      <c r="E10" s="71"/>
      <c r="F10" s="41"/>
      <c r="G10" s="72" t="s">
        <v>2978</v>
      </c>
      <c r="H10" s="72"/>
      <c r="I10" s="72"/>
      <c r="J10" s="41"/>
      <c r="K10" s="41"/>
      <c r="L10" s="41"/>
      <c r="M10" s="41"/>
      <c r="N10" s="41"/>
      <c r="O10" s="41"/>
      <c r="P10" s="41"/>
      <c r="Q10" s="41"/>
      <c r="R10" s="41"/>
      <c r="S10" s="41"/>
      <c r="T10" s="41"/>
    </row>
    <row r="11" spans="1:20">
      <c r="A11" s="38"/>
      <c r="B11" s="38"/>
      <c r="C11" s="39" t="s">
        <v>2979</v>
      </c>
      <c r="D11" s="39" t="s">
        <v>2980</v>
      </c>
      <c r="E11" s="39" t="s">
        <v>2981</v>
      </c>
      <c r="F11" s="39"/>
      <c r="G11" s="39" t="s">
        <v>2979</v>
      </c>
      <c r="H11" s="39" t="s">
        <v>2980</v>
      </c>
      <c r="I11" s="39" t="s">
        <v>2981</v>
      </c>
      <c r="J11" s="39"/>
      <c r="K11" s="39"/>
      <c r="L11" s="39"/>
      <c r="M11" s="39"/>
      <c r="N11" s="39"/>
      <c r="O11" s="39"/>
      <c r="P11" s="39"/>
      <c r="Q11" s="39"/>
      <c r="R11" s="39"/>
      <c r="S11" s="39"/>
      <c r="T11" s="39"/>
    </row>
    <row r="12" spans="1:20">
      <c r="A12" s="38"/>
      <c r="B12" s="38"/>
      <c r="C12" s="42" t="s">
        <v>2982</v>
      </c>
      <c r="D12" s="42" t="s">
        <v>2982</v>
      </c>
      <c r="E12" s="42" t="s">
        <v>2982</v>
      </c>
      <c r="F12" s="42"/>
      <c r="G12" s="42" t="s">
        <v>2982</v>
      </c>
      <c r="H12" s="42" t="s">
        <v>2982</v>
      </c>
      <c r="I12" s="42" t="s">
        <v>2982</v>
      </c>
      <c r="J12" s="42"/>
      <c r="K12" s="42"/>
      <c r="L12" s="42"/>
      <c r="M12" s="42"/>
      <c r="N12" s="42"/>
      <c r="O12" s="42"/>
      <c r="P12" s="42"/>
      <c r="Q12" s="42"/>
      <c r="R12" s="42"/>
      <c r="S12" s="42"/>
      <c r="T12" s="42"/>
    </row>
    <row r="13" spans="1:20">
      <c r="A13" s="43" t="s">
        <v>2983</v>
      </c>
      <c r="B13" s="44"/>
      <c r="C13" s="42"/>
      <c r="D13" s="42"/>
      <c r="E13" s="42"/>
      <c r="F13" s="45"/>
      <c r="G13" s="42"/>
      <c r="H13" s="42"/>
      <c r="I13" s="42"/>
    </row>
    <row r="14" spans="1:20">
      <c r="A14" s="43"/>
      <c r="B14" s="46" t="s">
        <v>2984</v>
      </c>
      <c r="C14" s="47" cm="1">
        <f t="array" ref="C14">INDEX($C$74:$AC$108,$AD74,C$63)</f>
        <v>22028.471000000001</v>
      </c>
      <c r="D14" s="47" cm="1">
        <f t="array" ref="D14">INDEX($C$74:$AC$108,$AD74,D$63)</f>
        <v>10802.075999999999</v>
      </c>
      <c r="E14" s="47" cm="1">
        <f t="array" ref="E14">INDEX($C$74:$AC$108,$AD74,E$63)</f>
        <v>11226.395</v>
      </c>
      <c r="F14" s="47"/>
      <c r="G14" s="48" t="str" cm="1">
        <f t="array" ref="G14">HYPERLINK(TEXT("#"&amp;INDEX($C$123:$AC$157,$AD123,C$63),),INDEX($C$123:$AC$157,$AD123,C$63))</f>
        <v>A126094922J</v>
      </c>
      <c r="H14" s="48" t="str" cm="1">
        <f t="array" ref="H14">HYPERLINK(TEXT("#"&amp;INDEX($C$123:$AC$157,$AD123,D$63),),INDEX($C$123:$AC$157,$AD123,D$63))</f>
        <v>A126110042V</v>
      </c>
      <c r="I14" s="48" t="str" cm="1">
        <f t="array" ref="I14">HYPERLINK(TEXT("#"&amp;INDEX($C$123:$AC$157,$AD123,E$63),),INDEX($C$123:$AC$157,$AD123,E$63))</f>
        <v>A126102482X</v>
      </c>
    </row>
    <row r="15" spans="1:20">
      <c r="A15" s="43"/>
      <c r="B15" s="46" t="s">
        <v>2985</v>
      </c>
      <c r="C15" s="47" cm="1">
        <f t="array" ref="C15">INDEX($C$74:$AC$108,$AD75,C$63)</f>
        <v>14331.866</v>
      </c>
      <c r="D15" s="47" cm="1">
        <f t="array" ref="D15">INDEX($C$74:$AC$108,$AD75,D$63)</f>
        <v>7457.2240000000002</v>
      </c>
      <c r="E15" s="47" cm="1">
        <f t="array" ref="E15">INDEX($C$74:$AC$108,$AD75,E$63)</f>
        <v>6874.6419999999998</v>
      </c>
      <c r="F15" s="47"/>
      <c r="G15" s="48" t="str" cm="1">
        <f t="array" ref="G15">HYPERLINK(TEXT("#"&amp;INDEX($C$123:$AC$157,$AD124,C$63),),INDEX($C$123:$AC$157,$AD124,C$63))</f>
        <v>A126094878K</v>
      </c>
      <c r="H15" s="48" t="str" cm="1">
        <f t="array" ref="H15">HYPERLINK(TEXT("#"&amp;INDEX($C$123:$AC$157,$AD124,D$63),),INDEX($C$123:$AC$157,$AD124,D$63))</f>
        <v>A126109998R</v>
      </c>
      <c r="I15" s="48" t="str" cm="1">
        <f t="array" ref="I15">HYPERLINK(TEXT("#"&amp;INDEX($C$123:$AC$157,$AD124,E$63),),INDEX($C$123:$AC$157,$AD124,E$63))</f>
        <v>A126102438R</v>
      </c>
    </row>
    <row r="16" spans="1:20">
      <c r="A16" s="43"/>
      <c r="B16" s="46" t="s">
        <v>2986</v>
      </c>
      <c r="C16" s="47" cm="1">
        <f t="array" ref="C16">INDEX($C$74:$AC$108,$AD76,C$63)</f>
        <v>1425.9860000000001</v>
      </c>
      <c r="D16" s="47" cm="1">
        <f t="array" ref="D16">INDEX($C$74:$AC$108,$AD76,D$63)</f>
        <v>758.93499999999995</v>
      </c>
      <c r="E16" s="47" cm="1">
        <f t="array" ref="E16">INDEX($C$74:$AC$108,$AD76,E$63)</f>
        <v>667.05100000000004</v>
      </c>
      <c r="F16" s="47"/>
      <c r="G16" s="48" t="str" cm="1">
        <f t="array" ref="G16">HYPERLINK(TEXT("#"&amp;INDEX($C$123:$AC$157,$AD125,C$63),),INDEX($C$123:$AC$157,$AD125,C$63))</f>
        <v>A126094926T</v>
      </c>
      <c r="H16" s="48" t="str" cm="1">
        <f t="array" ref="H16">HYPERLINK(TEXT("#"&amp;INDEX($C$123:$AC$157,$AD125,D$63),),INDEX($C$123:$AC$157,$AD125,D$63))</f>
        <v>A126110046C</v>
      </c>
      <c r="I16" s="48" t="str" cm="1">
        <f t="array" ref="I16">HYPERLINK(TEXT("#"&amp;INDEX($C$123:$AC$157,$AD125,E$63),),INDEX($C$123:$AC$157,$AD125,E$63))</f>
        <v>A126102486J</v>
      </c>
    </row>
    <row r="17" spans="1:9">
      <c r="A17" s="43"/>
      <c r="B17" s="46" t="s">
        <v>2987</v>
      </c>
      <c r="C17" s="47" cm="1">
        <f t="array" ref="C17">INDEX($C$74:$AC$108,$AD77,C$63)</f>
        <v>905.50099999999998</v>
      </c>
      <c r="D17" s="47" cm="1">
        <f t="array" ref="D17">INDEX($C$74:$AC$108,$AD77,D$63)</f>
        <v>366.55</v>
      </c>
      <c r="E17" s="47" cm="1">
        <f t="array" ref="E17">INDEX($C$74:$AC$108,$AD77,E$63)</f>
        <v>538.95000000000005</v>
      </c>
      <c r="F17" s="47"/>
      <c r="G17" s="48" t="str" cm="1">
        <f t="array" ref="G17">HYPERLINK(TEXT("#"&amp;INDEX($C$123:$AC$157,$AD126,C$63),),INDEX($C$123:$AC$157,$AD126,C$63))</f>
        <v>A126094930J</v>
      </c>
      <c r="H17" s="48" t="str" cm="1">
        <f t="array" ref="H17">HYPERLINK(TEXT("#"&amp;INDEX($C$123:$AC$157,$AD126,D$63),),INDEX($C$123:$AC$157,$AD126,D$63))</f>
        <v>A126110050V</v>
      </c>
      <c r="I17" s="48" t="str" cm="1">
        <f t="array" ref="I17">HYPERLINK(TEXT("#"&amp;INDEX($C$123:$AC$157,$AD126,E$63),),INDEX($C$123:$AC$157,$AD126,E$63))</f>
        <v>A126102490X</v>
      </c>
    </row>
    <row r="18" spans="1:9">
      <c r="A18" s="43"/>
      <c r="B18" s="46" t="s">
        <v>2988</v>
      </c>
      <c r="C18" s="47" cm="1">
        <f t="array" ref="C18">INDEX($C$74:$AC$108,$AD78,C$63)</f>
        <v>424.68700000000001</v>
      </c>
      <c r="D18" s="47" cm="1">
        <f t="array" ref="D18">INDEX($C$74:$AC$108,$AD78,D$63)</f>
        <v>188.13399999999999</v>
      </c>
      <c r="E18" s="47" cm="1">
        <f t="array" ref="E18">INDEX($C$74:$AC$108,$AD78,E$63)</f>
        <v>236.554</v>
      </c>
      <c r="F18" s="47"/>
      <c r="G18" s="48" t="str" cm="1">
        <f t="array" ref="G18">HYPERLINK(TEXT("#"&amp;INDEX($C$123:$AC$157,$AD127,C$63),),INDEX($C$123:$AC$157,$AD127,C$63))</f>
        <v>A126094882A</v>
      </c>
      <c r="H18" s="48" t="str" cm="1">
        <f t="array" ref="H18">HYPERLINK(TEXT("#"&amp;INDEX($C$123:$AC$157,$AD127,D$63),),INDEX($C$123:$AC$157,$AD127,D$63))</f>
        <v>A126110002A</v>
      </c>
      <c r="I18" s="48" t="str" cm="1">
        <f t="array" ref="I18">HYPERLINK(TEXT("#"&amp;INDEX($C$123:$AC$157,$AD127,E$63),),INDEX($C$123:$AC$157,$AD127,E$63))</f>
        <v>A126102442F</v>
      </c>
    </row>
    <row r="19" spans="1:9">
      <c r="A19" s="43"/>
      <c r="B19" s="46" t="s">
        <v>2989</v>
      </c>
      <c r="C19" s="47" cm="1">
        <f t="array" ref="C19">INDEX($C$74:$AC$108,$AD79,C$63)</f>
        <v>885.11800000000005</v>
      </c>
      <c r="D19" s="47" cm="1">
        <f t="array" ref="D19">INDEX($C$74:$AC$108,$AD79,D$63)</f>
        <v>376.714</v>
      </c>
      <c r="E19" s="47" cm="1">
        <f t="array" ref="E19">INDEX($C$74:$AC$108,$AD79,E$63)</f>
        <v>508.40300000000002</v>
      </c>
      <c r="F19" s="47"/>
      <c r="G19" s="48" t="str" cm="1">
        <f t="array" ref="G19">HYPERLINK(TEXT("#"&amp;INDEX($C$123:$AC$157,$AD128,C$63),),INDEX($C$123:$AC$157,$AD128,C$63))</f>
        <v>A126094886K</v>
      </c>
      <c r="H19" s="48" t="str" cm="1">
        <f t="array" ref="H19">HYPERLINK(TEXT("#"&amp;INDEX($C$123:$AC$157,$AD128,D$63),),INDEX($C$123:$AC$157,$AD128,D$63))</f>
        <v>A126110006K</v>
      </c>
      <c r="I19" s="48" t="str" cm="1">
        <f t="array" ref="I19">HYPERLINK(TEXT("#"&amp;INDEX($C$123:$AC$157,$AD128,E$63),),INDEX($C$123:$AC$157,$AD128,E$63))</f>
        <v>A126102446R</v>
      </c>
    </row>
    <row r="20" spans="1:9">
      <c r="A20" s="43"/>
      <c r="B20" s="46" t="s">
        <v>2990</v>
      </c>
      <c r="C20" s="47" cm="1">
        <f t="array" ref="C20">INDEX($C$74:$AC$108,$AD80,C$63)</f>
        <v>818.89599999999996</v>
      </c>
      <c r="D20" s="47" cm="1">
        <f t="array" ref="D20">INDEX($C$74:$AC$108,$AD80,D$63)</f>
        <v>331.14299999999997</v>
      </c>
      <c r="E20" s="47" cm="1">
        <f t="array" ref="E20">INDEX($C$74:$AC$108,$AD80,E$63)</f>
        <v>487.75299999999999</v>
      </c>
      <c r="F20" s="47"/>
      <c r="G20" s="48" t="str" cm="1">
        <f t="array" ref="G20">HYPERLINK(TEXT("#"&amp;INDEX($C$123:$AC$157,$AD129,C$63),),INDEX($C$123:$AC$157,$AD129,C$63))</f>
        <v>A126094910X</v>
      </c>
      <c r="H20" s="48" t="str" cm="1">
        <f t="array" ref="H20">HYPERLINK(TEXT("#"&amp;INDEX($C$123:$AC$157,$AD129,D$63),),INDEX($C$123:$AC$157,$AD129,D$63))</f>
        <v>A126110030K</v>
      </c>
      <c r="I20" s="48" t="str" cm="1">
        <f t="array" ref="I20">HYPERLINK(TEXT("#"&amp;INDEX($C$123:$AC$157,$AD129,E$63),),INDEX($C$123:$AC$157,$AD129,E$63))</f>
        <v>A126102470R</v>
      </c>
    </row>
    <row r="21" spans="1:9">
      <c r="A21" s="43"/>
      <c r="B21" s="46" t="s">
        <v>2991</v>
      </c>
      <c r="C21" s="47" cm="1">
        <f t="array" ref="C21">INDEX($C$74:$AC$108,$AD81,C$63)</f>
        <v>2401.1489999999999</v>
      </c>
      <c r="D21" s="47" cm="1">
        <f t="array" ref="D21">INDEX($C$74:$AC$108,$AD81,D$63)</f>
        <v>1180.193</v>
      </c>
      <c r="E21" s="47" cm="1">
        <f t="array" ref="E21">INDEX($C$74:$AC$108,$AD81,E$63)</f>
        <v>1220.9559999999999</v>
      </c>
      <c r="F21" s="47"/>
      <c r="G21" s="48" t="str" cm="1">
        <f t="array" ref="G21">HYPERLINK(TEXT("#"&amp;INDEX($C$123:$AC$157,$AD130,C$63),),INDEX($C$123:$AC$157,$AD130,C$63))</f>
        <v>A126094858A</v>
      </c>
      <c r="H21" s="48" t="str" cm="1">
        <f t="array" ref="H21">HYPERLINK(TEXT("#"&amp;INDEX($C$123:$AC$157,$AD130,D$63),),INDEX($C$123:$AC$157,$AD130,D$63))</f>
        <v>A126109978F</v>
      </c>
      <c r="I21" s="48" t="str" cm="1">
        <f t="array" ref="I21">HYPERLINK(TEXT("#"&amp;INDEX($C$123:$AC$157,$AD130,E$63),),INDEX($C$123:$AC$157,$AD130,E$63))</f>
        <v>A126102418F</v>
      </c>
    </row>
    <row r="22" spans="1:9">
      <c r="A22" s="43"/>
      <c r="B22" s="46" t="s">
        <v>2992</v>
      </c>
      <c r="C22" s="47" cm="1">
        <f t="array" ref="C22">INDEX($C$74:$AC$108,$AD82,C$63)</f>
        <v>11930.717000000001</v>
      </c>
      <c r="D22" s="47" cm="1">
        <f t="array" ref="D22">INDEX($C$74:$AC$108,$AD82,D$63)</f>
        <v>6277.0320000000002</v>
      </c>
      <c r="E22" s="47" cm="1">
        <f t="array" ref="E22">INDEX($C$74:$AC$108,$AD82,E$63)</f>
        <v>5653.6859999999997</v>
      </c>
      <c r="F22" s="47"/>
      <c r="G22" s="48" t="str" cm="1">
        <f t="array" ref="G22">HYPERLINK(TEXT("#"&amp;INDEX($C$123:$AC$157,$AD131,C$63),),INDEX($C$123:$AC$157,$AD131,C$63))</f>
        <v>A126094934T</v>
      </c>
      <c r="H22" s="48" t="str" cm="1">
        <f t="array" ref="H22">HYPERLINK(TEXT("#"&amp;INDEX($C$123:$AC$157,$AD131,D$63),),INDEX($C$123:$AC$157,$AD131,D$63))</f>
        <v>A126110054C</v>
      </c>
      <c r="I22" s="48" t="str" cm="1">
        <f t="array" ref="I22">HYPERLINK(TEXT("#"&amp;INDEX($C$123:$AC$157,$AD131,E$63),),INDEX($C$123:$AC$157,$AD131,E$63))</f>
        <v>A126102494J</v>
      </c>
    </row>
    <row r="23" spans="1:9">
      <c r="A23" s="43"/>
      <c r="B23" s="46" t="s">
        <v>2993</v>
      </c>
      <c r="C23" s="47" cm="1">
        <f t="array" ref="C23">INDEX($C$74:$AC$108,$AD83,C$63)</f>
        <v>2237.3539999999998</v>
      </c>
      <c r="D23" s="47" cm="1">
        <f t="array" ref="D23">INDEX($C$74:$AC$108,$AD83,D$63)</f>
        <v>1083.0630000000001</v>
      </c>
      <c r="E23" s="47" cm="1">
        <f t="array" ref="E23">INDEX($C$74:$AC$108,$AD83,E$63)</f>
        <v>1154.2909999999999</v>
      </c>
      <c r="F23" s="47"/>
      <c r="G23" s="48" t="str" cm="1">
        <f t="array" ref="G23">HYPERLINK(TEXT("#"&amp;INDEX($C$123:$AC$157,$AD132,C$63),),INDEX($C$123:$AC$157,$AD132,C$63))</f>
        <v>A126094914J</v>
      </c>
      <c r="H23" s="48" t="str" cm="1">
        <f t="array" ref="H23">HYPERLINK(TEXT("#"&amp;INDEX($C$123:$AC$157,$AD132,D$63),),INDEX($C$123:$AC$157,$AD132,D$63))</f>
        <v>A126110034V</v>
      </c>
      <c r="I23" s="48" t="str" cm="1">
        <f t="array" ref="I23">HYPERLINK(TEXT("#"&amp;INDEX($C$123:$AC$157,$AD132,E$63),),INDEX($C$123:$AC$157,$AD132,E$63))</f>
        <v>A126102474X</v>
      </c>
    </row>
    <row r="24" spans="1:9">
      <c r="A24" s="43"/>
      <c r="B24" s="46" t="s">
        <v>2994</v>
      </c>
      <c r="C24" s="47" cm="1">
        <f t="array" ref="C24">INDEX($C$74:$AC$108,$AD84,C$63)</f>
        <v>9939.7890000000007</v>
      </c>
      <c r="D24" s="47" cm="1">
        <f t="array" ref="D24">INDEX($C$74:$AC$108,$AD84,D$63)</f>
        <v>4971.0450000000001</v>
      </c>
      <c r="E24" s="47" cm="1">
        <f t="array" ref="E24">INDEX($C$74:$AC$108,$AD84,E$63)</f>
        <v>4968.7449999999999</v>
      </c>
      <c r="F24" s="47"/>
      <c r="G24" s="48" t="str" cm="1">
        <f t="array" ref="G24">HYPERLINK(TEXT("#"&amp;INDEX($C$123:$AC$157,$AD133,C$63),),INDEX($C$123:$AC$157,$AD133,C$63))</f>
        <v>A126094946A</v>
      </c>
      <c r="H24" s="48" t="str" cm="1">
        <f t="array" ref="H24">HYPERLINK(TEXT("#"&amp;INDEX($C$123:$AC$157,$AD133,D$63),),INDEX($C$123:$AC$157,$AD133,D$63))</f>
        <v>A126110066L</v>
      </c>
      <c r="I24" s="48" t="str" cm="1">
        <f t="array" ref="I24">HYPERLINK(TEXT("#"&amp;INDEX($C$123:$AC$157,$AD133,E$63),),INDEX($C$123:$AC$157,$AD133,E$63))</f>
        <v>A126102506F</v>
      </c>
    </row>
    <row r="25" spans="1:9">
      <c r="A25" s="43"/>
      <c r="B25" s="46" t="s">
        <v>2995</v>
      </c>
      <c r="C25" s="47" cm="1">
        <f t="array" ref="C25">INDEX($C$74:$AC$108,$AD85,C$63)</f>
        <v>1582.636</v>
      </c>
      <c r="D25" s="47" cm="1">
        <f t="array" ref="D25">INDEX($C$74:$AC$108,$AD85,D$63)</f>
        <v>781.14300000000003</v>
      </c>
      <c r="E25" s="47" cm="1">
        <f t="array" ref="E25">INDEX($C$74:$AC$108,$AD85,E$63)</f>
        <v>801.49300000000005</v>
      </c>
      <c r="F25" s="47"/>
      <c r="G25" s="48" t="str" cm="1">
        <f t="array" ref="G25">HYPERLINK(TEXT("#"&amp;INDEX($C$123:$AC$157,$AD134,C$63),),INDEX($C$123:$AC$157,$AD134,C$63))</f>
        <v>A126094862T</v>
      </c>
      <c r="H25" s="48" t="str" cm="1">
        <f t="array" ref="H25">HYPERLINK(TEXT("#"&amp;INDEX($C$123:$AC$157,$AD134,D$63),),INDEX($C$123:$AC$157,$AD134,D$63))</f>
        <v>A126109982W</v>
      </c>
      <c r="I25" s="48" t="str" cm="1">
        <f t="array" ref="I25">HYPERLINK(TEXT("#"&amp;INDEX($C$123:$AC$157,$AD134,E$63),),INDEX($C$123:$AC$157,$AD134,E$63))</f>
        <v>A126102422W</v>
      </c>
    </row>
    <row r="26" spans="1:9">
      <c r="A26" s="43"/>
      <c r="B26" s="46" t="s">
        <v>2996</v>
      </c>
      <c r="C26" s="47" cm="1">
        <f t="array" ref="C26">INDEX($C$74:$AC$108,$AD86,C$63)</f>
        <v>15378.697</v>
      </c>
      <c r="D26" s="47" cm="1">
        <f t="array" ref="D26">INDEX($C$74:$AC$108,$AD86,D$63)</f>
        <v>7929.2910000000002</v>
      </c>
      <c r="E26" s="47" cm="1">
        <f t="array" ref="E26">INDEX($C$74:$AC$108,$AD86,E$63)</f>
        <v>7449.4059999999999</v>
      </c>
      <c r="F26" s="47"/>
      <c r="G26" s="48" t="str" cm="1">
        <f t="array" ref="G26">HYPERLINK(TEXT("#"&amp;INDEX($C$123:$AC$157,$AD135,C$63),),INDEX($C$123:$AC$157,$AD135,C$63))</f>
        <v>A126094818J</v>
      </c>
      <c r="H26" s="48" t="str" cm="1">
        <f t="array" ref="H26">HYPERLINK(TEXT("#"&amp;INDEX($C$123:$AC$157,$AD135,D$63),),INDEX($C$123:$AC$157,$AD135,D$63))</f>
        <v>A126109938L</v>
      </c>
      <c r="I26" s="48" t="str" cm="1">
        <f t="array" ref="I26">HYPERLINK(TEXT("#"&amp;INDEX($C$123:$AC$157,$AD135,E$63),),INDEX($C$123:$AC$157,$AD135,E$63))</f>
        <v>A126102378X</v>
      </c>
    </row>
    <row r="27" spans="1:9">
      <c r="A27" s="43"/>
      <c r="B27" s="46" t="s">
        <v>2997</v>
      </c>
      <c r="C27" s="47" cm="1">
        <f t="array" ref="C27">INDEX($C$74:$AC$108,$AD87,C$63)</f>
        <v>14058.266</v>
      </c>
      <c r="D27" s="47" cm="1">
        <f t="array" ref="D27">INDEX($C$74:$AC$108,$AD87,D$63)</f>
        <v>7300.4750000000004</v>
      </c>
      <c r="E27" s="47" cm="1">
        <f t="array" ref="E27">INDEX($C$74:$AC$108,$AD87,E$63)</f>
        <v>6757.7910000000002</v>
      </c>
      <c r="F27" s="47"/>
      <c r="G27" s="48" t="str" cm="1">
        <f t="array" ref="G27">HYPERLINK(TEXT("#"&amp;INDEX($C$123:$AC$157,$AD136,C$63),),INDEX($C$123:$AC$157,$AD136,C$63))</f>
        <v>A126094838T</v>
      </c>
      <c r="H27" s="48" t="str" cm="1">
        <f t="array" ref="H27">HYPERLINK(TEXT("#"&amp;INDEX($C$123:$AC$157,$AD136,D$63),),INDEX($C$123:$AC$157,$AD136,D$63))</f>
        <v>A126109958W</v>
      </c>
      <c r="I27" s="48" t="str" cm="1">
        <f t="array" ref="I27">HYPERLINK(TEXT("#"&amp;INDEX($C$123:$AC$157,$AD136,E$63),),INDEX($C$123:$AC$157,$AD136,E$63))</f>
        <v>A126102398J</v>
      </c>
    </row>
    <row r="28" spans="1:9">
      <c r="A28" s="43"/>
      <c r="B28" s="46" t="s">
        <v>2998</v>
      </c>
      <c r="C28" s="47" cm="1">
        <f t="array" ref="C28">INDEX($C$74:$AC$108,$AD88,C$63)</f>
        <v>13100.415000000001</v>
      </c>
      <c r="D28" s="47" cm="1">
        <f t="array" ref="D28">INDEX($C$74:$AC$108,$AD88,D$63)</f>
        <v>6871.52</v>
      </c>
      <c r="E28" s="47" cm="1">
        <f t="array" ref="E28">INDEX($C$74:$AC$108,$AD88,E$63)</f>
        <v>6228.8950000000004</v>
      </c>
      <c r="F28" s="47"/>
      <c r="G28" s="48" t="str" cm="1">
        <f t="array" ref="G28">HYPERLINK(TEXT("#"&amp;INDEX($C$123:$AC$157,$AD137,C$63),),INDEX($C$123:$AC$157,$AD137,C$63))</f>
        <v>A126094890A</v>
      </c>
      <c r="H28" s="48" t="str" cm="1">
        <f t="array" ref="H28">HYPERLINK(TEXT("#"&amp;INDEX($C$123:$AC$157,$AD137,D$63),),INDEX($C$123:$AC$157,$AD137,D$63))</f>
        <v>A126110010A</v>
      </c>
      <c r="I28" s="48" t="str" cm="1">
        <f t="array" ref="I28">HYPERLINK(TEXT("#"&amp;INDEX($C$123:$AC$157,$AD137,E$63),),INDEX($C$123:$AC$157,$AD137,E$63))</f>
        <v>A126102450F</v>
      </c>
    </row>
    <row r="29" spans="1:9">
      <c r="A29" s="43"/>
      <c r="B29" s="46" t="s">
        <v>2999</v>
      </c>
      <c r="C29" s="47" cm="1">
        <f t="array" ref="C29">INDEX($C$74:$AC$108,$AD89,C$63)</f>
        <v>3527.2170000000001</v>
      </c>
      <c r="D29" s="47" cm="1">
        <f t="array" ref="D29">INDEX($C$74:$AC$108,$AD89,D$63)</f>
        <v>1684.232</v>
      </c>
      <c r="E29" s="47" cm="1">
        <f t="array" ref="E29">INDEX($C$74:$AC$108,$AD89,E$63)</f>
        <v>1842.9849999999999</v>
      </c>
      <c r="F29" s="47"/>
      <c r="G29" s="48" t="str" cm="1">
        <f t="array" ref="G29">HYPERLINK(TEXT("#"&amp;INDEX($C$123:$AC$157,$AD138,C$63),),INDEX($C$123:$AC$157,$AD138,C$63))</f>
        <v>A126094842J</v>
      </c>
      <c r="H29" s="48" t="str" cm="1">
        <f t="array" ref="H29">HYPERLINK(TEXT("#"&amp;INDEX($C$123:$AC$157,$AD138,D$63),),INDEX($C$123:$AC$157,$AD138,D$63))</f>
        <v>A126109962L</v>
      </c>
      <c r="I29" s="48" t="str" cm="1">
        <f t="array" ref="I29">HYPERLINK(TEXT("#"&amp;INDEX($C$123:$AC$157,$AD138,E$63),),INDEX($C$123:$AC$157,$AD138,E$63))</f>
        <v>A126102402L</v>
      </c>
    </row>
    <row r="30" spans="1:9">
      <c r="A30" s="43"/>
      <c r="B30" s="46" t="s">
        <v>3000</v>
      </c>
      <c r="C30" s="47" cm="1">
        <f t="array" ref="C30">INDEX($C$74:$AC$108,$AD90,C$63)</f>
        <v>2152.2240000000002</v>
      </c>
      <c r="D30" s="47" cm="1">
        <f t="array" ref="D30">INDEX($C$74:$AC$108,$AD90,D$63)</f>
        <v>1037.5139999999999</v>
      </c>
      <c r="E30" s="47" cm="1">
        <f t="array" ref="E30">INDEX($C$74:$AC$108,$AD90,E$63)</f>
        <v>1114.71</v>
      </c>
      <c r="F30" s="47"/>
      <c r="G30" s="48" t="str" cm="1">
        <f t="array" ref="G30">HYPERLINK(TEXT("#"&amp;INDEX($C$123:$AC$157,$AD139,C$63),),INDEX($C$123:$AC$157,$AD139,C$63))</f>
        <v>A126094894K</v>
      </c>
      <c r="H30" s="48" t="str" cm="1">
        <f t="array" ref="H30">HYPERLINK(TEXT("#"&amp;INDEX($C$123:$AC$157,$AD139,D$63),),INDEX($C$123:$AC$157,$AD139,D$63))</f>
        <v>A126110014K</v>
      </c>
      <c r="I30" s="48" t="str" cm="1">
        <f t="array" ref="I30">HYPERLINK(TEXT("#"&amp;INDEX($C$123:$AC$157,$AD139,E$63),),INDEX($C$123:$AC$157,$AD139,E$63))</f>
        <v>A126102454R</v>
      </c>
    </row>
    <row r="31" spans="1:9">
      <c r="A31" s="43"/>
      <c r="B31" s="46" t="s">
        <v>3001</v>
      </c>
      <c r="C31" s="47" cm="1">
        <f t="array" ref="C31">INDEX($C$74:$AC$108,$AD91,C$63)</f>
        <v>1105.393</v>
      </c>
      <c r="D31" s="47" cm="1">
        <f t="array" ref="D31">INDEX($C$74:$AC$108,$AD91,D$63)</f>
        <v>565.44799999999998</v>
      </c>
      <c r="E31" s="47" cm="1">
        <f t="array" ref="E31">INDEX($C$74:$AC$108,$AD91,E$63)</f>
        <v>539.94500000000005</v>
      </c>
      <c r="F31" s="47"/>
      <c r="G31" s="48" t="str" cm="1">
        <f t="array" ref="G31">HYPERLINK(TEXT("#"&amp;INDEX($C$123:$AC$157,$AD140,C$63),),INDEX($C$123:$AC$157,$AD140,C$63))</f>
        <v>A126094898V</v>
      </c>
      <c r="H31" s="48" t="str" cm="1">
        <f t="array" ref="H31">HYPERLINK(TEXT("#"&amp;INDEX($C$123:$AC$157,$AD140,D$63),),INDEX($C$123:$AC$157,$AD140,D$63))</f>
        <v>A126110018V</v>
      </c>
      <c r="I31" s="48" t="str" cm="1">
        <f t="array" ref="I31">HYPERLINK(TEXT("#"&amp;INDEX($C$123:$AC$157,$AD140,E$63),),INDEX($C$123:$AC$157,$AD140,E$63))</f>
        <v>A126102458X</v>
      </c>
    </row>
    <row r="32" spans="1:9">
      <c r="A32" s="43"/>
      <c r="B32" s="46" t="s">
        <v>3002</v>
      </c>
      <c r="C32" s="47" cm="1">
        <f t="array" ref="C32">INDEX($C$74:$AC$108,$AD92,C$63)</f>
        <v>597.63599999999997</v>
      </c>
      <c r="D32" s="47" cm="1">
        <f t="array" ref="D32">INDEX($C$74:$AC$108,$AD92,D$63)</f>
        <v>321.11399999999998</v>
      </c>
      <c r="E32" s="47" cm="1">
        <f t="array" ref="E32">INDEX($C$74:$AC$108,$AD92,E$63)</f>
        <v>276.52199999999999</v>
      </c>
      <c r="F32" s="47"/>
      <c r="G32" s="48" t="str" cm="1">
        <f t="array" ref="G32">HYPERLINK(TEXT("#"&amp;INDEX($C$123:$AC$157,$AD141,C$63),),INDEX($C$123:$AC$157,$AD141,C$63))</f>
        <v>A126094950T</v>
      </c>
      <c r="H32" s="48" t="str" cm="1">
        <f t="array" ref="H32">HYPERLINK(TEXT("#"&amp;INDEX($C$123:$AC$157,$AD141,D$63),),INDEX($C$123:$AC$157,$AD141,D$63))</f>
        <v>A126110070C</v>
      </c>
      <c r="I32" s="48" t="str" cm="1">
        <f t="array" ref="I32">HYPERLINK(TEXT("#"&amp;INDEX($C$123:$AC$157,$AD141,E$63),),INDEX($C$123:$AC$157,$AD141,E$63))</f>
        <v>A126102510W</v>
      </c>
    </row>
    <row r="33" spans="1:9">
      <c r="A33" s="43"/>
      <c r="B33" s="46" t="s">
        <v>3003</v>
      </c>
      <c r="C33" s="47" cm="1">
        <f t="array" ref="C33">INDEX($C$74:$AC$108,$AD93,C$63)</f>
        <v>7098.9690000000001</v>
      </c>
      <c r="D33" s="47" cm="1">
        <f t="array" ref="D33">INDEX($C$74:$AC$108,$AD93,D$63)</f>
        <v>3023.7379999999998</v>
      </c>
      <c r="E33" s="47" cm="1">
        <f t="array" ref="E33">INDEX($C$74:$AC$108,$AD93,E$63)</f>
        <v>4075.2310000000002</v>
      </c>
      <c r="F33" s="47"/>
      <c r="G33" s="48" t="str" cm="1">
        <f t="array" ref="G33">HYPERLINK(TEXT("#"&amp;INDEX($C$123:$AC$157,$AD142,C$63),),INDEX($C$123:$AC$157,$AD142,C$63))</f>
        <v>A126094822X</v>
      </c>
      <c r="H33" s="48" t="str" cm="1">
        <f t="array" ref="H33">HYPERLINK(TEXT("#"&amp;INDEX($C$123:$AC$157,$AD142,D$63),),INDEX($C$123:$AC$157,$AD142,D$63))</f>
        <v>A126109942C</v>
      </c>
      <c r="I33" s="48" t="str" cm="1">
        <f t="array" ref="I33">HYPERLINK(TEXT("#"&amp;INDEX($C$123:$AC$157,$AD142,E$63),),INDEX($C$123:$AC$157,$AD142,E$63))</f>
        <v>A126102382R</v>
      </c>
    </row>
    <row r="34" spans="1:9">
      <c r="A34" s="43"/>
      <c r="B34" s="46" t="s">
        <v>3004</v>
      </c>
      <c r="C34" s="47" cm="1">
        <f t="array" ref="C34">INDEX($C$74:$AC$108,$AD94,C$63)</f>
        <v>1004.009</v>
      </c>
      <c r="D34" s="47" cm="1">
        <f t="array" ref="D34">INDEX($C$74:$AC$108,$AD94,D$63)</f>
        <v>377.63600000000002</v>
      </c>
      <c r="E34" s="47" cm="1">
        <f t="array" ref="E34">INDEX($C$74:$AC$108,$AD94,E$63)</f>
        <v>626.37300000000005</v>
      </c>
      <c r="F34" s="47"/>
      <c r="G34" s="48" t="str" cm="1">
        <f t="array" ref="G34">HYPERLINK(TEXT("#"&amp;INDEX($C$123:$AC$157,$AD143,C$63),),INDEX($C$123:$AC$157,$AD143,C$63))</f>
        <v>A126094938A</v>
      </c>
      <c r="H34" s="48" t="str" cm="1">
        <f t="array" ref="H34">HYPERLINK(TEXT("#"&amp;INDEX($C$123:$AC$157,$AD143,D$63),),INDEX($C$123:$AC$157,$AD143,D$63))</f>
        <v>A126110058L</v>
      </c>
      <c r="I34" s="48" t="str" cm="1">
        <f t="array" ref="I34">HYPERLINK(TEXT("#"&amp;INDEX($C$123:$AC$157,$AD143,E$63),),INDEX($C$123:$AC$157,$AD143,E$63))</f>
        <v>A126102498T</v>
      </c>
    </row>
    <row r="35" spans="1:9">
      <c r="A35" s="43"/>
      <c r="B35" s="46" t="s">
        <v>3005</v>
      </c>
      <c r="C35" s="47" cm="1">
        <f t="array" ref="C35">INDEX($C$74:$AC$108,$AD95,C$63)</f>
        <v>452.65899999999999</v>
      </c>
      <c r="D35" s="47" cm="1">
        <f t="array" ref="D35">INDEX($C$74:$AC$108,$AD95,D$63)</f>
        <v>200.25</v>
      </c>
      <c r="E35" s="47" cm="1">
        <f t="array" ref="E35">INDEX($C$74:$AC$108,$AD95,E$63)</f>
        <v>252.40899999999999</v>
      </c>
      <c r="F35" s="47"/>
      <c r="G35" s="48" t="str" cm="1">
        <f t="array" ref="G35">HYPERLINK(TEXT("#"&amp;INDEX($C$123:$AC$157,$AD144,C$63),),INDEX($C$123:$AC$157,$AD144,C$63))</f>
        <v>A126094942T</v>
      </c>
      <c r="H35" s="48" t="str" cm="1">
        <f t="array" ref="H35">HYPERLINK(TEXT("#"&amp;INDEX($C$123:$AC$157,$AD144,D$63),),INDEX($C$123:$AC$157,$AD144,D$63))</f>
        <v>A126110062C</v>
      </c>
      <c r="I35" s="48" t="str" cm="1">
        <f t="array" ref="I35">HYPERLINK(TEXT("#"&amp;INDEX($C$123:$AC$157,$AD144,E$63),),INDEX($C$123:$AC$157,$AD144,E$63))</f>
        <v>A126102502W</v>
      </c>
    </row>
    <row r="36" spans="1:9">
      <c r="A36" s="43"/>
      <c r="B36" s="46" t="s">
        <v>3006</v>
      </c>
      <c r="C36" s="47" cm="1">
        <f t="array" ref="C36">INDEX($C$74:$AC$108,$AD96,C$63)</f>
        <v>879.14599999999996</v>
      </c>
      <c r="D36" s="47" cm="1">
        <f t="array" ref="D36">INDEX($C$74:$AC$108,$AD96,D$63)</f>
        <v>329.79500000000002</v>
      </c>
      <c r="E36" s="47" cm="1">
        <f t="array" ref="E36">INDEX($C$74:$AC$108,$AD96,E$63)</f>
        <v>549.351</v>
      </c>
      <c r="F36" s="47"/>
      <c r="G36" s="48" t="str" cm="1">
        <f t="array" ref="G36">HYPERLINK(TEXT("#"&amp;INDEX($C$123:$AC$157,$AD145,C$63),),INDEX($C$123:$AC$157,$AD145,C$63))</f>
        <v>A126094830X</v>
      </c>
      <c r="H36" s="48" t="str" cm="1">
        <f t="array" ref="H36">HYPERLINK(TEXT("#"&amp;INDEX($C$123:$AC$157,$AD145,D$63),),INDEX($C$123:$AC$157,$AD145,D$63))</f>
        <v>A126109950C</v>
      </c>
      <c r="I36" s="48" t="str" cm="1">
        <f t="array" ref="I36">HYPERLINK(TEXT("#"&amp;INDEX($C$123:$AC$157,$AD145,E$63),),INDEX($C$123:$AC$157,$AD145,E$63))</f>
        <v>A126102390R</v>
      </c>
    </row>
    <row r="37" spans="1:9">
      <c r="A37" s="43"/>
      <c r="B37" s="46" t="s">
        <v>3007</v>
      </c>
      <c r="C37" s="47" cm="1">
        <f t="array" ref="C37">INDEX($C$74:$AC$108,$AD97,C$63)</f>
        <v>211.012</v>
      </c>
      <c r="D37" s="47" cm="1">
        <f t="array" ref="D37">INDEX($C$74:$AC$108,$AD97,D$63)</f>
        <v>77</v>
      </c>
      <c r="E37" s="47" cm="1">
        <f t="array" ref="E37">INDEX($C$74:$AC$108,$AD97,E$63)</f>
        <v>134.012</v>
      </c>
      <c r="F37" s="47"/>
      <c r="G37" s="48" t="str" cm="1">
        <f t="array" ref="G37">HYPERLINK(TEXT("#"&amp;INDEX($C$123:$AC$157,$AD146,C$63),),INDEX($C$123:$AC$157,$AD146,C$63))</f>
        <v>A126094866A</v>
      </c>
      <c r="H37" s="48" t="str" cm="1">
        <f t="array" ref="H37">HYPERLINK(TEXT("#"&amp;INDEX($C$123:$AC$157,$AD146,D$63),),INDEX($C$123:$AC$157,$AD146,D$63))</f>
        <v>A126109986F</v>
      </c>
      <c r="I37" s="48" t="str" cm="1">
        <f t="array" ref="I37">HYPERLINK(TEXT("#"&amp;INDEX($C$123:$AC$157,$AD146,E$63),),INDEX($C$123:$AC$157,$AD146,E$63))</f>
        <v>A126102426F</v>
      </c>
    </row>
    <row r="38" spans="1:9">
      <c r="A38" s="43"/>
      <c r="B38" s="46" t="s">
        <v>3008</v>
      </c>
      <c r="C38" s="47" cm="1">
        <f t="array" ref="C38">INDEX($C$74:$AC$108,$AD98,C$63)</f>
        <v>596.06700000000001</v>
      </c>
      <c r="D38" s="47" cm="1">
        <f t="array" ref="D38">INDEX($C$74:$AC$108,$AD98,D$63)</f>
        <v>223.91499999999999</v>
      </c>
      <c r="E38" s="47" cm="1">
        <f t="array" ref="E38">INDEX($C$74:$AC$108,$AD98,E$63)</f>
        <v>372.15100000000001</v>
      </c>
      <c r="F38" s="47"/>
      <c r="G38" s="48" t="str" cm="1">
        <f t="array" ref="G38">HYPERLINK(TEXT("#"&amp;INDEX($C$123:$AC$157,$AD147,C$63),),INDEX($C$123:$AC$157,$AD147,C$63))</f>
        <v>A126094902X</v>
      </c>
      <c r="H38" s="48" t="str" cm="1">
        <f t="array" ref="H38">HYPERLINK(TEXT("#"&amp;INDEX($C$123:$AC$157,$AD147,D$63),),INDEX($C$123:$AC$157,$AD147,D$63))</f>
        <v>A126110022K</v>
      </c>
      <c r="I38" s="48" t="str" cm="1">
        <f t="array" ref="I38">HYPERLINK(TEXT("#"&amp;INDEX($C$123:$AC$157,$AD147,E$63),),INDEX($C$123:$AC$157,$AD147,E$63))</f>
        <v>A126102462R</v>
      </c>
    </row>
    <row r="39" spans="1:9">
      <c r="A39" s="43"/>
      <c r="B39" s="46" t="s">
        <v>3009</v>
      </c>
      <c r="C39" s="47" cm="1">
        <f t="array" ref="C39">INDEX($C$74:$AC$108,$AD99,C$63)</f>
        <v>47.92</v>
      </c>
      <c r="D39" s="47" cm="1">
        <f t="array" ref="D39">INDEX($C$74:$AC$108,$AD99,D$63)</f>
        <v>15.031000000000001</v>
      </c>
      <c r="E39" s="47" cm="1">
        <f t="array" ref="E39">INDEX($C$74:$AC$108,$AD99,E$63)</f>
        <v>32.889000000000003</v>
      </c>
      <c r="F39" s="47"/>
      <c r="G39" s="48" t="str" cm="1">
        <f t="array" ref="G39">HYPERLINK(TEXT("#"&amp;INDEX($C$123:$AC$157,$AD148,C$63),),INDEX($C$123:$AC$157,$AD148,C$63))</f>
        <v>A126094954A</v>
      </c>
      <c r="H39" s="48" t="str" cm="1">
        <f t="array" ref="H39">HYPERLINK(TEXT("#"&amp;INDEX($C$123:$AC$157,$AD148,D$63),),INDEX($C$123:$AC$157,$AD148,D$63))</f>
        <v>A126110074L</v>
      </c>
      <c r="I39" s="48" t="str" cm="1">
        <f t="array" ref="I39">HYPERLINK(TEXT("#"&amp;INDEX($C$123:$AC$157,$AD148,E$63),),INDEX($C$123:$AC$157,$AD148,E$63))</f>
        <v>A126102514F</v>
      </c>
    </row>
    <row r="40" spans="1:9">
      <c r="A40" s="43"/>
      <c r="B40" s="46" t="s">
        <v>3010</v>
      </c>
      <c r="C40" s="47" cm="1">
        <f t="array" ref="C40">INDEX($C$74:$AC$108,$AD100,C$63)</f>
        <v>173.374</v>
      </c>
      <c r="D40" s="47" cm="1">
        <f t="array" ref="D40">INDEX($C$74:$AC$108,$AD100,D$63)</f>
        <v>64.100999999999999</v>
      </c>
      <c r="E40" s="47" cm="1">
        <f t="array" ref="E40">INDEX($C$74:$AC$108,$AD100,E$63)</f>
        <v>109.27200000000001</v>
      </c>
      <c r="F40" s="47"/>
      <c r="G40" s="48" t="str" cm="1">
        <f t="array" ref="G40">HYPERLINK(TEXT("#"&amp;INDEX($C$123:$AC$157,$AD149,C$63),),INDEX($C$123:$AC$157,$AD149,C$63))</f>
        <v>A126094826J</v>
      </c>
      <c r="H40" s="48" t="str" cm="1">
        <f t="array" ref="H40">HYPERLINK(TEXT("#"&amp;INDEX($C$123:$AC$157,$AD149,D$63),),INDEX($C$123:$AC$157,$AD149,D$63))</f>
        <v>A126109946L</v>
      </c>
      <c r="I40" s="48" t="str" cm="1">
        <f t="array" ref="I40">HYPERLINK(TEXT("#"&amp;INDEX($C$123:$AC$157,$AD149,E$63),),INDEX($C$123:$AC$157,$AD149,E$63))</f>
        <v>A126102386X</v>
      </c>
    </row>
    <row r="41" spans="1:9">
      <c r="A41" s="43"/>
      <c r="B41" s="46" t="s">
        <v>3011</v>
      </c>
      <c r="C41" s="47" cm="1">
        <f t="array" ref="C41">INDEX($C$74:$AC$108,$AD101,C$63)</f>
        <v>186.61099999999999</v>
      </c>
      <c r="D41" s="47" cm="1">
        <f t="array" ref="D41">INDEX($C$74:$AC$108,$AD101,D$63)</f>
        <v>14.247999999999999</v>
      </c>
      <c r="E41" s="47" cm="1">
        <f t="array" ref="E41">INDEX($C$74:$AC$108,$AD101,E$63)</f>
        <v>172.36199999999999</v>
      </c>
      <c r="F41" s="47"/>
      <c r="G41" s="48" t="str" cm="1">
        <f t="array" ref="G41">HYPERLINK(TEXT("#"&amp;INDEX($C$123:$AC$157,$AD150,C$63),),INDEX($C$123:$AC$157,$AD150,C$63))</f>
        <v>A126094906J</v>
      </c>
      <c r="H41" s="48" t="str" cm="1">
        <f t="array" ref="H41">HYPERLINK(TEXT("#"&amp;INDEX($C$123:$AC$157,$AD150,D$63),),INDEX($C$123:$AC$157,$AD150,D$63))</f>
        <v>A126110026V</v>
      </c>
      <c r="I41" s="48" t="str" cm="1">
        <f t="array" ref="I41">HYPERLINK(TEXT("#"&amp;INDEX($C$123:$AC$157,$AD150,E$63),),INDEX($C$123:$AC$157,$AD150,E$63))</f>
        <v>A126102466X</v>
      </c>
    </row>
    <row r="42" spans="1:9">
      <c r="A42" s="43"/>
      <c r="B42" s="46" t="s">
        <v>3012</v>
      </c>
      <c r="C42" s="47" cm="1">
        <f t="array" ref="C42">INDEX($C$74:$AC$108,$AD102,C$63)</f>
        <v>2949.652</v>
      </c>
      <c r="D42" s="47" cm="1">
        <f t="array" ref="D42">INDEX($C$74:$AC$108,$AD102,D$63)</f>
        <v>1301.4159999999999</v>
      </c>
      <c r="E42" s="47" cm="1">
        <f t="array" ref="E42">INDEX($C$74:$AC$108,$AD102,E$63)</f>
        <v>1648.2360000000001</v>
      </c>
      <c r="F42" s="47"/>
      <c r="G42" s="48" t="str" cm="1">
        <f t="array" ref="G42">HYPERLINK(TEXT("#"&amp;INDEX($C$123:$AC$157,$AD151,C$63),),INDEX($C$123:$AC$157,$AD151,C$63))</f>
        <v>A126094918T</v>
      </c>
      <c r="H42" s="48" t="str" cm="1">
        <f t="array" ref="H42">HYPERLINK(TEXT("#"&amp;INDEX($C$123:$AC$157,$AD151,D$63),),INDEX($C$123:$AC$157,$AD151,D$63))</f>
        <v>A126110038C</v>
      </c>
      <c r="I42" s="48" t="str" cm="1">
        <f t="array" ref="I42">HYPERLINK(TEXT("#"&amp;INDEX($C$123:$AC$157,$AD151,E$63),),INDEX($C$123:$AC$157,$AD151,E$63))</f>
        <v>A126102478J</v>
      </c>
    </row>
    <row r="43" spans="1:9">
      <c r="A43" s="43"/>
      <c r="B43" s="46" t="s">
        <v>3013</v>
      </c>
      <c r="C43" s="47" cm="1">
        <f t="array" ref="C43">INDEX($C$74:$AC$108,$AD103,C$63)</f>
        <v>1650.1559999999999</v>
      </c>
      <c r="D43" s="47" cm="1">
        <f t="array" ref="D43">INDEX($C$74:$AC$108,$AD103,D$63)</f>
        <v>715.01</v>
      </c>
      <c r="E43" s="47" cm="1">
        <f t="array" ref="E43">INDEX($C$74:$AC$108,$AD103,E$63)</f>
        <v>935.14599999999996</v>
      </c>
      <c r="F43" s="47"/>
      <c r="G43" s="48" t="str" cm="1">
        <f t="array" ref="G43">HYPERLINK(TEXT("#"&amp;INDEX($C$123:$AC$157,$AD152,C$63),),INDEX($C$123:$AC$157,$AD152,C$63))</f>
        <v>A126094850J</v>
      </c>
      <c r="H43" s="48" t="str" cm="1">
        <f t="array" ref="H43">HYPERLINK(TEXT("#"&amp;INDEX($C$123:$AC$157,$AD152,D$63),),INDEX($C$123:$AC$157,$AD152,D$63))</f>
        <v>A126109970L</v>
      </c>
      <c r="I43" s="48" t="str" cm="1">
        <f t="array" ref="I43">HYPERLINK(TEXT("#"&amp;INDEX($C$123:$AC$157,$AD152,E$63),),INDEX($C$123:$AC$157,$AD152,E$63))</f>
        <v>A126102410L</v>
      </c>
    </row>
    <row r="44" spans="1:9">
      <c r="A44" s="43"/>
      <c r="B44" s="46" t="s">
        <v>3014</v>
      </c>
      <c r="C44" s="47" cm="1">
        <f t="array" ref="C44">INDEX($C$74:$AC$108,$AD104,C$63)</f>
        <v>271.923</v>
      </c>
      <c r="D44" s="47" cm="1">
        <f t="array" ref="D44">INDEX($C$74:$AC$108,$AD104,D$63)</f>
        <v>109.57</v>
      </c>
      <c r="E44" s="47" cm="1">
        <f t="array" ref="E44">INDEX($C$74:$AC$108,$AD104,E$63)</f>
        <v>162.352</v>
      </c>
      <c r="F44" s="47"/>
      <c r="G44" s="48" t="str" cm="1">
        <f t="array" ref="G44">HYPERLINK(TEXT("#"&amp;INDEX($C$123:$AC$157,$AD153,C$63),),INDEX($C$123:$AC$157,$AD153,C$63))</f>
        <v>A126094834J</v>
      </c>
      <c r="H44" s="48" t="str" cm="1">
        <f t="array" ref="H44">HYPERLINK(TEXT("#"&amp;INDEX($C$123:$AC$157,$AD153,D$63),),INDEX($C$123:$AC$157,$AD153,D$63))</f>
        <v>A126109954L</v>
      </c>
      <c r="I44" s="48" t="str" cm="1">
        <f t="array" ref="I44">HYPERLINK(TEXT("#"&amp;INDEX($C$123:$AC$157,$AD153,E$63),),INDEX($C$123:$AC$157,$AD153,E$63))</f>
        <v>A126102394X</v>
      </c>
    </row>
    <row r="45" spans="1:9">
      <c r="A45" s="43"/>
      <c r="B45" s="46" t="s">
        <v>3015</v>
      </c>
      <c r="C45" s="47" cm="1">
        <f t="array" ref="C45">INDEX($C$74:$AC$108,$AD105,C$63)</f>
        <v>1378.2329999999999</v>
      </c>
      <c r="D45" s="47" cm="1">
        <f t="array" ref="D45">INDEX($C$74:$AC$108,$AD105,D$63)</f>
        <v>605.44000000000005</v>
      </c>
      <c r="E45" s="47" cm="1">
        <f t="array" ref="E45">INDEX($C$74:$AC$108,$AD105,E$63)</f>
        <v>772.79399999999998</v>
      </c>
      <c r="F45" s="47"/>
      <c r="G45" s="48" t="str" cm="1">
        <f t="array" ref="G45">HYPERLINK(TEXT("#"&amp;INDEX($C$123:$AC$157,$AD154,C$63),),INDEX($C$123:$AC$157,$AD154,C$63))</f>
        <v>A126094870T</v>
      </c>
      <c r="H45" s="48" t="str" cm="1">
        <f t="array" ref="H45">HYPERLINK(TEXT("#"&amp;INDEX($C$123:$AC$157,$AD154,D$63),),INDEX($C$123:$AC$157,$AD154,D$63))</f>
        <v>A126109990W</v>
      </c>
      <c r="I45" s="48" t="str" cm="1">
        <f t="array" ref="I45">HYPERLINK(TEXT("#"&amp;INDEX($C$123:$AC$157,$AD154,E$63),),INDEX($C$123:$AC$157,$AD154,E$63))</f>
        <v>A126102430W</v>
      </c>
    </row>
    <row r="46" spans="1:9">
      <c r="A46" s="43"/>
      <c r="B46" s="46" t="s">
        <v>3016</v>
      </c>
      <c r="C46" s="47" cm="1">
        <f t="array" ref="C46">INDEX($C$74:$AC$108,$AD106,C$63)</f>
        <v>14603.789000000001</v>
      </c>
      <c r="D46" s="47" cm="1">
        <f t="array" ref="D46">INDEX($C$74:$AC$108,$AD106,D$63)</f>
        <v>7566.7950000000001</v>
      </c>
      <c r="E46" s="47" cm="1">
        <f t="array" ref="E46">INDEX($C$74:$AC$108,$AD106,E$63)</f>
        <v>7036.9939999999997</v>
      </c>
      <c r="F46" s="47"/>
      <c r="G46" s="48" t="str" cm="1">
        <f t="array" ref="G46">HYPERLINK(TEXT("#"&amp;INDEX($C$123:$AC$157,$AD155,C$63),),INDEX($C$123:$AC$157,$AD155,C$63))</f>
        <v>A126094846T</v>
      </c>
      <c r="H46" s="48" t="str" cm="1">
        <f t="array" ref="H46">HYPERLINK(TEXT("#"&amp;INDEX($C$123:$AC$157,$AD155,D$63),),INDEX($C$123:$AC$157,$AD155,D$63))</f>
        <v>A126109966W</v>
      </c>
      <c r="I46" s="48" t="str" cm="1">
        <f t="array" ref="I46">HYPERLINK(TEXT("#"&amp;INDEX($C$123:$AC$157,$AD155,E$63),),INDEX($C$123:$AC$157,$AD155,E$63))</f>
        <v>A126102406W</v>
      </c>
    </row>
    <row r="47" spans="1:9">
      <c r="A47" s="43"/>
      <c r="B47" s="46" t="s">
        <v>3017</v>
      </c>
      <c r="C47" s="47" cm="1">
        <f t="array" ref="C47">INDEX($C$74:$AC$108,$AD107,C$63)</f>
        <v>7424.6819999999998</v>
      </c>
      <c r="D47" s="47" cm="1">
        <f t="array" ref="D47">INDEX($C$74:$AC$108,$AD107,D$63)</f>
        <v>3235.2809999999999</v>
      </c>
      <c r="E47" s="47" cm="1">
        <f t="array" ref="E47">INDEX($C$74:$AC$108,$AD107,E$63)</f>
        <v>4189.402</v>
      </c>
      <c r="F47" s="47"/>
      <c r="G47" s="48" t="str" cm="1">
        <f t="array" ref="G47">HYPERLINK(TEXT("#"&amp;INDEX($C$123:$AC$157,$AD156,C$63),),INDEX($C$123:$AC$157,$AD156,C$63))</f>
        <v>A126094874A</v>
      </c>
      <c r="H47" s="48" t="str" cm="1">
        <f t="array" ref="H47">HYPERLINK(TEXT("#"&amp;INDEX($C$123:$AC$157,$AD156,D$63),),INDEX($C$123:$AC$157,$AD156,D$63))</f>
        <v>A126109994F</v>
      </c>
      <c r="I47" s="48" t="str" cm="1">
        <f t="array" ref="I47">HYPERLINK(TEXT("#"&amp;INDEX($C$123:$AC$157,$AD156,E$63),),INDEX($C$123:$AC$157,$AD156,E$63))</f>
        <v>A126102434F</v>
      </c>
    </row>
    <row r="48" spans="1:9">
      <c r="A48" s="43"/>
      <c r="B48" s="46" t="s">
        <v>3018</v>
      </c>
      <c r="C48" s="47" cm="1">
        <f t="array" ref="C48">INDEX($C$74:$AC$108,$AD108,C$63)</f>
        <v>787.99</v>
      </c>
      <c r="D48" s="47" cm="1">
        <f t="array" ref="D48">INDEX($C$74:$AC$108,$AD108,D$63)</f>
        <v>304.99299999999999</v>
      </c>
      <c r="E48" s="47" cm="1">
        <f t="array" ref="E48">INDEX($C$74:$AC$108,$AD108,E$63)</f>
        <v>482.99700000000001</v>
      </c>
      <c r="F48" s="47"/>
      <c r="G48" s="48" t="str" cm="1">
        <f t="array" ref="G48">HYPERLINK(TEXT("#"&amp;INDEX($C$123:$AC$157,$AD157,C$63),),INDEX($C$123:$AC$157,$AD157,C$63))</f>
        <v>A126094854T</v>
      </c>
      <c r="H48" s="48" t="str" cm="1">
        <f t="array" ref="H48">HYPERLINK(TEXT("#"&amp;INDEX($C$123:$AC$157,$AD157,D$63),),INDEX($C$123:$AC$157,$AD157,D$63))</f>
        <v>A126109974W</v>
      </c>
      <c r="I48" s="48" t="str" cm="1">
        <f t="array" ref="I48">HYPERLINK(TEXT("#"&amp;INDEX($C$123:$AC$157,$AD157,E$63),),INDEX($C$123:$AC$157,$AD157,E$63))</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2025</v>
      </c>
      <c r="B51" s="53"/>
      <c r="C51" s="47"/>
      <c r="D51" s="47"/>
      <c r="E51" s="47"/>
      <c r="F51" s="47"/>
      <c r="G51" s="47"/>
      <c r="H51" s="47"/>
      <c r="I51" s="47"/>
      <c r="J51" s="47"/>
      <c r="K51" s="47"/>
      <c r="L51" s="47"/>
      <c r="M51" s="47"/>
      <c r="N51" s="47"/>
      <c r="O51" s="47"/>
      <c r="P51" s="47"/>
      <c r="Q51" s="47"/>
      <c r="R51" s="47"/>
      <c r="S51" s="47"/>
      <c r="T51" s="47"/>
    </row>
    <row r="52" spans="1:21">
      <c r="A52" s="52"/>
      <c r="B52" s="53"/>
      <c r="C52" s="47"/>
      <c r="D52" s="47"/>
      <c r="E52" s="47"/>
      <c r="F52" s="47"/>
      <c r="G52" s="47"/>
      <c r="H52" s="47"/>
      <c r="I52" s="47"/>
      <c r="J52" s="47"/>
      <c r="K52" s="47"/>
      <c r="L52" s="47"/>
      <c r="M52" s="47"/>
      <c r="N52" s="47"/>
      <c r="O52" s="47"/>
      <c r="P52" s="47"/>
      <c r="Q52" s="47"/>
      <c r="R52" s="47"/>
      <c r="S52" s="47"/>
      <c r="T52" s="47"/>
    </row>
    <row r="53" spans="1:21" hidden="1">
      <c r="A53" s="54"/>
      <c r="B53" s="55" t="s">
        <v>3025</v>
      </c>
      <c r="C53" s="56">
        <v>1</v>
      </c>
      <c r="D53" s="57"/>
      <c r="E53" s="57"/>
      <c r="F53" s="47"/>
      <c r="G53" s="47"/>
      <c r="H53" s="47"/>
      <c r="I53" s="47"/>
      <c r="J53" s="47"/>
      <c r="K53" s="47"/>
      <c r="L53" s="47"/>
      <c r="M53" s="47"/>
      <c r="N53" s="47"/>
      <c r="O53" s="47"/>
      <c r="P53" s="47"/>
      <c r="Q53" s="47"/>
      <c r="R53" s="47"/>
      <c r="S53" s="47"/>
      <c r="T53" s="47"/>
    </row>
    <row r="54" spans="1:21" hidden="1">
      <c r="A54" s="54"/>
      <c r="B54" s="55" t="s">
        <v>3026</v>
      </c>
      <c r="C54" s="56">
        <v>4</v>
      </c>
      <c r="D54" s="57"/>
      <c r="E54" s="57"/>
      <c r="F54" s="47"/>
      <c r="G54" s="47"/>
      <c r="H54" s="47"/>
      <c r="I54" s="47"/>
      <c r="J54" s="47"/>
      <c r="K54" s="47"/>
      <c r="L54" s="47"/>
      <c r="M54" s="47"/>
      <c r="N54" s="47"/>
      <c r="O54" s="47"/>
      <c r="P54" s="47"/>
      <c r="Q54" s="47"/>
      <c r="R54" s="47"/>
      <c r="S54" s="47"/>
      <c r="T54" s="47"/>
    </row>
    <row r="55" spans="1:21" hidden="1">
      <c r="A55" s="54"/>
      <c r="B55" s="55" t="s">
        <v>3027</v>
      </c>
      <c r="C55" s="56">
        <v>7</v>
      </c>
      <c r="D55" s="57"/>
      <c r="E55" s="57"/>
      <c r="F55" s="47"/>
      <c r="G55" s="47"/>
      <c r="H55" s="47"/>
      <c r="I55" s="47"/>
      <c r="J55" s="47"/>
      <c r="K55" s="47"/>
      <c r="L55" s="47"/>
      <c r="M55" s="47"/>
      <c r="N55" s="47"/>
      <c r="O55" s="47"/>
      <c r="P55" s="47"/>
      <c r="Q55" s="47"/>
      <c r="R55" s="47"/>
      <c r="S55" s="47"/>
      <c r="T55" s="47"/>
    </row>
    <row r="56" spans="1:21" hidden="1">
      <c r="A56" s="54"/>
      <c r="B56" s="55" t="s">
        <v>3028</v>
      </c>
      <c r="C56" s="56">
        <v>10</v>
      </c>
      <c r="D56" s="57"/>
      <c r="E56" s="57"/>
      <c r="F56" s="47"/>
      <c r="G56" s="47"/>
      <c r="H56" s="47"/>
      <c r="I56" s="47"/>
      <c r="J56" s="47"/>
      <c r="K56" s="47"/>
      <c r="L56" s="47"/>
      <c r="M56" s="47"/>
      <c r="N56" s="47"/>
      <c r="O56" s="47"/>
      <c r="P56" s="47"/>
      <c r="Q56" s="47"/>
      <c r="R56" s="47"/>
      <c r="S56" s="47"/>
      <c r="T56" s="47"/>
    </row>
    <row r="57" spans="1:21" hidden="1">
      <c r="A57" s="54"/>
      <c r="B57" s="55" t="s">
        <v>3029</v>
      </c>
      <c r="C57" s="56">
        <v>13</v>
      </c>
      <c r="D57" s="57"/>
      <c r="E57" s="57"/>
      <c r="F57" s="47"/>
      <c r="G57" s="47"/>
      <c r="H57" s="47"/>
      <c r="I57" s="47"/>
      <c r="J57" s="47"/>
      <c r="K57" s="47"/>
      <c r="L57" s="47"/>
      <c r="M57" s="47"/>
      <c r="N57" s="47"/>
      <c r="O57" s="47"/>
      <c r="P57" s="47"/>
      <c r="Q57" s="47"/>
      <c r="R57" s="47"/>
      <c r="S57" s="47"/>
      <c r="T57" s="47"/>
    </row>
    <row r="58" spans="1:21" hidden="1">
      <c r="A58" s="54"/>
      <c r="B58" s="55" t="s">
        <v>3030</v>
      </c>
      <c r="C58" s="56">
        <v>16</v>
      </c>
      <c r="D58" s="57"/>
      <c r="E58" s="57"/>
      <c r="F58" s="47"/>
      <c r="G58" s="47"/>
      <c r="H58" s="47"/>
      <c r="I58" s="47"/>
      <c r="J58" s="47"/>
      <c r="K58" s="47"/>
      <c r="L58" s="47"/>
      <c r="M58" s="47"/>
      <c r="N58" s="47"/>
      <c r="O58" s="47"/>
      <c r="P58" s="47"/>
      <c r="Q58" s="47"/>
      <c r="R58" s="47"/>
      <c r="S58" s="47"/>
      <c r="T58" s="47"/>
    </row>
    <row r="59" spans="1:21" hidden="1">
      <c r="A59" s="54"/>
      <c r="B59" s="55" t="s">
        <v>3031</v>
      </c>
      <c r="C59" s="56">
        <v>19</v>
      </c>
      <c r="D59" s="57"/>
      <c r="E59" s="57"/>
      <c r="F59" s="47"/>
      <c r="G59" s="47"/>
      <c r="H59" s="47"/>
      <c r="I59" s="47"/>
      <c r="J59" s="47"/>
      <c r="K59" s="47"/>
      <c r="L59" s="47"/>
      <c r="M59" s="47"/>
      <c r="N59" s="47"/>
      <c r="O59" s="47"/>
      <c r="P59" s="47"/>
      <c r="Q59" s="47"/>
      <c r="R59" s="47"/>
      <c r="S59" s="47"/>
      <c r="T59" s="47"/>
    </row>
    <row r="60" spans="1:21" hidden="1">
      <c r="A60" s="54"/>
      <c r="B60" s="55" t="s">
        <v>3032</v>
      </c>
      <c r="C60" s="56">
        <v>22</v>
      </c>
      <c r="F60" s="47"/>
      <c r="G60" s="47"/>
      <c r="H60" s="47"/>
      <c r="I60" s="47"/>
      <c r="J60" s="47"/>
      <c r="K60" s="47"/>
      <c r="L60" s="47"/>
      <c r="M60" s="47"/>
      <c r="N60" s="47"/>
      <c r="O60" s="47"/>
      <c r="P60" s="47"/>
      <c r="Q60" s="47"/>
      <c r="R60" s="47"/>
      <c r="S60" s="47"/>
      <c r="T60" s="47"/>
      <c r="U60" s="47"/>
    </row>
    <row r="61" spans="1:21" hidden="1">
      <c r="A61" s="54"/>
      <c r="B61" s="55" t="s">
        <v>3033</v>
      </c>
      <c r="C61" s="56">
        <v>25</v>
      </c>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56">
        <f>VLOOKUP(C10,B53:C61,2,FALSE)</f>
        <v>1</v>
      </c>
      <c r="D63" s="56">
        <f>C63+1</f>
        <v>2</v>
      </c>
      <c r="E63" s="56">
        <f>D63+1</f>
        <v>3</v>
      </c>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30" hidden="1">
      <c r="A65" s="54"/>
      <c r="B65" s="53"/>
      <c r="C65" s="47"/>
      <c r="D65" s="47"/>
      <c r="E65" s="47"/>
      <c r="F65" s="47"/>
      <c r="G65" s="47"/>
      <c r="H65" s="47"/>
      <c r="I65" s="47"/>
      <c r="J65" s="47"/>
      <c r="K65" s="47"/>
      <c r="L65" s="47"/>
      <c r="M65" s="47"/>
      <c r="N65" s="47"/>
      <c r="O65" s="47"/>
      <c r="P65" s="47"/>
      <c r="Q65" s="47"/>
      <c r="R65" s="47"/>
      <c r="S65" s="47"/>
      <c r="T65" s="47"/>
    </row>
    <row r="66" spans="1:30" hidden="1">
      <c r="A66" s="54"/>
      <c r="B66" s="53"/>
      <c r="C66" s="47"/>
      <c r="D66" s="47"/>
      <c r="E66" s="47"/>
      <c r="F66" s="47"/>
      <c r="G66" s="47"/>
      <c r="H66" s="47"/>
      <c r="I66" s="47"/>
      <c r="J66" s="47"/>
      <c r="K66" s="47"/>
      <c r="L66" s="47"/>
      <c r="M66" s="47"/>
      <c r="N66" s="47"/>
      <c r="O66" s="47"/>
      <c r="P66" s="47"/>
      <c r="Q66" s="47"/>
      <c r="R66" s="47"/>
      <c r="S66" s="47"/>
      <c r="T66" s="47"/>
    </row>
    <row r="67" spans="1:30" hidden="1">
      <c r="A67" s="54"/>
      <c r="B67" s="53"/>
      <c r="C67" s="47"/>
      <c r="D67" s="47"/>
      <c r="E67" s="47"/>
      <c r="F67" s="47"/>
      <c r="G67" s="47"/>
      <c r="H67" s="47"/>
      <c r="I67" s="47"/>
      <c r="J67" s="47"/>
      <c r="K67" s="47"/>
      <c r="L67" s="47"/>
      <c r="M67" s="47"/>
      <c r="N67" s="47"/>
      <c r="O67" s="47"/>
      <c r="P67" s="47"/>
      <c r="Q67" s="47"/>
      <c r="R67" s="47"/>
      <c r="S67" s="47"/>
      <c r="T67" s="47"/>
    </row>
    <row r="68" spans="1:30" hidden="1">
      <c r="A68" s="54"/>
      <c r="B68" s="53"/>
      <c r="C68" s="47"/>
      <c r="D68" s="47"/>
      <c r="E68" s="47"/>
      <c r="F68" s="47"/>
      <c r="G68" s="47"/>
      <c r="H68" s="47"/>
      <c r="I68" s="47"/>
      <c r="J68" s="47"/>
      <c r="K68" s="47"/>
      <c r="L68" s="47"/>
      <c r="M68" s="47"/>
      <c r="N68" s="47"/>
      <c r="O68" s="47"/>
      <c r="P68" s="47"/>
      <c r="Q68" s="47"/>
      <c r="R68" s="47"/>
      <c r="S68" s="47"/>
      <c r="T68" s="47"/>
    </row>
    <row r="69" spans="1:30" hidden="1">
      <c r="A69" s="54"/>
      <c r="B69" s="53"/>
      <c r="C69" s="56">
        <v>1</v>
      </c>
      <c r="D69" s="56">
        <v>2</v>
      </c>
      <c r="E69" s="56">
        <v>3</v>
      </c>
      <c r="F69" s="56">
        <v>4</v>
      </c>
      <c r="G69" s="56">
        <v>5</v>
      </c>
      <c r="H69" s="56">
        <v>6</v>
      </c>
      <c r="I69" s="56">
        <v>7</v>
      </c>
      <c r="J69" s="56">
        <v>8</v>
      </c>
      <c r="K69" s="56">
        <v>9</v>
      </c>
      <c r="L69" s="56">
        <v>10</v>
      </c>
      <c r="M69" s="56">
        <v>11</v>
      </c>
      <c r="N69" s="56">
        <v>12</v>
      </c>
      <c r="O69" s="56">
        <v>13</v>
      </c>
      <c r="P69" s="56">
        <v>14</v>
      </c>
      <c r="Q69" s="56">
        <v>15</v>
      </c>
      <c r="R69" s="56">
        <v>16</v>
      </c>
      <c r="S69" s="56">
        <v>17</v>
      </c>
      <c r="T69" s="56">
        <v>18</v>
      </c>
      <c r="U69" s="56">
        <v>19</v>
      </c>
      <c r="V69" s="56">
        <v>20</v>
      </c>
      <c r="W69" s="56">
        <v>21</v>
      </c>
      <c r="X69" s="56">
        <v>22</v>
      </c>
      <c r="Y69" s="56">
        <v>23</v>
      </c>
      <c r="Z69" s="56">
        <v>24</v>
      </c>
      <c r="AA69" s="56">
        <v>25</v>
      </c>
      <c r="AB69" s="56">
        <v>26</v>
      </c>
      <c r="AC69" s="56">
        <v>27</v>
      </c>
    </row>
    <row r="70" spans="1:30" ht="15" hidden="1" customHeight="1">
      <c r="A70" s="38"/>
      <c r="B70" s="38"/>
      <c r="C70" s="73" t="s">
        <v>3025</v>
      </c>
      <c r="D70" s="73"/>
      <c r="E70" s="73"/>
      <c r="F70" s="73" t="s">
        <v>3026</v>
      </c>
      <c r="G70" s="73"/>
      <c r="H70" s="73"/>
      <c r="I70" s="73" t="s">
        <v>3027</v>
      </c>
      <c r="J70" s="73"/>
      <c r="K70" s="73"/>
      <c r="L70" s="73" t="s">
        <v>3028</v>
      </c>
      <c r="M70" s="73"/>
      <c r="N70" s="73"/>
      <c r="O70" s="73" t="s">
        <v>3029</v>
      </c>
      <c r="P70" s="73"/>
      <c r="Q70" s="73"/>
      <c r="R70" s="73" t="s">
        <v>3030</v>
      </c>
      <c r="S70" s="73"/>
      <c r="T70" s="73"/>
      <c r="U70" s="73" t="s">
        <v>3031</v>
      </c>
      <c r="V70" s="73"/>
      <c r="W70" s="73"/>
      <c r="X70" s="73" t="s">
        <v>3032</v>
      </c>
      <c r="Y70" s="73"/>
      <c r="Z70" s="73"/>
      <c r="AA70" s="73" t="s">
        <v>3033</v>
      </c>
      <c r="AB70" s="73"/>
      <c r="AC70" s="73"/>
    </row>
    <row r="71" spans="1:30" hidden="1">
      <c r="A71" s="38"/>
      <c r="B71" s="38"/>
      <c r="C71" s="39" t="s">
        <v>2979</v>
      </c>
      <c r="D71" s="39" t="s">
        <v>2980</v>
      </c>
      <c r="E71" s="39" t="s">
        <v>2981</v>
      </c>
      <c r="F71" s="39" t="s">
        <v>2979</v>
      </c>
      <c r="G71" s="39" t="s">
        <v>2980</v>
      </c>
      <c r="H71" s="39" t="s">
        <v>2981</v>
      </c>
      <c r="I71" s="39" t="s">
        <v>2979</v>
      </c>
      <c r="J71" s="39" t="s">
        <v>2980</v>
      </c>
      <c r="K71" s="39" t="s">
        <v>2981</v>
      </c>
      <c r="L71" s="39" t="s">
        <v>2979</v>
      </c>
      <c r="M71" s="39" t="s">
        <v>2980</v>
      </c>
      <c r="N71" s="39" t="s">
        <v>2981</v>
      </c>
      <c r="O71" s="39" t="s">
        <v>2979</v>
      </c>
      <c r="P71" s="39" t="s">
        <v>2980</v>
      </c>
      <c r="Q71" s="39" t="s">
        <v>2981</v>
      </c>
      <c r="R71" s="39" t="s">
        <v>2979</v>
      </c>
      <c r="S71" s="39" t="s">
        <v>2980</v>
      </c>
      <c r="T71" s="39" t="s">
        <v>2981</v>
      </c>
      <c r="U71" s="39" t="s">
        <v>2979</v>
      </c>
      <c r="V71" s="39" t="s">
        <v>2980</v>
      </c>
      <c r="W71" s="39" t="s">
        <v>2981</v>
      </c>
      <c r="X71" s="39" t="s">
        <v>2979</v>
      </c>
      <c r="Y71" s="39" t="s">
        <v>2980</v>
      </c>
      <c r="Z71" s="39" t="s">
        <v>2981</v>
      </c>
      <c r="AA71" s="39" t="s">
        <v>2979</v>
      </c>
      <c r="AB71" s="39" t="s">
        <v>2980</v>
      </c>
      <c r="AC71" s="39" t="s">
        <v>2981</v>
      </c>
    </row>
    <row r="72" spans="1:30" hidden="1">
      <c r="A72" s="38"/>
      <c r="B72" s="38"/>
      <c r="C72" s="42" t="s">
        <v>2982</v>
      </c>
      <c r="D72" s="42" t="s">
        <v>2982</v>
      </c>
      <c r="E72" s="42" t="s">
        <v>2982</v>
      </c>
      <c r="F72" s="42" t="s">
        <v>2982</v>
      </c>
      <c r="G72" s="42" t="s">
        <v>2982</v>
      </c>
      <c r="H72" s="42" t="s">
        <v>2982</v>
      </c>
      <c r="I72" s="42" t="s">
        <v>2982</v>
      </c>
      <c r="J72" s="42" t="s">
        <v>2982</v>
      </c>
      <c r="K72" s="42" t="s">
        <v>2982</v>
      </c>
      <c r="L72" s="42" t="s">
        <v>2982</v>
      </c>
      <c r="M72" s="42" t="s">
        <v>2982</v>
      </c>
      <c r="N72" s="42" t="s">
        <v>2982</v>
      </c>
      <c r="O72" s="42" t="s">
        <v>2982</v>
      </c>
      <c r="P72" s="42" t="s">
        <v>2982</v>
      </c>
      <c r="Q72" s="42" t="s">
        <v>2982</v>
      </c>
      <c r="R72" s="42" t="s">
        <v>2982</v>
      </c>
      <c r="S72" s="42" t="s">
        <v>2982</v>
      </c>
      <c r="T72" s="42" t="s">
        <v>2982</v>
      </c>
      <c r="U72" s="42" t="s">
        <v>2982</v>
      </c>
      <c r="V72" s="42" t="s">
        <v>2982</v>
      </c>
      <c r="W72" s="42" t="s">
        <v>2982</v>
      </c>
      <c r="X72" s="42" t="s">
        <v>2982</v>
      </c>
      <c r="Y72" s="42" t="s">
        <v>2982</v>
      </c>
      <c r="Z72" s="42" t="s">
        <v>2982</v>
      </c>
      <c r="AA72" s="42" t="s">
        <v>2982</v>
      </c>
      <c r="AB72" s="42" t="s">
        <v>2982</v>
      </c>
      <c r="AC72" s="42" t="s">
        <v>2982</v>
      </c>
    </row>
    <row r="73" spans="1:30" hidden="1">
      <c r="A73" s="43" t="s">
        <v>2983</v>
      </c>
      <c r="B73" s="44"/>
      <c r="C73" s="42"/>
      <c r="D73" s="42"/>
      <c r="E73" s="42"/>
      <c r="F73" s="45"/>
      <c r="G73" s="60"/>
      <c r="H73" s="60"/>
    </row>
    <row r="74" spans="1:30" hidden="1">
      <c r="A74" s="43"/>
      <c r="B74" s="46" t="s">
        <v>2984</v>
      </c>
      <c r="C74" s="61">
        <f>A126094922J_Latest</f>
        <v>22028.471000000001</v>
      </c>
      <c r="D74" s="61">
        <f>A126110042V_Latest</f>
        <v>10802.075999999999</v>
      </c>
      <c r="E74" s="61">
        <f>A126102482X_Latest</f>
        <v>11226.395</v>
      </c>
      <c r="F74" s="61">
        <f>A126095762A_Latest</f>
        <v>6930.9830000000002</v>
      </c>
      <c r="G74" s="61">
        <f>A126110882K_Latest</f>
        <v>3411.348</v>
      </c>
      <c r="H74" s="61">
        <f>A126103322F_Latest</f>
        <v>3519.6350000000002</v>
      </c>
      <c r="I74" s="61">
        <f>A126095202C_Latest</f>
        <v>5719.0330000000004</v>
      </c>
      <c r="J74" s="61">
        <f>A126110322L_Latest</f>
        <v>2796.1640000000002</v>
      </c>
      <c r="K74" s="61">
        <f>A126102762T_Latest</f>
        <v>2922.8690000000001</v>
      </c>
      <c r="L74" s="61">
        <f>A126095902T_Latest</f>
        <v>4470.0820000000003</v>
      </c>
      <c r="M74" s="61">
        <f>A126111022C_Latest</f>
        <v>2179.8130000000001</v>
      </c>
      <c r="N74" s="61">
        <f>A126103462J_Latest</f>
        <v>2290.2689999999998</v>
      </c>
      <c r="O74" s="61">
        <f>A126096042W_Latest</f>
        <v>1534.297</v>
      </c>
      <c r="P74" s="61">
        <f>A126111162F_Latest</f>
        <v>750.45100000000002</v>
      </c>
      <c r="Q74" s="61">
        <f>A126103602X_Latest</f>
        <v>783.846</v>
      </c>
      <c r="R74" s="61">
        <f>A126095342F_Latest</f>
        <v>2358.3220000000001</v>
      </c>
      <c r="S74" s="61">
        <f>A126110462R_Latest</f>
        <v>1167.6110000000001</v>
      </c>
      <c r="T74" s="61">
        <f>A126102902J_Latest</f>
        <v>1190.711</v>
      </c>
      <c r="U74" s="61">
        <f>A126095482J_Latest</f>
        <v>472.27100000000002</v>
      </c>
      <c r="V74" s="61">
        <f>A126110602F_Latest</f>
        <v>232.107</v>
      </c>
      <c r="W74" s="61">
        <f>A126103042L_Latest</f>
        <v>240.16399999999999</v>
      </c>
      <c r="X74" s="61">
        <f>A126095622X_Latest</f>
        <v>158.69499999999999</v>
      </c>
      <c r="Y74" s="61">
        <f>A126110742J_Latest</f>
        <v>79.233999999999995</v>
      </c>
      <c r="Z74" s="61">
        <f>A126103182R_Latest</f>
        <v>79.460999999999999</v>
      </c>
      <c r="AA74" s="61">
        <f>A126095062L_Latest</f>
        <v>384.78699999999998</v>
      </c>
      <c r="AB74" s="61">
        <f>A126110182W_Latest</f>
        <v>185.34800000000001</v>
      </c>
      <c r="AC74" s="61">
        <f>A126102622R_Latest</f>
        <v>199.43899999999999</v>
      </c>
      <c r="AD74" s="56">
        <v>1</v>
      </c>
    </row>
    <row r="75" spans="1:30" hidden="1">
      <c r="A75" s="43"/>
      <c r="B75" s="46" t="s">
        <v>2985</v>
      </c>
      <c r="C75" s="61">
        <f>A126094878K_Latest</f>
        <v>14331.866</v>
      </c>
      <c r="D75" s="61">
        <f>A126109998R_Latest</f>
        <v>7457.2240000000002</v>
      </c>
      <c r="E75" s="61">
        <f>A126102438R_Latest</f>
        <v>6874.6419999999998</v>
      </c>
      <c r="F75" s="61">
        <f>A126095718T_Latest</f>
        <v>4466.1899999999996</v>
      </c>
      <c r="G75" s="61">
        <f>A126110838A_Latest</f>
        <v>2317.2800000000002</v>
      </c>
      <c r="H75" s="61">
        <f>A126103278J_Latest</f>
        <v>2148.9090000000001</v>
      </c>
      <c r="I75" s="61">
        <f>A126095158F_Latest</f>
        <v>3736.7370000000001</v>
      </c>
      <c r="J75" s="61">
        <f>A126110278R_Latest</f>
        <v>1949.4960000000001</v>
      </c>
      <c r="K75" s="61">
        <f>A126102718J_Latest</f>
        <v>1787.24</v>
      </c>
      <c r="L75" s="61">
        <f>A126095858V_Latest</f>
        <v>2916.45</v>
      </c>
      <c r="M75" s="61">
        <f>A126110978C_Latest</f>
        <v>1508.6869999999999</v>
      </c>
      <c r="N75" s="61">
        <f>A126103418X_Latest</f>
        <v>1407.7629999999999</v>
      </c>
      <c r="O75" s="61">
        <f>A126095998W_Latest</f>
        <v>951.13300000000004</v>
      </c>
      <c r="P75" s="61">
        <f>A126111118W_Latest</f>
        <v>493.88799999999998</v>
      </c>
      <c r="Q75" s="61">
        <f>A126103558A_Latest</f>
        <v>457.24400000000003</v>
      </c>
      <c r="R75" s="61">
        <f>A126095298J_Latest</f>
        <v>1593.1759999999999</v>
      </c>
      <c r="S75" s="61">
        <f>A126110418F_Latest</f>
        <v>846.49</v>
      </c>
      <c r="T75" s="61">
        <f>A126102858K_Latest</f>
        <v>746.68600000000004</v>
      </c>
      <c r="U75" s="61">
        <f>A126095438X_Latest</f>
        <v>277.48399999999998</v>
      </c>
      <c r="V75" s="61">
        <f>A126110558J_Latest</f>
        <v>143.541</v>
      </c>
      <c r="W75" s="61">
        <f>A126102998L_Latest</f>
        <v>133.94399999999999</v>
      </c>
      <c r="X75" s="61">
        <f>A126095578A_Latest</f>
        <v>119.678</v>
      </c>
      <c r="Y75" s="61">
        <f>A126110698K_Latest</f>
        <v>60.789000000000001</v>
      </c>
      <c r="Z75" s="61">
        <f>A126103138F_Latest</f>
        <v>58.889000000000003</v>
      </c>
      <c r="AA75" s="61">
        <f>A126095018C_Latest</f>
        <v>271.01900000000001</v>
      </c>
      <c r="AB75" s="61">
        <f>A126110138L_Latest</f>
        <v>137.053</v>
      </c>
      <c r="AC75" s="61">
        <f>A126102578T_Latest</f>
        <v>133.96600000000001</v>
      </c>
      <c r="AD75" s="56">
        <v>2</v>
      </c>
    </row>
    <row r="76" spans="1:30" hidden="1">
      <c r="A76" s="43"/>
      <c r="B76" s="46" t="s">
        <v>2986</v>
      </c>
      <c r="C76" s="61">
        <f>A126094926T_Latest</f>
        <v>1425.9860000000001</v>
      </c>
      <c r="D76" s="61">
        <f>A126110046C_Latest</f>
        <v>758.93499999999995</v>
      </c>
      <c r="E76" s="61">
        <f>A126102486J_Latest</f>
        <v>667.05100000000004</v>
      </c>
      <c r="F76" s="61">
        <f>A126095766K_Latest</f>
        <v>442.15699999999998</v>
      </c>
      <c r="G76" s="61">
        <f>A126110886V_Latest</f>
        <v>237.25299999999999</v>
      </c>
      <c r="H76" s="61">
        <f>A126103326R_Latest</f>
        <v>204.90299999999999</v>
      </c>
      <c r="I76" s="61">
        <f>A126095206L_Latest</f>
        <v>388.774</v>
      </c>
      <c r="J76" s="61">
        <f>A126110326W_Latest</f>
        <v>217.18799999999999</v>
      </c>
      <c r="K76" s="61">
        <f>A126102766A_Latest</f>
        <v>171.58600000000001</v>
      </c>
      <c r="L76" s="61">
        <f>A126095906A_Latest</f>
        <v>289.94900000000001</v>
      </c>
      <c r="M76" s="61">
        <f>A126111026L_Latest</f>
        <v>150.76499999999999</v>
      </c>
      <c r="N76" s="61">
        <f>A126103466T_Latest</f>
        <v>139.184</v>
      </c>
      <c r="O76" s="61">
        <f>A126096046F_Latest</f>
        <v>93.649000000000001</v>
      </c>
      <c r="P76" s="61">
        <f>A126111166R_Latest</f>
        <v>46.652999999999999</v>
      </c>
      <c r="Q76" s="61">
        <f>A126103606J_Latest</f>
        <v>46.996000000000002</v>
      </c>
      <c r="R76" s="61">
        <f>A126095346R_Latest</f>
        <v>145.39599999999999</v>
      </c>
      <c r="S76" s="61">
        <f>A126110466X_Latest</f>
        <v>71.900000000000006</v>
      </c>
      <c r="T76" s="61">
        <f>A126102906T_Latest</f>
        <v>73.495000000000005</v>
      </c>
      <c r="U76" s="61">
        <f>A126095486T_Latest</f>
        <v>34.713999999999999</v>
      </c>
      <c r="V76" s="61">
        <f>A126110606R_Latest</f>
        <v>17.273</v>
      </c>
      <c r="W76" s="61">
        <f>A126103046W_Latest</f>
        <v>17.440999999999999</v>
      </c>
      <c r="X76" s="61">
        <f>A126095626J_Latest</f>
        <v>10.686999999999999</v>
      </c>
      <c r="Y76" s="61">
        <f>A126110746T_Latest</f>
        <v>5.5579999999999998</v>
      </c>
      <c r="Z76" s="61">
        <f>A126103186X_Latest</f>
        <v>5.1280000000000001</v>
      </c>
      <c r="AA76" s="61">
        <f>A126095066W_Latest</f>
        <v>20.661000000000001</v>
      </c>
      <c r="AB76" s="61">
        <f>A126110186F_Latest</f>
        <v>12.343999999999999</v>
      </c>
      <c r="AC76" s="61">
        <f>A126102626X_Latest</f>
        <v>8.3170000000000002</v>
      </c>
      <c r="AD76" s="56">
        <v>3</v>
      </c>
    </row>
    <row r="77" spans="1:30" hidden="1">
      <c r="A77" s="43"/>
      <c r="B77" s="46" t="s">
        <v>2987</v>
      </c>
      <c r="C77" s="61">
        <f>A126094930J_Latest</f>
        <v>905.50099999999998</v>
      </c>
      <c r="D77" s="61">
        <f>A126110050V_Latest</f>
        <v>366.55</v>
      </c>
      <c r="E77" s="61">
        <f>A126102490X_Latest</f>
        <v>538.95000000000005</v>
      </c>
      <c r="F77" s="61">
        <f>A126095770A_Latest</f>
        <v>275.37599999999998</v>
      </c>
      <c r="G77" s="61">
        <f>A126110890K_Latest</f>
        <v>111.41500000000001</v>
      </c>
      <c r="H77" s="61">
        <f>A126103330F_Latest</f>
        <v>163.96100000000001</v>
      </c>
      <c r="I77" s="61">
        <f>A126095210C_Latest</f>
        <v>244.50399999999999</v>
      </c>
      <c r="J77" s="61">
        <f>A126110330L_Latest</f>
        <v>103.54300000000001</v>
      </c>
      <c r="K77" s="61">
        <f>A126102770T_Latest</f>
        <v>140.96</v>
      </c>
      <c r="L77" s="61">
        <f>A126095910T_Latest</f>
        <v>190.36</v>
      </c>
      <c r="M77" s="61">
        <f>A126111030C_Latest</f>
        <v>81.016000000000005</v>
      </c>
      <c r="N77" s="61">
        <f>A126103470J_Latest</f>
        <v>109.34399999999999</v>
      </c>
      <c r="O77" s="61">
        <f>A126096050W_Latest</f>
        <v>61.606000000000002</v>
      </c>
      <c r="P77" s="61">
        <f>A126111170F_Latest</f>
        <v>22.236999999999998</v>
      </c>
      <c r="Q77" s="61">
        <f>A126103610X_Latest</f>
        <v>39.369</v>
      </c>
      <c r="R77" s="61">
        <f>A126095350F_Latest</f>
        <v>92.997</v>
      </c>
      <c r="S77" s="61">
        <f>A126110470R_Latest</f>
        <v>30.672000000000001</v>
      </c>
      <c r="T77" s="61">
        <f>A126102910J_Latest</f>
        <v>62.325000000000003</v>
      </c>
      <c r="U77" s="61">
        <f>A126095490J_Latest</f>
        <v>23.004999999999999</v>
      </c>
      <c r="V77" s="61">
        <f>A126110610F_Latest</f>
        <v>9.3539999999999992</v>
      </c>
      <c r="W77" s="61">
        <f>A126103050L_Latest</f>
        <v>13.651</v>
      </c>
      <c r="X77" s="61">
        <f>A126095630X_Latest</f>
        <v>4.133</v>
      </c>
      <c r="Y77" s="61">
        <f>A126110750J_Latest</f>
        <v>0.92500000000000004</v>
      </c>
      <c r="Z77" s="61">
        <f>A126103190R_Latest</f>
        <v>3.2069999999999999</v>
      </c>
      <c r="AA77" s="61">
        <f>A126095070L_Latest</f>
        <v>13.52</v>
      </c>
      <c r="AB77" s="61">
        <f>A126110190W_Latest</f>
        <v>7.3879999999999999</v>
      </c>
      <c r="AC77" s="61">
        <f>A126102630R_Latest</f>
        <v>6.1319999999999997</v>
      </c>
      <c r="AD77" s="56">
        <v>4</v>
      </c>
    </row>
    <row r="78" spans="1:30" hidden="1">
      <c r="A78" s="43"/>
      <c r="B78" s="46" t="s">
        <v>2988</v>
      </c>
      <c r="C78" s="61">
        <f>A126094882A_Latest</f>
        <v>424.68700000000001</v>
      </c>
      <c r="D78" s="61">
        <f>A126110002A_Latest</f>
        <v>188.13399999999999</v>
      </c>
      <c r="E78" s="61">
        <f>A126102442F_Latest</f>
        <v>236.554</v>
      </c>
      <c r="F78" s="61">
        <f>A126095722J_Latest</f>
        <v>131.23500000000001</v>
      </c>
      <c r="G78" s="61">
        <f>A126110842T_Latest</f>
        <v>58.558999999999997</v>
      </c>
      <c r="H78" s="61">
        <f>A126103282X_Latest</f>
        <v>72.674999999999997</v>
      </c>
      <c r="I78" s="61">
        <f>A126095162W_Latest</f>
        <v>116.48399999999999</v>
      </c>
      <c r="J78" s="61">
        <f>A126110282F_Latest</f>
        <v>53.268000000000001</v>
      </c>
      <c r="K78" s="61">
        <f>A126102722X_Latest</f>
        <v>63.216000000000001</v>
      </c>
      <c r="L78" s="61">
        <f>A126095862K_Latest</f>
        <v>85.617999999999995</v>
      </c>
      <c r="M78" s="61">
        <f>A126110982V_Latest</f>
        <v>39.542000000000002</v>
      </c>
      <c r="N78" s="61">
        <f>A126103422R_Latest</f>
        <v>46.076000000000001</v>
      </c>
      <c r="O78" s="61">
        <f>A126096002C_Latest</f>
        <v>27.28</v>
      </c>
      <c r="P78" s="61">
        <f>A126111122L_Latest</f>
        <v>11.211</v>
      </c>
      <c r="Q78" s="61">
        <f>A126103562T_Latest</f>
        <v>16.068000000000001</v>
      </c>
      <c r="R78" s="61">
        <f>A126095302L_Latest</f>
        <v>44.853999999999999</v>
      </c>
      <c r="S78" s="61">
        <f>A126110422W_Latest</f>
        <v>16.198</v>
      </c>
      <c r="T78" s="61">
        <f>A126102862A_Latest</f>
        <v>28.655999999999999</v>
      </c>
      <c r="U78" s="61">
        <f>A126095442R_Latest</f>
        <v>10.545999999999999</v>
      </c>
      <c r="V78" s="61">
        <f>A126110562X_Latest</f>
        <v>5.3220000000000001</v>
      </c>
      <c r="W78" s="61">
        <f>A126103002V_Latest</f>
        <v>5.2229999999999999</v>
      </c>
      <c r="X78" s="61">
        <f>A126095582T_Latest</f>
        <v>2.3769999999999998</v>
      </c>
      <c r="Y78" s="61">
        <f>A126110702R_Latest</f>
        <v>0.61299999999999999</v>
      </c>
      <c r="Z78" s="61">
        <f>A126103142W_Latest</f>
        <v>1.764</v>
      </c>
      <c r="AA78" s="61">
        <f>A126095022V_Latest</f>
        <v>6.2939999999999996</v>
      </c>
      <c r="AB78" s="61">
        <f>A126110142C_Latest</f>
        <v>3.419</v>
      </c>
      <c r="AC78" s="61">
        <f>A126102582J_Latest</f>
        <v>2.875</v>
      </c>
      <c r="AD78" s="56">
        <v>5</v>
      </c>
    </row>
    <row r="79" spans="1:30" hidden="1">
      <c r="A79" s="43"/>
      <c r="B79" s="46" t="s">
        <v>2989</v>
      </c>
      <c r="C79" s="61">
        <f>A126094886K_Latest</f>
        <v>885.11800000000005</v>
      </c>
      <c r="D79" s="61">
        <f>A126110006K_Latest</f>
        <v>376.714</v>
      </c>
      <c r="E79" s="61">
        <f>A126102446R_Latest</f>
        <v>508.40300000000002</v>
      </c>
      <c r="F79" s="61">
        <f>A126095726T_Latest</f>
        <v>266.41500000000002</v>
      </c>
      <c r="G79" s="61">
        <f>A126110846A_Latest</f>
        <v>112.357</v>
      </c>
      <c r="H79" s="61">
        <f>A126103286J_Latest</f>
        <v>154.05799999999999</v>
      </c>
      <c r="I79" s="61">
        <f>A126095166F_Latest</f>
        <v>239.65299999999999</v>
      </c>
      <c r="J79" s="61">
        <f>A126110286R_Latest</f>
        <v>107.477</v>
      </c>
      <c r="K79" s="61">
        <f>A126102726J_Latest</f>
        <v>132.17599999999999</v>
      </c>
      <c r="L79" s="61">
        <f>A126095866V_Latest</f>
        <v>185.935</v>
      </c>
      <c r="M79" s="61">
        <f>A126110986C_Latest</f>
        <v>78.353999999999999</v>
      </c>
      <c r="N79" s="61">
        <f>A126103426X_Latest</f>
        <v>107.581</v>
      </c>
      <c r="O79" s="61">
        <f>A126096006L_Latest</f>
        <v>61.31</v>
      </c>
      <c r="P79" s="61">
        <f>A126111126W_Latest</f>
        <v>26.201000000000001</v>
      </c>
      <c r="Q79" s="61">
        <f>A126103566A_Latest</f>
        <v>35.109000000000002</v>
      </c>
      <c r="R79" s="61">
        <f>A126095306W_Latest</f>
        <v>93.54</v>
      </c>
      <c r="S79" s="61">
        <f>A126110426F_Latest</f>
        <v>34.713000000000001</v>
      </c>
      <c r="T79" s="61">
        <f>A126102866K_Latest</f>
        <v>58.826999999999998</v>
      </c>
      <c r="U79" s="61">
        <f>A126095446X_Latest</f>
        <v>21.747</v>
      </c>
      <c r="V79" s="61">
        <f>A126110566J_Latest</f>
        <v>9.2140000000000004</v>
      </c>
      <c r="W79" s="61">
        <f>A126103006C_Latest</f>
        <v>12.532999999999999</v>
      </c>
      <c r="X79" s="61">
        <f>A126095586A_Latest</f>
        <v>3.9780000000000002</v>
      </c>
      <c r="Y79" s="61">
        <f>A126110706X_Latest</f>
        <v>1.679</v>
      </c>
      <c r="Z79" s="61">
        <f>A126103146F_Latest</f>
        <v>2.2989999999999999</v>
      </c>
      <c r="AA79" s="61">
        <f>A126095026C_Latest</f>
        <v>12.54</v>
      </c>
      <c r="AB79" s="61">
        <f>A126110146L_Latest</f>
        <v>6.7190000000000003</v>
      </c>
      <c r="AC79" s="61">
        <f>A126102586T_Latest</f>
        <v>5.8209999999999997</v>
      </c>
      <c r="AD79" s="56">
        <v>6</v>
      </c>
    </row>
    <row r="80" spans="1:30" hidden="1">
      <c r="A80" s="43"/>
      <c r="B80" s="46" t="s">
        <v>2990</v>
      </c>
      <c r="C80" s="61">
        <f>A126094910X_Latest</f>
        <v>818.89599999999996</v>
      </c>
      <c r="D80" s="61">
        <f>A126110030K_Latest</f>
        <v>331.14299999999997</v>
      </c>
      <c r="E80" s="61">
        <f>A126102470R_Latest</f>
        <v>487.75299999999999</v>
      </c>
      <c r="F80" s="61">
        <f>A126095750T_Latest</f>
        <v>250.35400000000001</v>
      </c>
      <c r="G80" s="61">
        <f>A126110870A_Latest</f>
        <v>100.43899999999999</v>
      </c>
      <c r="H80" s="61">
        <f>A126103310W_Latest</f>
        <v>149.91399999999999</v>
      </c>
      <c r="I80" s="61">
        <f>A126095190F_Latest</f>
        <v>216.57400000000001</v>
      </c>
      <c r="J80" s="61">
        <f>A126110310C_Latest</f>
        <v>93.38</v>
      </c>
      <c r="K80" s="61">
        <f>A126102750J_Latest</f>
        <v>123.194</v>
      </c>
      <c r="L80" s="61">
        <f>A126095890V_Latest</f>
        <v>174.03200000000001</v>
      </c>
      <c r="M80" s="61">
        <f>A126111010V_Latest</f>
        <v>70.930000000000007</v>
      </c>
      <c r="N80" s="61">
        <f>A126103450X_Latest</f>
        <v>103.102</v>
      </c>
      <c r="O80" s="61">
        <f>A126096030L_Latest</f>
        <v>55.308</v>
      </c>
      <c r="P80" s="61">
        <f>A126111150W_Latest</f>
        <v>20.872</v>
      </c>
      <c r="Q80" s="61">
        <f>A126103590A_Latest</f>
        <v>34.436</v>
      </c>
      <c r="R80" s="61">
        <f>A126095330W_Latest</f>
        <v>85.888999999999996</v>
      </c>
      <c r="S80" s="61">
        <f>A126110450F_Latest</f>
        <v>29.262</v>
      </c>
      <c r="T80" s="61">
        <f>A126102890K_Latest</f>
        <v>56.625999999999998</v>
      </c>
      <c r="U80" s="61">
        <f>A126095470X_Latest</f>
        <v>21.146999999999998</v>
      </c>
      <c r="V80" s="61">
        <f>A126110590J_Latest</f>
        <v>8.7870000000000008</v>
      </c>
      <c r="W80" s="61">
        <f>A126103030C_Latest</f>
        <v>12.36</v>
      </c>
      <c r="X80" s="61">
        <f>A126095610R_Latest</f>
        <v>3.052</v>
      </c>
      <c r="Y80" s="61">
        <f>A126110730X_Latest</f>
        <v>0.753</v>
      </c>
      <c r="Z80" s="61">
        <f>A126103170F_Latest</f>
        <v>2.2989999999999999</v>
      </c>
      <c r="AA80" s="61">
        <f>A126095050C_Latest</f>
        <v>12.54</v>
      </c>
      <c r="AB80" s="61">
        <f>A126110170L_Latest</f>
        <v>6.7190000000000003</v>
      </c>
      <c r="AC80" s="61">
        <f>A126102610F_Latest</f>
        <v>5.8209999999999997</v>
      </c>
      <c r="AD80" s="56">
        <v>7</v>
      </c>
    </row>
    <row r="81" spans="1:30" hidden="1">
      <c r="A81" s="43"/>
      <c r="B81" s="46" t="s">
        <v>2991</v>
      </c>
      <c r="C81" s="61">
        <f>A126094858A_Latest</f>
        <v>2401.1489999999999</v>
      </c>
      <c r="D81" s="61">
        <f>A126109978F_Latest</f>
        <v>1180.193</v>
      </c>
      <c r="E81" s="61">
        <f>A126102418F_Latest</f>
        <v>1220.9559999999999</v>
      </c>
      <c r="F81" s="61">
        <f>A126095698V_Latest</f>
        <v>703.56899999999996</v>
      </c>
      <c r="G81" s="61">
        <f>A126110818T_Latest</f>
        <v>344.20299999999997</v>
      </c>
      <c r="H81" s="61">
        <f>A126103258X_Latest</f>
        <v>359.36599999999999</v>
      </c>
      <c r="I81" s="61">
        <f>A126095138W_Latest</f>
        <v>611.90800000000002</v>
      </c>
      <c r="J81" s="61">
        <f>A126110258F_Latest</f>
        <v>304.64699999999999</v>
      </c>
      <c r="K81" s="61">
        <f>A126102698K_Latest</f>
        <v>307.26</v>
      </c>
      <c r="L81" s="61">
        <f>A126095838K_Latest</f>
        <v>528.327</v>
      </c>
      <c r="M81" s="61">
        <f>A126110958V_Latest</f>
        <v>248.69300000000001</v>
      </c>
      <c r="N81" s="61">
        <f>A126103398A_Latest</f>
        <v>279.63499999999999</v>
      </c>
      <c r="O81" s="61">
        <f>A126095978L_Latest</f>
        <v>152.261</v>
      </c>
      <c r="P81" s="61">
        <f>A126111098X_Latest</f>
        <v>78.426000000000002</v>
      </c>
      <c r="Q81" s="61">
        <f>A126103538T_Latest</f>
        <v>73.834999999999994</v>
      </c>
      <c r="R81" s="61">
        <f>A126095278X_Latest</f>
        <v>285.024</v>
      </c>
      <c r="S81" s="61">
        <f>A126110398J_Latest</f>
        <v>143.63999999999999</v>
      </c>
      <c r="T81" s="61">
        <f>A126102838A_Latest</f>
        <v>141.38300000000001</v>
      </c>
      <c r="U81" s="61">
        <f>A126095418R_Latest</f>
        <v>42.417999999999999</v>
      </c>
      <c r="V81" s="61">
        <f>A126110538X_Latest</f>
        <v>21.443999999999999</v>
      </c>
      <c r="W81" s="61">
        <f>A126102978C_Latest</f>
        <v>20.974</v>
      </c>
      <c r="X81" s="61">
        <f>A126095558T_Latest</f>
        <v>24.073</v>
      </c>
      <c r="Y81" s="61">
        <f>A126110678A_Latest</f>
        <v>12.029</v>
      </c>
      <c r="Z81" s="61">
        <f>A126103118W_Latest</f>
        <v>12.044</v>
      </c>
      <c r="AA81" s="61">
        <f>A126094998C_Latest</f>
        <v>53.569000000000003</v>
      </c>
      <c r="AB81" s="61">
        <f>A126110118C_Latest</f>
        <v>27.11</v>
      </c>
      <c r="AC81" s="61">
        <f>A126102558J_Latest</f>
        <v>26.46</v>
      </c>
      <c r="AD81" s="56">
        <v>8</v>
      </c>
    </row>
    <row r="82" spans="1:30" hidden="1">
      <c r="A82" s="43"/>
      <c r="B82" s="46" t="s">
        <v>2992</v>
      </c>
      <c r="C82" s="61">
        <f>A126094934T_Latest</f>
        <v>11930.717000000001</v>
      </c>
      <c r="D82" s="61">
        <f>A126110054C_Latest</f>
        <v>6277.0320000000002</v>
      </c>
      <c r="E82" s="61">
        <f>A126102494J_Latest</f>
        <v>5653.6859999999997</v>
      </c>
      <c r="F82" s="61">
        <f>A126095774K_Latest</f>
        <v>3762.6210000000001</v>
      </c>
      <c r="G82" s="61">
        <f>A126110894V_Latest</f>
        <v>1973.077</v>
      </c>
      <c r="H82" s="61">
        <f>A126103334R_Latest</f>
        <v>1789.5440000000001</v>
      </c>
      <c r="I82" s="61">
        <f>A126095214L_Latest</f>
        <v>3124.8290000000002</v>
      </c>
      <c r="J82" s="61">
        <f>A126110334W_Latest</f>
        <v>1644.8489999999999</v>
      </c>
      <c r="K82" s="61">
        <f>A126102774A_Latest</f>
        <v>1479.98</v>
      </c>
      <c r="L82" s="61">
        <f>A126095914A_Latest</f>
        <v>2388.123</v>
      </c>
      <c r="M82" s="61">
        <f>A126111034L_Latest</f>
        <v>1259.9939999999999</v>
      </c>
      <c r="N82" s="61">
        <f>A126103474T_Latest</f>
        <v>1128.1279999999999</v>
      </c>
      <c r="O82" s="61">
        <f>A126096054F_Latest</f>
        <v>798.87199999999996</v>
      </c>
      <c r="P82" s="61">
        <f>A126111174R_Latest</f>
        <v>415.46199999999999</v>
      </c>
      <c r="Q82" s="61">
        <f>A126103614J_Latest</f>
        <v>383.41</v>
      </c>
      <c r="R82" s="61">
        <f>A126095354R_Latest</f>
        <v>1308.152</v>
      </c>
      <c r="S82" s="61">
        <f>A126110474X_Latest</f>
        <v>702.84900000000005</v>
      </c>
      <c r="T82" s="61">
        <f>A126102914T_Latest</f>
        <v>605.303</v>
      </c>
      <c r="U82" s="61">
        <f>A126095494T_Latest</f>
        <v>235.06700000000001</v>
      </c>
      <c r="V82" s="61">
        <f>A126110614R_Latest</f>
        <v>122.096</v>
      </c>
      <c r="W82" s="61">
        <f>A126103054W_Latest</f>
        <v>112.97</v>
      </c>
      <c r="X82" s="61">
        <f>A126095634J_Latest</f>
        <v>95.605000000000004</v>
      </c>
      <c r="Y82" s="61">
        <f>A126110754T_Latest</f>
        <v>48.76</v>
      </c>
      <c r="Z82" s="61">
        <f>A126103194X_Latest</f>
        <v>46.844999999999999</v>
      </c>
      <c r="AA82" s="61">
        <f>A126095074W_Latest</f>
        <v>217.45</v>
      </c>
      <c r="AB82" s="61">
        <f>A126110194F_Latest</f>
        <v>109.944</v>
      </c>
      <c r="AC82" s="61">
        <f>A126102634X_Latest</f>
        <v>107.506</v>
      </c>
      <c r="AD82" s="56">
        <v>9</v>
      </c>
    </row>
    <row r="83" spans="1:30" hidden="1">
      <c r="A83" s="43"/>
      <c r="B83" s="46" t="s">
        <v>2993</v>
      </c>
      <c r="C83" s="61">
        <f>A126094914J_Latest</f>
        <v>2237.3539999999998</v>
      </c>
      <c r="D83" s="61">
        <f>A126110034V_Latest</f>
        <v>1083.0630000000001</v>
      </c>
      <c r="E83" s="61">
        <f>A126102474X_Latest</f>
        <v>1154.2909999999999</v>
      </c>
      <c r="F83" s="61">
        <f>A126095754A_Latest</f>
        <v>651.36699999999996</v>
      </c>
      <c r="G83" s="61">
        <f>A126110874K_Latest</f>
        <v>312.05900000000003</v>
      </c>
      <c r="H83" s="61">
        <f>A126103314F_Latest</f>
        <v>339.30799999999999</v>
      </c>
      <c r="I83" s="61">
        <f>A126095194R_Latest</f>
        <v>572.02499999999998</v>
      </c>
      <c r="J83" s="61">
        <f>A126110314L_Latest</f>
        <v>279.57900000000001</v>
      </c>
      <c r="K83" s="61">
        <f>A126102754T_Latest</f>
        <v>292.44600000000003</v>
      </c>
      <c r="L83" s="61">
        <f>A126095894C_Latest</f>
        <v>485.24400000000003</v>
      </c>
      <c r="M83" s="61">
        <f>A126111014C_Latest</f>
        <v>226.77600000000001</v>
      </c>
      <c r="N83" s="61">
        <f>A126103454J_Latest</f>
        <v>258.46899999999999</v>
      </c>
      <c r="O83" s="61">
        <f>A126096034W_Latest</f>
        <v>144.59</v>
      </c>
      <c r="P83" s="61">
        <f>A126111154F_Latest</f>
        <v>73.811999999999998</v>
      </c>
      <c r="Q83" s="61">
        <f>A126103594K_Latest</f>
        <v>70.778000000000006</v>
      </c>
      <c r="R83" s="61">
        <f>A126095334F_Latest</f>
        <v>269.70600000000002</v>
      </c>
      <c r="S83" s="61">
        <f>A126110454R_Latest</f>
        <v>134.40700000000001</v>
      </c>
      <c r="T83" s="61">
        <f>A126102894V_Latest</f>
        <v>135.29900000000001</v>
      </c>
      <c r="U83" s="61">
        <f>A126095474J_Latest</f>
        <v>40.380000000000003</v>
      </c>
      <c r="V83" s="61">
        <f>A126110594T_Latest</f>
        <v>19.943999999999999</v>
      </c>
      <c r="W83" s="61">
        <f>A126103034L_Latest</f>
        <v>20.436</v>
      </c>
      <c r="X83" s="61">
        <f>A126095614X_Latest</f>
        <v>23.318000000000001</v>
      </c>
      <c r="Y83" s="61">
        <f>A126110734J_Latest</f>
        <v>11.45</v>
      </c>
      <c r="Z83" s="61">
        <f>A126103174R_Latest</f>
        <v>11.868</v>
      </c>
      <c r="AA83" s="61">
        <f>A126095054L_Latest</f>
        <v>50.722000000000001</v>
      </c>
      <c r="AB83" s="61">
        <f>A126110174W_Latest</f>
        <v>25.035</v>
      </c>
      <c r="AC83" s="61">
        <f>A126102614R_Latest</f>
        <v>25.687000000000001</v>
      </c>
      <c r="AD83" s="56">
        <v>10</v>
      </c>
    </row>
    <row r="84" spans="1:30" hidden="1">
      <c r="A84" s="43"/>
      <c r="B84" s="46" t="s">
        <v>2994</v>
      </c>
      <c r="C84" s="61">
        <f>A126094946A_Latest</f>
        <v>9939.7890000000007</v>
      </c>
      <c r="D84" s="61">
        <f>A126110066L_Latest</f>
        <v>4971.0450000000001</v>
      </c>
      <c r="E84" s="61">
        <f>A126102506F_Latest</f>
        <v>4968.7449999999999</v>
      </c>
      <c r="F84" s="61">
        <f>A126095786V_Latest</f>
        <v>3118.5360000000001</v>
      </c>
      <c r="G84" s="61">
        <f>A126110906T_Latest</f>
        <v>1546.5250000000001</v>
      </c>
      <c r="H84" s="61">
        <f>A126103346X_Latest</f>
        <v>1572.011</v>
      </c>
      <c r="I84" s="61">
        <f>A126095226W_Latest</f>
        <v>2590.3220000000001</v>
      </c>
      <c r="J84" s="61">
        <f>A126110346F_Latest</f>
        <v>1291.575</v>
      </c>
      <c r="K84" s="61">
        <f>A126102786K_Latest</f>
        <v>1298.7470000000001</v>
      </c>
      <c r="L84" s="61">
        <f>A126095926K_Latest</f>
        <v>1996.5440000000001</v>
      </c>
      <c r="M84" s="61">
        <f>A126111046W_Latest</f>
        <v>1009.984</v>
      </c>
      <c r="N84" s="61">
        <f>A126103486A_Latest</f>
        <v>986.56</v>
      </c>
      <c r="O84" s="61">
        <f>A126096066R_Latest</f>
        <v>665.15300000000002</v>
      </c>
      <c r="P84" s="61">
        <f>A126111186X_Latest</f>
        <v>331.024</v>
      </c>
      <c r="Q84" s="61">
        <f>A126103626T_Latest</f>
        <v>334.13</v>
      </c>
      <c r="R84" s="61">
        <f>A126095366X_Latest</f>
        <v>1097.796</v>
      </c>
      <c r="S84" s="61">
        <f>A126110486J_Latest</f>
        <v>563.32399999999996</v>
      </c>
      <c r="T84" s="61">
        <f>A126102926A_Latest</f>
        <v>534.47199999999998</v>
      </c>
      <c r="U84" s="61">
        <f>A126095506R_Latest</f>
        <v>197.99600000000001</v>
      </c>
      <c r="V84" s="61">
        <f>A126110626X_Latest</f>
        <v>97.566000000000003</v>
      </c>
      <c r="W84" s="61">
        <f>A126103066F_Latest</f>
        <v>100.43</v>
      </c>
      <c r="X84" s="61">
        <f>A126095646T_Latest</f>
        <v>84.23</v>
      </c>
      <c r="Y84" s="61">
        <f>A126110766A_Latest</f>
        <v>40.939</v>
      </c>
      <c r="Z84" s="61">
        <f>A126103206W_Latest</f>
        <v>43.290999999999997</v>
      </c>
      <c r="AA84" s="61">
        <f>A126095086F_Latest</f>
        <v>189.21100000000001</v>
      </c>
      <c r="AB84" s="61">
        <f>A126110206C_Latest</f>
        <v>90.106999999999999</v>
      </c>
      <c r="AC84" s="61">
        <f>A126102646J_Latest</f>
        <v>99.103999999999999</v>
      </c>
      <c r="AD84" s="56">
        <v>11</v>
      </c>
    </row>
    <row r="85" spans="1:30" hidden="1">
      <c r="A85" s="43"/>
      <c r="B85" s="46" t="s">
        <v>2995</v>
      </c>
      <c r="C85" s="61">
        <f>A126094862T_Latest</f>
        <v>1582.636</v>
      </c>
      <c r="D85" s="61">
        <f>A126109982W_Latest</f>
        <v>781.14300000000003</v>
      </c>
      <c r="E85" s="61">
        <f>A126102422W_Latest</f>
        <v>801.49300000000005</v>
      </c>
      <c r="F85" s="61">
        <f>A126095702X_Latest</f>
        <v>457.28899999999999</v>
      </c>
      <c r="G85" s="61">
        <f>A126110822J_Latest</f>
        <v>220.178</v>
      </c>
      <c r="H85" s="61">
        <f>A126103262R_Latest</f>
        <v>237.11099999999999</v>
      </c>
      <c r="I85" s="61">
        <f>A126095142L_Latest</f>
        <v>435.75</v>
      </c>
      <c r="J85" s="61">
        <f>A126110262W_Latest</f>
        <v>223.33699999999999</v>
      </c>
      <c r="K85" s="61">
        <f>A126102702R_Latest</f>
        <v>212.41300000000001</v>
      </c>
      <c r="L85" s="61">
        <f>A126095842A_Latest</f>
        <v>351.74400000000003</v>
      </c>
      <c r="M85" s="61">
        <f>A126110962K_Latest</f>
        <v>174.20099999999999</v>
      </c>
      <c r="N85" s="61">
        <f>A126103402F_Latest</f>
        <v>177.54300000000001</v>
      </c>
      <c r="O85" s="61">
        <f>A126095982C_Latest</f>
        <v>104.36199999999999</v>
      </c>
      <c r="P85" s="61">
        <f>A126111102C_Latest</f>
        <v>50.764000000000003</v>
      </c>
      <c r="Q85" s="61">
        <f>A126103542J_Latest</f>
        <v>53.597999999999999</v>
      </c>
      <c r="R85" s="61">
        <f>A126095282R_Latest</f>
        <v>145.566</v>
      </c>
      <c r="S85" s="61">
        <f>A126110402L_Latest</f>
        <v>67.228999999999999</v>
      </c>
      <c r="T85" s="61">
        <f>A126102842T_Latest</f>
        <v>78.337000000000003</v>
      </c>
      <c r="U85" s="61">
        <f>A126095422F_Latest</f>
        <v>36.83</v>
      </c>
      <c r="V85" s="61">
        <f>A126110542R_Latest</f>
        <v>19.995999999999999</v>
      </c>
      <c r="W85" s="61">
        <f>A126102982V_Latest</f>
        <v>16.834</v>
      </c>
      <c r="X85" s="61">
        <f>A126095562J_Latest</f>
        <v>13.683999999999999</v>
      </c>
      <c r="Y85" s="61">
        <f>A126110682T_Latest</f>
        <v>7.0750000000000002</v>
      </c>
      <c r="Z85" s="61">
        <f>A126103122L_Latest</f>
        <v>6.609</v>
      </c>
      <c r="AA85" s="61">
        <f>A126095002K_Latest</f>
        <v>37.411000000000001</v>
      </c>
      <c r="AB85" s="61">
        <f>A126110122V_Latest</f>
        <v>18.363</v>
      </c>
      <c r="AC85" s="61">
        <f>A126102562X_Latest</f>
        <v>19.047999999999998</v>
      </c>
      <c r="AD85" s="56">
        <v>12</v>
      </c>
    </row>
    <row r="86" spans="1:30" hidden="1">
      <c r="A86" s="43"/>
      <c r="B86" s="46" t="s">
        <v>2996</v>
      </c>
      <c r="C86" s="61">
        <f>A126094818J_Latest</f>
        <v>15378.697</v>
      </c>
      <c r="D86" s="61">
        <f>A126109938L_Latest</f>
        <v>7929.2910000000002</v>
      </c>
      <c r="E86" s="61">
        <f>A126102378X_Latest</f>
        <v>7449.4059999999999</v>
      </c>
      <c r="F86" s="61">
        <f>A126095658A_Latest</f>
        <v>4788.3500000000004</v>
      </c>
      <c r="G86" s="61">
        <f>A126110778K_Latest</f>
        <v>2458.6640000000002</v>
      </c>
      <c r="H86" s="61">
        <f>A126103218F_Latest</f>
        <v>2329.6860000000001</v>
      </c>
      <c r="I86" s="61">
        <f>A126095098R_Latest</f>
        <v>4007.9059999999999</v>
      </c>
      <c r="J86" s="61">
        <f>A126110218L_Latest</f>
        <v>2069.9879999999998</v>
      </c>
      <c r="K86" s="61">
        <f>A126102658T_Latest</f>
        <v>1937.9179999999999</v>
      </c>
      <c r="L86" s="61">
        <f>A126095798C_Latest</f>
        <v>3139.4929999999999</v>
      </c>
      <c r="M86" s="61">
        <f>A126110918A_Latest</f>
        <v>1608.6769999999999</v>
      </c>
      <c r="N86" s="61">
        <f>A126103358J_Latest</f>
        <v>1530.8150000000001</v>
      </c>
      <c r="O86" s="61">
        <f>A126095938V_Latest</f>
        <v>1024.4390000000001</v>
      </c>
      <c r="P86" s="61">
        <f>A126111058F_Latest</f>
        <v>528.40099999999995</v>
      </c>
      <c r="Q86" s="61">
        <f>A126103498K_Latest</f>
        <v>496.03899999999999</v>
      </c>
      <c r="R86" s="61">
        <f>A126095238F_Latest</f>
        <v>1706.18</v>
      </c>
      <c r="S86" s="61">
        <f>A126110358R_Latest</f>
        <v>902.06399999999996</v>
      </c>
      <c r="T86" s="61">
        <f>A126102798V_Latest</f>
        <v>804.11599999999999</v>
      </c>
      <c r="U86" s="61">
        <f>A126095378J_Latest</f>
        <v>298.00599999999997</v>
      </c>
      <c r="V86" s="61">
        <f>A126110498T_Latest</f>
        <v>154.065</v>
      </c>
      <c r="W86" s="61">
        <f>A126102938K_Latest</f>
        <v>143.941</v>
      </c>
      <c r="X86" s="61">
        <f>A126095518X_Latest</f>
        <v>125.483</v>
      </c>
      <c r="Y86" s="61">
        <f>A126110638J_Latest</f>
        <v>63.600999999999999</v>
      </c>
      <c r="Z86" s="61">
        <f>A126103078R_Latest</f>
        <v>61.881</v>
      </c>
      <c r="AA86" s="61">
        <f>A126094958K_Latest</f>
        <v>288.84100000000001</v>
      </c>
      <c r="AB86" s="61">
        <f>A126110078W_Latest</f>
        <v>143.83099999999999</v>
      </c>
      <c r="AC86" s="61">
        <f>A126102518R_Latest</f>
        <v>145.01</v>
      </c>
      <c r="AD86" s="56">
        <v>13</v>
      </c>
    </row>
    <row r="87" spans="1:30" hidden="1">
      <c r="A87" s="43"/>
      <c r="B87" s="46" t="s">
        <v>2997</v>
      </c>
      <c r="C87" s="61">
        <f>A126094838T_Latest</f>
        <v>14058.266</v>
      </c>
      <c r="D87" s="61">
        <f>A126109958W_Latest</f>
        <v>7300.4750000000004</v>
      </c>
      <c r="E87" s="61">
        <f>A126102398J_Latest</f>
        <v>6757.7910000000002</v>
      </c>
      <c r="F87" s="61">
        <f>A126095678K_Latest</f>
        <v>4387.9279999999999</v>
      </c>
      <c r="G87" s="61">
        <f>A126110798V_Latest</f>
        <v>2275.527</v>
      </c>
      <c r="H87" s="61">
        <f>A126103238R_Latest</f>
        <v>2112.402</v>
      </c>
      <c r="I87" s="61">
        <f>A126095118L_Latest</f>
        <v>3653.0659999999998</v>
      </c>
      <c r="J87" s="61">
        <f>A126110238W_Latest</f>
        <v>1898.6880000000001</v>
      </c>
      <c r="K87" s="61">
        <f>A126102678A_Latest</f>
        <v>1754.3779999999999</v>
      </c>
      <c r="L87" s="61">
        <f>A126095818A_Latest</f>
        <v>2862.7959999999998</v>
      </c>
      <c r="M87" s="61">
        <f>A126110938K_Latest</f>
        <v>1481.299</v>
      </c>
      <c r="N87" s="61">
        <f>A126103378T_Latest</f>
        <v>1381.498</v>
      </c>
      <c r="O87" s="61">
        <f>A126095958C_Latest</f>
        <v>943.452</v>
      </c>
      <c r="P87" s="61">
        <f>A126111078R_Latest</f>
        <v>484.43099999999998</v>
      </c>
      <c r="Q87" s="61">
        <f>A126103518J_Latest</f>
        <v>459.02</v>
      </c>
      <c r="R87" s="61">
        <f>A126095258R_Latest</f>
        <v>1556.15</v>
      </c>
      <c r="S87" s="61">
        <f>A126110378X_Latest</f>
        <v>828.149</v>
      </c>
      <c r="T87" s="61">
        <f>A126102818T_Latest</f>
        <v>728.00099999999998</v>
      </c>
      <c r="U87" s="61">
        <f>A126095398T_Latest</f>
        <v>275.54199999999997</v>
      </c>
      <c r="V87" s="61">
        <f>A126110518R_Latest</f>
        <v>143.22800000000001</v>
      </c>
      <c r="W87" s="61">
        <f>A126102958V_Latest</f>
        <v>132.31399999999999</v>
      </c>
      <c r="X87" s="61">
        <f>A126095538J_Latest</f>
        <v>113.321</v>
      </c>
      <c r="Y87" s="61">
        <f>A126110658T_Latest</f>
        <v>57.012999999999998</v>
      </c>
      <c r="Z87" s="61">
        <f>A126103098X_Latest</f>
        <v>56.308</v>
      </c>
      <c r="AA87" s="61">
        <f>A126094978V_Latest</f>
        <v>266.01</v>
      </c>
      <c r="AB87" s="61">
        <f>A126110098F_Latest</f>
        <v>132.13900000000001</v>
      </c>
      <c r="AC87" s="61">
        <f>A126102538X_Latest</f>
        <v>133.87100000000001</v>
      </c>
      <c r="AD87" s="56">
        <v>14</v>
      </c>
    </row>
    <row r="88" spans="1:30" hidden="1">
      <c r="A88" s="43"/>
      <c r="B88" s="46" t="s">
        <v>2998</v>
      </c>
      <c r="C88" s="61">
        <f>A126094890A_Latest</f>
        <v>13100.415000000001</v>
      </c>
      <c r="D88" s="61">
        <f>A126110010A_Latest</f>
        <v>6871.52</v>
      </c>
      <c r="E88" s="61">
        <f>A126102450F_Latest</f>
        <v>6228.8950000000004</v>
      </c>
      <c r="F88" s="61">
        <f>A126095730J_Latest</f>
        <v>4093.337</v>
      </c>
      <c r="G88" s="61">
        <f>A126110850T_Latest</f>
        <v>2145.1610000000001</v>
      </c>
      <c r="H88" s="61">
        <f>A126103290X_Latest</f>
        <v>1948.1759999999999</v>
      </c>
      <c r="I88" s="61">
        <f>A126095170W_Latest</f>
        <v>3402.0940000000001</v>
      </c>
      <c r="J88" s="61">
        <f>A126110290F_Latest</f>
        <v>1786.6859999999999</v>
      </c>
      <c r="K88" s="61">
        <f>A126102730X_Latest</f>
        <v>1615.4079999999999</v>
      </c>
      <c r="L88" s="61">
        <f>A126095870K_Latest</f>
        <v>2659.36</v>
      </c>
      <c r="M88" s="61">
        <f>A126110990V_Latest</f>
        <v>1393.3040000000001</v>
      </c>
      <c r="N88" s="61">
        <f>A126103430R_Latest</f>
        <v>1266.056</v>
      </c>
      <c r="O88" s="61">
        <f>A126096010C_Latest</f>
        <v>877.17600000000004</v>
      </c>
      <c r="P88" s="61">
        <f>A126111130L_Latest</f>
        <v>455.01</v>
      </c>
      <c r="Q88" s="61">
        <f>A126103570T_Latest</f>
        <v>422.166</v>
      </c>
      <c r="R88" s="61">
        <f>A126095310L_Latest</f>
        <v>1453.3240000000001</v>
      </c>
      <c r="S88" s="61">
        <f>A126110430W_Latest</f>
        <v>778.25199999999995</v>
      </c>
      <c r="T88" s="61">
        <f>A126102870A_Latest</f>
        <v>675.072</v>
      </c>
      <c r="U88" s="61">
        <f>A126095450R_Latest</f>
        <v>258.06</v>
      </c>
      <c r="V88" s="61">
        <f>A126110570X_Latest</f>
        <v>133.69800000000001</v>
      </c>
      <c r="W88" s="61">
        <f>A126103010V_Latest</f>
        <v>124.36199999999999</v>
      </c>
      <c r="X88" s="61">
        <f>A126095590T_Latest</f>
        <v>107.874</v>
      </c>
      <c r="Y88" s="61">
        <f>A126110710R_Latest</f>
        <v>54.469000000000001</v>
      </c>
      <c r="Z88" s="61">
        <f>A126103150W_Latest</f>
        <v>53.405000000000001</v>
      </c>
      <c r="AA88" s="61">
        <f>A126095030V_Latest</f>
        <v>249.19</v>
      </c>
      <c r="AB88" s="61">
        <f>A126110150C_Latest</f>
        <v>124.941</v>
      </c>
      <c r="AC88" s="61">
        <f>A126102590J_Latest</f>
        <v>124.25</v>
      </c>
      <c r="AD88" s="56">
        <v>15</v>
      </c>
    </row>
    <row r="89" spans="1:30" hidden="1">
      <c r="A89" s="43"/>
      <c r="B89" s="46" t="s">
        <v>2999</v>
      </c>
      <c r="C89" s="61">
        <f>A126094842J_Latest</f>
        <v>3527.2170000000001</v>
      </c>
      <c r="D89" s="61">
        <f>A126109962L_Latest</f>
        <v>1684.232</v>
      </c>
      <c r="E89" s="61">
        <f>A126102402L_Latest</f>
        <v>1842.9849999999999</v>
      </c>
      <c r="F89" s="61">
        <f>A126095682A_Latest</f>
        <v>1038.8</v>
      </c>
      <c r="G89" s="61">
        <f>A126110802X_Latest</f>
        <v>499.18900000000002</v>
      </c>
      <c r="H89" s="61">
        <f>A126103242F_Latest</f>
        <v>539.61</v>
      </c>
      <c r="I89" s="61">
        <f>A126095122C_Latest</f>
        <v>939.077</v>
      </c>
      <c r="J89" s="61">
        <f>A126110242L_Latest</f>
        <v>446.29300000000001</v>
      </c>
      <c r="K89" s="61">
        <f>A126102682T_Latest</f>
        <v>492.78399999999999</v>
      </c>
      <c r="L89" s="61">
        <f>A126095822T_Latest</f>
        <v>736.32100000000003</v>
      </c>
      <c r="M89" s="61">
        <f>A126110942A_Latest</f>
        <v>344.19299999999998</v>
      </c>
      <c r="N89" s="61">
        <f>A126103382J_Latest</f>
        <v>392.12799999999999</v>
      </c>
      <c r="O89" s="61">
        <f>A126095962V_Latest</f>
        <v>241.08099999999999</v>
      </c>
      <c r="P89" s="61">
        <f>A126111082F_Latest</f>
        <v>112.69</v>
      </c>
      <c r="Q89" s="61">
        <f>A126103522X_Latest</f>
        <v>128.392</v>
      </c>
      <c r="R89" s="61">
        <f>A126095262F_Latest</f>
        <v>389.08300000000003</v>
      </c>
      <c r="S89" s="61">
        <f>A126110382R_Latest</f>
        <v>192.66900000000001</v>
      </c>
      <c r="T89" s="61">
        <f>A126102822J_Latest</f>
        <v>196.41399999999999</v>
      </c>
      <c r="U89" s="61">
        <f>A126095402W_Latest</f>
        <v>78.132000000000005</v>
      </c>
      <c r="V89" s="61">
        <f>A126110522F_Latest</f>
        <v>38.576000000000001</v>
      </c>
      <c r="W89" s="61">
        <f>A126102962K_Latest</f>
        <v>39.555999999999997</v>
      </c>
      <c r="X89" s="61">
        <f>A126095542X_Latest</f>
        <v>29.259</v>
      </c>
      <c r="Y89" s="61">
        <f>A126110662J_Latest</f>
        <v>14.839</v>
      </c>
      <c r="Z89" s="61">
        <f>A126103102C_Latest</f>
        <v>14.42</v>
      </c>
      <c r="AA89" s="61">
        <f>A126094982K_Latest</f>
        <v>75.463999999999999</v>
      </c>
      <c r="AB89" s="61">
        <f>A126110102K_Latest</f>
        <v>35.783999999999999</v>
      </c>
      <c r="AC89" s="61">
        <f>A126102542R_Latest</f>
        <v>39.680999999999997</v>
      </c>
      <c r="AD89" s="56">
        <v>16</v>
      </c>
    </row>
    <row r="90" spans="1:30" hidden="1">
      <c r="A90" s="43"/>
      <c r="B90" s="46" t="s">
        <v>3000</v>
      </c>
      <c r="C90" s="61">
        <f>A126094894K_Latest</f>
        <v>2152.2240000000002</v>
      </c>
      <c r="D90" s="61">
        <f>A126110014K_Latest</f>
        <v>1037.5139999999999</v>
      </c>
      <c r="E90" s="61">
        <f>A126102454R_Latest</f>
        <v>1114.71</v>
      </c>
      <c r="F90" s="61">
        <f>A126095734T_Latest</f>
        <v>625.59400000000005</v>
      </c>
      <c r="G90" s="61">
        <f>A126110854A_Latest</f>
        <v>297.78399999999999</v>
      </c>
      <c r="H90" s="61">
        <f>A126103294J_Latest</f>
        <v>327.81</v>
      </c>
      <c r="I90" s="61">
        <f>A126095174F_Latest</f>
        <v>536.48500000000001</v>
      </c>
      <c r="J90" s="61">
        <f>A126110294R_Latest</f>
        <v>254.58199999999999</v>
      </c>
      <c r="K90" s="61">
        <f>A126102734J_Latest</f>
        <v>281.90300000000002</v>
      </c>
      <c r="L90" s="61">
        <f>A126095874V_Latest</f>
        <v>490.40899999999999</v>
      </c>
      <c r="M90" s="61">
        <f>A126110994C_Latest</f>
        <v>232.81700000000001</v>
      </c>
      <c r="N90" s="61">
        <f>A126103434X_Latest</f>
        <v>257.59300000000002</v>
      </c>
      <c r="O90" s="61">
        <f>A126096014L_Latest</f>
        <v>144.30099999999999</v>
      </c>
      <c r="P90" s="61">
        <f>A126111134W_Latest</f>
        <v>71.59</v>
      </c>
      <c r="Q90" s="61">
        <f>A126103574A_Latest</f>
        <v>72.710999999999999</v>
      </c>
      <c r="R90" s="61">
        <f>A126095314W_Latest</f>
        <v>249.64699999999999</v>
      </c>
      <c r="S90" s="61">
        <f>A126110434F_Latest</f>
        <v>129.80600000000001</v>
      </c>
      <c r="T90" s="61">
        <f>A126102874K_Latest</f>
        <v>119.84099999999999</v>
      </c>
      <c r="U90" s="61">
        <f>A126095454X_Latest</f>
        <v>41.960999999999999</v>
      </c>
      <c r="V90" s="61">
        <f>A126110574J_Latest</f>
        <v>22.521000000000001</v>
      </c>
      <c r="W90" s="61">
        <f>A126103014C_Latest</f>
        <v>19.440999999999999</v>
      </c>
      <c r="X90" s="61">
        <f>A126095594A_Latest</f>
        <v>15.78</v>
      </c>
      <c r="Y90" s="61">
        <f>A126110714X_Latest</f>
        <v>7.2009999999999996</v>
      </c>
      <c r="Z90" s="61">
        <f>A126103154F_Latest</f>
        <v>8.5790000000000006</v>
      </c>
      <c r="AA90" s="61">
        <f>A126095034C_Latest</f>
        <v>48.045999999999999</v>
      </c>
      <c r="AB90" s="61">
        <f>A126110154L_Latest</f>
        <v>21.213999999999999</v>
      </c>
      <c r="AC90" s="61">
        <f>A126102594T_Latest</f>
        <v>26.832000000000001</v>
      </c>
      <c r="AD90" s="56">
        <v>17</v>
      </c>
    </row>
    <row r="91" spans="1:30" hidden="1">
      <c r="A91" s="43"/>
      <c r="B91" s="46" t="s">
        <v>3001</v>
      </c>
      <c r="C91" s="61">
        <f>A126094898V_Latest</f>
        <v>1105.393</v>
      </c>
      <c r="D91" s="61">
        <f>A126110018V_Latest</f>
        <v>565.44799999999998</v>
      </c>
      <c r="E91" s="61">
        <f>A126102458X_Latest</f>
        <v>539.94500000000005</v>
      </c>
      <c r="F91" s="61">
        <f>A126095738A_Latest</f>
        <v>303.43400000000003</v>
      </c>
      <c r="G91" s="61">
        <f>A126110858K_Latest</f>
        <v>156.4</v>
      </c>
      <c r="H91" s="61">
        <f>A126103298T_Latest</f>
        <v>147.03299999999999</v>
      </c>
      <c r="I91" s="61">
        <f>A126095178R_Latest</f>
        <v>265.31599999999997</v>
      </c>
      <c r="J91" s="61">
        <f>A126110298X_Latest</f>
        <v>134.09</v>
      </c>
      <c r="K91" s="61">
        <f>A126102738T_Latest</f>
        <v>131.226</v>
      </c>
      <c r="L91" s="61">
        <f>A126095878C_Latest</f>
        <v>267.36700000000002</v>
      </c>
      <c r="M91" s="61">
        <f>A126110998L_Latest</f>
        <v>132.82599999999999</v>
      </c>
      <c r="N91" s="61">
        <f>A126103438J_Latest</f>
        <v>134.54</v>
      </c>
      <c r="O91" s="61">
        <f>A126096018W_Latest</f>
        <v>70.994</v>
      </c>
      <c r="P91" s="61">
        <f>A126111138F_Latest</f>
        <v>37.078000000000003</v>
      </c>
      <c r="Q91" s="61">
        <f>A126103578K_Latest</f>
        <v>33.917000000000002</v>
      </c>
      <c r="R91" s="61">
        <f>A126095318F_Latest</f>
        <v>136.643</v>
      </c>
      <c r="S91" s="61">
        <f>A126110438R_Latest</f>
        <v>74.230999999999995</v>
      </c>
      <c r="T91" s="61">
        <f>A126102878V_Latest</f>
        <v>62.411999999999999</v>
      </c>
      <c r="U91" s="61">
        <f>A126095458J_Latest</f>
        <v>21.44</v>
      </c>
      <c r="V91" s="61">
        <f>A126110578T_Latest</f>
        <v>11.997</v>
      </c>
      <c r="W91" s="61">
        <f>A126103018L_Latest</f>
        <v>9.4429999999999996</v>
      </c>
      <c r="X91" s="61">
        <f>A126095598K_Latest</f>
        <v>9.9749999999999996</v>
      </c>
      <c r="Y91" s="61">
        <f>A126110718J_Latest</f>
        <v>4.3890000000000002</v>
      </c>
      <c r="Z91" s="61">
        <f>A126103158R_Latest</f>
        <v>5.5860000000000003</v>
      </c>
      <c r="AA91" s="61">
        <f>A126095038L_Latest</f>
        <v>30.224</v>
      </c>
      <c r="AB91" s="61">
        <f>A126110158W_Latest</f>
        <v>14.436</v>
      </c>
      <c r="AC91" s="61">
        <f>A126102598A_Latest</f>
        <v>15.788</v>
      </c>
      <c r="AD91" s="56">
        <v>18</v>
      </c>
    </row>
    <row r="92" spans="1:30" hidden="1">
      <c r="A92" s="43"/>
      <c r="B92" s="46" t="s">
        <v>3002</v>
      </c>
      <c r="C92" s="61">
        <f>A126094950T_Latest</f>
        <v>597.63599999999997</v>
      </c>
      <c r="D92" s="61">
        <f>A126110070C_Latest</f>
        <v>321.11399999999998</v>
      </c>
      <c r="E92" s="61">
        <f>A126102510W_Latest</f>
        <v>276.52199999999999</v>
      </c>
      <c r="F92" s="61">
        <f>A126095790K_Latest</f>
        <v>186.44800000000001</v>
      </c>
      <c r="G92" s="61">
        <f>A126110910J_Latest</f>
        <v>99.543000000000006</v>
      </c>
      <c r="H92" s="61">
        <f>A126103350R_Latest</f>
        <v>86.903999999999996</v>
      </c>
      <c r="I92" s="61">
        <f>A126095230L_Latest</f>
        <v>174.03399999999999</v>
      </c>
      <c r="J92" s="61">
        <f>A126110350W_Latest</f>
        <v>95.182000000000002</v>
      </c>
      <c r="K92" s="61">
        <f>A126102790A_Latest</f>
        <v>78.852000000000004</v>
      </c>
      <c r="L92" s="61">
        <f>A126095930A_Latest</f>
        <v>118.304</v>
      </c>
      <c r="M92" s="61">
        <f>A126111050L_Latest</f>
        <v>56.886000000000003</v>
      </c>
      <c r="N92" s="61">
        <f>A126103490T_Latest</f>
        <v>61.417999999999999</v>
      </c>
      <c r="O92" s="61">
        <f>A126096070F_Latest</f>
        <v>38.277999999999999</v>
      </c>
      <c r="P92" s="61">
        <f>A126111190R_Latest</f>
        <v>23.097000000000001</v>
      </c>
      <c r="Q92" s="61">
        <f>A126103630J_Latest</f>
        <v>15.182</v>
      </c>
      <c r="R92" s="61">
        <f>A126095370R_Latest</f>
        <v>57.521000000000001</v>
      </c>
      <c r="S92" s="61">
        <f>A126110490X_Latest</f>
        <v>32.997999999999998</v>
      </c>
      <c r="T92" s="61">
        <f>A126102930T_Latest</f>
        <v>24.523</v>
      </c>
      <c r="U92" s="61">
        <f>A126095510F_Latest</f>
        <v>11.32</v>
      </c>
      <c r="V92" s="61">
        <f>A126110630R_Latest</f>
        <v>6.5259999999999998</v>
      </c>
      <c r="W92" s="61">
        <f>A126103070W_Latest</f>
        <v>4.7949999999999999</v>
      </c>
      <c r="X92" s="61">
        <f>A126095650J_Latest</f>
        <v>3.7109999999999999</v>
      </c>
      <c r="Y92" s="61">
        <f>A126110770T_Latest</f>
        <v>2.3119999999999998</v>
      </c>
      <c r="Z92" s="61">
        <f>A126103210L_Latest</f>
        <v>1.4</v>
      </c>
      <c r="AA92" s="61">
        <f>A126095090W_Latest</f>
        <v>8.02</v>
      </c>
      <c r="AB92" s="61">
        <f>A126110210V_Latest</f>
        <v>4.57</v>
      </c>
      <c r="AC92" s="61">
        <f>A126102650X_Latest</f>
        <v>3.45</v>
      </c>
      <c r="AD92" s="56">
        <v>19</v>
      </c>
    </row>
    <row r="93" spans="1:30" hidden="1">
      <c r="A93" s="43"/>
      <c r="B93" s="46" t="s">
        <v>3003</v>
      </c>
      <c r="C93" s="61">
        <f>A126094822X_Latest</f>
        <v>7098.9690000000001</v>
      </c>
      <c r="D93" s="61">
        <f>A126109942C_Latest</f>
        <v>3023.7379999999998</v>
      </c>
      <c r="E93" s="61">
        <f>A126102382R_Latest</f>
        <v>4075.2310000000002</v>
      </c>
      <c r="F93" s="61">
        <f>A126095662T_Latest</f>
        <v>2278.3449999999998</v>
      </c>
      <c r="G93" s="61">
        <f>A126110782A_Latest</f>
        <v>994.524</v>
      </c>
      <c r="H93" s="61">
        <f>A126103222W_Latest</f>
        <v>1283.8209999999999</v>
      </c>
      <c r="I93" s="61">
        <f>A126095102V_Latest</f>
        <v>1808.2629999999999</v>
      </c>
      <c r="J93" s="61">
        <f>A126110222C_Latest</f>
        <v>751.48599999999999</v>
      </c>
      <c r="K93" s="61">
        <f>A126102662J_Latest</f>
        <v>1056.777</v>
      </c>
      <c r="L93" s="61">
        <f>A126095802J_Latest</f>
        <v>1435.328</v>
      </c>
      <c r="M93" s="61">
        <f>A126110922T_Latest</f>
        <v>614.23900000000003</v>
      </c>
      <c r="N93" s="61">
        <f>A126103362X_Latest</f>
        <v>821.08900000000006</v>
      </c>
      <c r="O93" s="61">
        <f>A126095942K_Latest</f>
        <v>544.88599999999997</v>
      </c>
      <c r="P93" s="61">
        <f>A126111062W_Latest</f>
        <v>233.46600000000001</v>
      </c>
      <c r="Q93" s="61">
        <f>A126103502R_Latest</f>
        <v>311.42</v>
      </c>
      <c r="R93" s="61">
        <f>A126095242W_Latest</f>
        <v>707.625</v>
      </c>
      <c r="S93" s="61">
        <f>A126110362F_Latest</f>
        <v>288.12400000000002</v>
      </c>
      <c r="T93" s="61">
        <f>A126102802X_Latest</f>
        <v>419.50200000000001</v>
      </c>
      <c r="U93" s="61">
        <f>A126095382X_Latest</f>
        <v>183.46600000000001</v>
      </c>
      <c r="V93" s="61">
        <f>A126110502W_Latest</f>
        <v>82.040999999999997</v>
      </c>
      <c r="W93" s="61">
        <f>A126102942A_Latest</f>
        <v>101.426</v>
      </c>
      <c r="X93" s="61">
        <f>A126095522R_Latest</f>
        <v>35.307000000000002</v>
      </c>
      <c r="Y93" s="61">
        <f>A126110642X_Latest</f>
        <v>16.134</v>
      </c>
      <c r="Z93" s="61">
        <f>A126103082F_Latest</f>
        <v>19.172999999999998</v>
      </c>
      <c r="AA93" s="61">
        <f>A126094962A_Latest</f>
        <v>105.748</v>
      </c>
      <c r="AB93" s="61">
        <f>A126110082L_Latest</f>
        <v>43.725000000000001</v>
      </c>
      <c r="AC93" s="61">
        <f>A126102522F_Latest</f>
        <v>62.024000000000001</v>
      </c>
      <c r="AD93" s="56">
        <v>20</v>
      </c>
    </row>
    <row r="94" spans="1:30" hidden="1">
      <c r="A94" s="43"/>
      <c r="B94" s="46" t="s">
        <v>3004</v>
      </c>
      <c r="C94" s="61">
        <f>A126094938A_Latest</f>
        <v>1004.009</v>
      </c>
      <c r="D94" s="61">
        <f>A126110058L_Latest</f>
        <v>377.63600000000002</v>
      </c>
      <c r="E94" s="61">
        <f>A126102498T_Latest</f>
        <v>626.37300000000005</v>
      </c>
      <c r="F94" s="61">
        <f>A126095778V_Latest</f>
        <v>332.25299999999999</v>
      </c>
      <c r="G94" s="61">
        <f>A126110898C_Latest</f>
        <v>125.449</v>
      </c>
      <c r="H94" s="61">
        <f>A126103338X_Latest</f>
        <v>206.804</v>
      </c>
      <c r="I94" s="61">
        <f>A126095218W_Latest</f>
        <v>260.358</v>
      </c>
      <c r="J94" s="61">
        <f>A126110338F_Latest</f>
        <v>100.03700000000001</v>
      </c>
      <c r="K94" s="61">
        <f>A126102778K_Latest</f>
        <v>160.322</v>
      </c>
      <c r="L94" s="61">
        <f>A126095918K_Latest</f>
        <v>193.79900000000001</v>
      </c>
      <c r="M94" s="61">
        <f>A126111038W_Latest</f>
        <v>75.63</v>
      </c>
      <c r="N94" s="61">
        <f>A126103478A_Latest</f>
        <v>118.17</v>
      </c>
      <c r="O94" s="61">
        <f>A126096058R_Latest</f>
        <v>72.608999999999995</v>
      </c>
      <c r="P94" s="61">
        <f>A126111178X_Latest</f>
        <v>26.962</v>
      </c>
      <c r="Q94" s="61">
        <f>A126103618T_Latest</f>
        <v>45.646000000000001</v>
      </c>
      <c r="R94" s="61">
        <f>A126095358X_Latest</f>
        <v>97.546999999999997</v>
      </c>
      <c r="S94" s="61">
        <f>A126110478J_Latest</f>
        <v>29.420999999999999</v>
      </c>
      <c r="T94" s="61">
        <f>A126102918A_Latest</f>
        <v>68.126000000000005</v>
      </c>
      <c r="U94" s="61">
        <f>A126095498A_Latest</f>
        <v>23.286999999999999</v>
      </c>
      <c r="V94" s="61">
        <f>A126110618X_Latest</f>
        <v>9.5619999999999994</v>
      </c>
      <c r="W94" s="61">
        <f>A126103058F_Latest</f>
        <v>13.725</v>
      </c>
      <c r="X94" s="61">
        <f>A126095638T_Latest</f>
        <v>6.899</v>
      </c>
      <c r="Y94" s="61">
        <f>A126110758A_Latest</f>
        <v>3.198</v>
      </c>
      <c r="Z94" s="61">
        <f>A126103198J_Latest</f>
        <v>3.7010000000000001</v>
      </c>
      <c r="AA94" s="61">
        <f>A126095078F_Latest</f>
        <v>17.256</v>
      </c>
      <c r="AB94" s="61">
        <f>A126110198R_Latest</f>
        <v>7.3780000000000001</v>
      </c>
      <c r="AC94" s="61">
        <f>A126102638J_Latest</f>
        <v>9.8780000000000001</v>
      </c>
      <c r="AD94" s="56">
        <v>21</v>
      </c>
    </row>
    <row r="95" spans="1:30" hidden="1">
      <c r="A95" s="43"/>
      <c r="B95" s="46" t="s">
        <v>3005</v>
      </c>
      <c r="C95" s="61">
        <f>A126094942T_Latest</f>
        <v>452.65899999999999</v>
      </c>
      <c r="D95" s="61">
        <f>A126110062C_Latest</f>
        <v>200.25</v>
      </c>
      <c r="E95" s="61">
        <f>A126102502W_Latest</f>
        <v>252.40899999999999</v>
      </c>
      <c r="F95" s="61">
        <f>A126095782K_Latest</f>
        <v>154.46700000000001</v>
      </c>
      <c r="G95" s="61">
        <f>A126110902J_Latest</f>
        <v>64.432000000000002</v>
      </c>
      <c r="H95" s="61">
        <f>A126103342R_Latest</f>
        <v>90.034999999999997</v>
      </c>
      <c r="I95" s="61">
        <f>A126095222L_Latest</f>
        <v>111.45099999999999</v>
      </c>
      <c r="J95" s="61">
        <f>A126110342W_Latest</f>
        <v>54.206000000000003</v>
      </c>
      <c r="K95" s="61">
        <f>A126102782A_Latest</f>
        <v>57.244999999999997</v>
      </c>
      <c r="L95" s="61">
        <f>A126095922A_Latest</f>
        <v>88.944000000000003</v>
      </c>
      <c r="M95" s="61">
        <f>A126111042L_Latest</f>
        <v>38.183999999999997</v>
      </c>
      <c r="N95" s="61">
        <f>A126103482T_Latest</f>
        <v>50.76</v>
      </c>
      <c r="O95" s="61">
        <f>A126096062F_Latest</f>
        <v>29.582000000000001</v>
      </c>
      <c r="P95" s="61">
        <f>A126111182R_Latest</f>
        <v>14.228999999999999</v>
      </c>
      <c r="Q95" s="61">
        <f>A126103622J_Latest</f>
        <v>15.353</v>
      </c>
      <c r="R95" s="61">
        <f>A126095362R_Latest</f>
        <v>45.805999999999997</v>
      </c>
      <c r="S95" s="61">
        <f>A126110482X_Latest</f>
        <v>18.699000000000002</v>
      </c>
      <c r="T95" s="61">
        <f>A126102922T_Latest</f>
        <v>27.106999999999999</v>
      </c>
      <c r="U95" s="61">
        <f>A126095502F_Latest</f>
        <v>9.6280000000000001</v>
      </c>
      <c r="V95" s="61">
        <f>A126110622R_Latest</f>
        <v>4.5369999999999999</v>
      </c>
      <c r="W95" s="61">
        <f>A126103062W_Latest</f>
        <v>5.09</v>
      </c>
      <c r="X95" s="61">
        <f>A126095642J_Latest</f>
        <v>3.8</v>
      </c>
      <c r="Y95" s="61">
        <f>A126110762T_Latest</f>
        <v>1.603</v>
      </c>
      <c r="Z95" s="61">
        <f>A126103202L_Latest</f>
        <v>2.1970000000000001</v>
      </c>
      <c r="AA95" s="61">
        <f>A126095082W_Latest</f>
        <v>8.9809999999999999</v>
      </c>
      <c r="AB95" s="61">
        <f>A126110202V_Latest</f>
        <v>4.3600000000000003</v>
      </c>
      <c r="AC95" s="61">
        <f>A126102642X_Latest</f>
        <v>4.6219999999999999</v>
      </c>
      <c r="AD95" s="56">
        <v>22</v>
      </c>
    </row>
    <row r="96" spans="1:30" hidden="1">
      <c r="A96" s="43"/>
      <c r="B96" s="46" t="s">
        <v>3006</v>
      </c>
      <c r="C96" s="61">
        <f>A126094830X_Latest</f>
        <v>879.14599999999996</v>
      </c>
      <c r="D96" s="61">
        <f>A126109950C_Latest</f>
        <v>329.79500000000002</v>
      </c>
      <c r="E96" s="61">
        <f>A126102390R_Latest</f>
        <v>549.351</v>
      </c>
      <c r="F96" s="61">
        <f>A126095670T_Latest</f>
        <v>283.94400000000002</v>
      </c>
      <c r="G96" s="61">
        <f>A126110790A_Latest</f>
        <v>110.223</v>
      </c>
      <c r="H96" s="61">
        <f>A126103230W_Latest</f>
        <v>173.721</v>
      </c>
      <c r="I96" s="61">
        <f>A126095110V_Latest</f>
        <v>223.32499999999999</v>
      </c>
      <c r="J96" s="61">
        <f>A126110230C_Latest</f>
        <v>85.796999999999997</v>
      </c>
      <c r="K96" s="61">
        <f>A126102670J_Latest</f>
        <v>137.52799999999999</v>
      </c>
      <c r="L96" s="61">
        <f>A126095810J_Latest</f>
        <v>172.5</v>
      </c>
      <c r="M96" s="61">
        <f>A126110930T_Latest</f>
        <v>62.296999999999997</v>
      </c>
      <c r="N96" s="61">
        <f>A126103370X_Latest</f>
        <v>110.203</v>
      </c>
      <c r="O96" s="61">
        <f>A126095950K_Latest</f>
        <v>67.165999999999997</v>
      </c>
      <c r="P96" s="61">
        <f>A126111070W_Latest</f>
        <v>25.077999999999999</v>
      </c>
      <c r="Q96" s="61">
        <f>A126103510R_Latest</f>
        <v>42.087000000000003</v>
      </c>
      <c r="R96" s="61">
        <f>A126095250W_Latest</f>
        <v>87.700999999999993</v>
      </c>
      <c r="S96" s="61">
        <f>A126110370F_Latest</f>
        <v>27.795000000000002</v>
      </c>
      <c r="T96" s="61">
        <f>A126102810X_Latest</f>
        <v>59.905999999999999</v>
      </c>
      <c r="U96" s="61">
        <f>A126095390X_Latest</f>
        <v>21.748000000000001</v>
      </c>
      <c r="V96" s="61">
        <f>A126110510W_Latest</f>
        <v>8.8829999999999991</v>
      </c>
      <c r="W96" s="61">
        <f>A126102950A_Latest</f>
        <v>12.865</v>
      </c>
      <c r="X96" s="61">
        <f>A126095530R_Latest</f>
        <v>6.1260000000000003</v>
      </c>
      <c r="Y96" s="61">
        <f>A126110650X_Latest</f>
        <v>2.7749999999999999</v>
      </c>
      <c r="Z96" s="61">
        <f>A126103090F_Latest</f>
        <v>3.351</v>
      </c>
      <c r="AA96" s="61">
        <f>A126094970A_Latest</f>
        <v>16.637</v>
      </c>
      <c r="AB96" s="61">
        <f>A126110090L_Latest</f>
        <v>6.9480000000000004</v>
      </c>
      <c r="AC96" s="61">
        <f>A126102530F_Latest</f>
        <v>9.6890000000000001</v>
      </c>
      <c r="AD96" s="56">
        <v>23</v>
      </c>
    </row>
    <row r="97" spans="1:30" hidden="1">
      <c r="A97" s="43"/>
      <c r="B97" s="46" t="s">
        <v>3007</v>
      </c>
      <c r="C97" s="61">
        <f>A126094866A_Latest</f>
        <v>211.012</v>
      </c>
      <c r="D97" s="61">
        <f>A126109986F_Latest</f>
        <v>77</v>
      </c>
      <c r="E97" s="61">
        <f>A126102426F_Latest</f>
        <v>134.012</v>
      </c>
      <c r="F97" s="61">
        <f>A126095706J_Latest</f>
        <v>66.724000000000004</v>
      </c>
      <c r="G97" s="61">
        <f>A126110826T_Latest</f>
        <v>28.966999999999999</v>
      </c>
      <c r="H97" s="61">
        <f>A126103266X_Latest</f>
        <v>37.756999999999998</v>
      </c>
      <c r="I97" s="61">
        <f>A126095146W_Latest</f>
        <v>58.548000000000002</v>
      </c>
      <c r="J97" s="61">
        <f>A126110266F_Latest</f>
        <v>18.634</v>
      </c>
      <c r="K97" s="61">
        <f>A126102706X_Latest</f>
        <v>39.914999999999999</v>
      </c>
      <c r="L97" s="61">
        <f>A126095846K_Latest</f>
        <v>42.901000000000003</v>
      </c>
      <c r="M97" s="61">
        <f>A126110966V_Latest</f>
        <v>15.715</v>
      </c>
      <c r="N97" s="61">
        <f>A126103406R_Latest</f>
        <v>27.186</v>
      </c>
      <c r="O97" s="61">
        <f>A126095986L_Latest</f>
        <v>17.334</v>
      </c>
      <c r="P97" s="61">
        <f>A126111106L_Latest</f>
        <v>5.1619999999999999</v>
      </c>
      <c r="Q97" s="61">
        <f>A126103546T_Latest</f>
        <v>12.172000000000001</v>
      </c>
      <c r="R97" s="61">
        <f>A126095286X_Latest</f>
        <v>16.382999999999999</v>
      </c>
      <c r="S97" s="61">
        <f>A126110406W_Latest</f>
        <v>4.7770000000000001</v>
      </c>
      <c r="T97" s="61">
        <f>A126102846A_Latest</f>
        <v>11.606</v>
      </c>
      <c r="U97" s="61">
        <f>A126095426R_Latest</f>
        <v>4.1340000000000003</v>
      </c>
      <c r="V97" s="61">
        <f>A126110546X_Latest</f>
        <v>1.774</v>
      </c>
      <c r="W97" s="61">
        <f>A126102986C_Latest</f>
        <v>2.36</v>
      </c>
      <c r="X97" s="61">
        <f>A126095566T_Latest</f>
        <v>1.9279999999999999</v>
      </c>
      <c r="Y97" s="61">
        <f>A126110686A_Latest</f>
        <v>0.71099999999999997</v>
      </c>
      <c r="Z97" s="61">
        <f>A126103126W_Latest</f>
        <v>1.2170000000000001</v>
      </c>
      <c r="AA97" s="61">
        <f>A126095006V_Latest</f>
        <v>3.06</v>
      </c>
      <c r="AB97" s="61">
        <f>A126110126C_Latest</f>
        <v>1.26</v>
      </c>
      <c r="AC97" s="61">
        <f>A126102566J_Latest</f>
        <v>1.8</v>
      </c>
      <c r="AD97" s="56">
        <v>24</v>
      </c>
    </row>
    <row r="98" spans="1:30" hidden="1">
      <c r="A98" s="43"/>
      <c r="B98" s="46" t="s">
        <v>3008</v>
      </c>
      <c r="C98" s="61">
        <f>A126094902X_Latest</f>
        <v>596.06700000000001</v>
      </c>
      <c r="D98" s="61">
        <f>A126110022K_Latest</f>
        <v>223.91499999999999</v>
      </c>
      <c r="E98" s="61">
        <f>A126102462R_Latest</f>
        <v>372.15100000000001</v>
      </c>
      <c r="F98" s="61">
        <f>A126095742T_Latest</f>
        <v>189.989</v>
      </c>
      <c r="G98" s="61">
        <f>A126110862A_Latest</f>
        <v>72.337999999999994</v>
      </c>
      <c r="H98" s="61">
        <f>A126103302W_Latest</f>
        <v>117.652</v>
      </c>
      <c r="I98" s="61">
        <f>A126095182F_Latest</f>
        <v>149.72900000000001</v>
      </c>
      <c r="J98" s="61">
        <f>A126110302C_Latest</f>
        <v>58.994</v>
      </c>
      <c r="K98" s="61">
        <f>A126102742J_Latest</f>
        <v>90.734999999999999</v>
      </c>
      <c r="L98" s="61">
        <f>A126095882V_Latest</f>
        <v>115.636</v>
      </c>
      <c r="M98" s="61">
        <f>A126111002V_Latest</f>
        <v>41.203000000000003</v>
      </c>
      <c r="N98" s="61">
        <f>A126103442X_Latest</f>
        <v>74.433999999999997</v>
      </c>
      <c r="O98" s="61">
        <f>A126096022L_Latest</f>
        <v>47.316000000000003</v>
      </c>
      <c r="P98" s="61">
        <f>A126111142W_Latest</f>
        <v>18.797999999999998</v>
      </c>
      <c r="Q98" s="61">
        <f>A126103582A_Latest</f>
        <v>28.518999999999998</v>
      </c>
      <c r="R98" s="61">
        <f>A126095322W_Latest</f>
        <v>61.694000000000003</v>
      </c>
      <c r="S98" s="61">
        <f>A126110442F_Latest</f>
        <v>20.125</v>
      </c>
      <c r="T98" s="61">
        <f>A126102882K_Latest</f>
        <v>41.569000000000003</v>
      </c>
      <c r="U98" s="61">
        <f>A126095462X_Latest</f>
        <v>16.096</v>
      </c>
      <c r="V98" s="61">
        <f>A126110582J_Latest</f>
        <v>6.14</v>
      </c>
      <c r="W98" s="61">
        <f>A126103022C_Latest</f>
        <v>9.9559999999999995</v>
      </c>
      <c r="X98" s="61">
        <f>A126095602R_Latest</f>
        <v>3.2120000000000002</v>
      </c>
      <c r="Y98" s="61">
        <f>A126110722X_Latest</f>
        <v>1.8140000000000001</v>
      </c>
      <c r="Z98" s="61">
        <f>A126103162F_Latest</f>
        <v>1.3979999999999999</v>
      </c>
      <c r="AA98" s="61">
        <f>A126095042C_Latest</f>
        <v>12.391999999999999</v>
      </c>
      <c r="AB98" s="61">
        <f>A126110162L_Latest</f>
        <v>4.5030000000000001</v>
      </c>
      <c r="AC98" s="61">
        <f>A126102602F_Latest</f>
        <v>7.8890000000000002</v>
      </c>
      <c r="AD98" s="56">
        <v>25</v>
      </c>
    </row>
    <row r="99" spans="1:30" hidden="1">
      <c r="A99" s="43"/>
      <c r="B99" s="46" t="s">
        <v>3009</v>
      </c>
      <c r="C99" s="61">
        <f>A126094954A_Latest</f>
        <v>47.92</v>
      </c>
      <c r="D99" s="61">
        <f>A126110074L_Latest</f>
        <v>15.031000000000001</v>
      </c>
      <c r="E99" s="61">
        <f>A126102514F_Latest</f>
        <v>32.889000000000003</v>
      </c>
      <c r="F99" s="61">
        <f>A126095794V_Latest</f>
        <v>15.547000000000001</v>
      </c>
      <c r="G99" s="61">
        <f>A126110914T_Latest</f>
        <v>4.556</v>
      </c>
      <c r="H99" s="61">
        <f>A126103354X_Latest</f>
        <v>10.991</v>
      </c>
      <c r="I99" s="61">
        <f>A126095234W_Latest</f>
        <v>10.356999999999999</v>
      </c>
      <c r="J99" s="61">
        <f>A126110354F_Latest</f>
        <v>1.0880000000000001</v>
      </c>
      <c r="K99" s="61">
        <f>A126102794K_Latest</f>
        <v>9.2680000000000007</v>
      </c>
      <c r="L99" s="61">
        <f>A126095934K_Latest</f>
        <v>7.3170000000000002</v>
      </c>
      <c r="M99" s="61">
        <f>A126111054W_Latest</f>
        <v>2.38</v>
      </c>
      <c r="N99" s="61">
        <f>A126103494A_Latest</f>
        <v>4.9370000000000003</v>
      </c>
      <c r="O99" s="61">
        <f>A126096074R_Latest</f>
        <v>4.0670000000000002</v>
      </c>
      <c r="P99" s="61">
        <f>A126111194X_Latest</f>
        <v>2.6709999999999998</v>
      </c>
      <c r="Q99" s="61">
        <f>A126103634T_Latest</f>
        <v>1.3959999999999999</v>
      </c>
      <c r="R99" s="61">
        <f>A126095374X_Latest</f>
        <v>6.8390000000000004</v>
      </c>
      <c r="S99" s="61">
        <f>A126110494J_Latest</f>
        <v>2.8740000000000001</v>
      </c>
      <c r="T99" s="61">
        <f>A126102934A_Latest</f>
        <v>3.9649999999999999</v>
      </c>
      <c r="U99" s="61">
        <f>A126095514R_Latest</f>
        <v>1.3149999999999999</v>
      </c>
      <c r="V99" s="61">
        <f>A126110634X_Latest</f>
        <v>0.68100000000000005</v>
      </c>
      <c r="W99" s="61">
        <f>A126103074F_Latest</f>
        <v>0.63400000000000001</v>
      </c>
      <c r="X99" s="61">
        <f>A126095654T_Latest</f>
        <v>0.15</v>
      </c>
      <c r="Y99" s="61">
        <f>A126110774A_Latest</f>
        <v>8.8999999999999996E-2</v>
      </c>
      <c r="Z99" s="61">
        <f>A126103214W_Latest</f>
        <v>6.2E-2</v>
      </c>
      <c r="AA99" s="61">
        <f>A126095094F_Latest</f>
        <v>2.3279999999999998</v>
      </c>
      <c r="AB99" s="61">
        <f>A126110214C_Latest</f>
        <v>0.69199999999999995</v>
      </c>
      <c r="AC99" s="61">
        <f>A126102654J_Latest</f>
        <v>1.637</v>
      </c>
      <c r="AD99" s="56">
        <v>26</v>
      </c>
    </row>
    <row r="100" spans="1:30" hidden="1">
      <c r="A100" s="43"/>
      <c r="B100" s="46" t="s">
        <v>3010</v>
      </c>
      <c r="C100" s="61">
        <f>A126094826J_Latest</f>
        <v>173.374</v>
      </c>
      <c r="D100" s="61">
        <f>A126109946L_Latest</f>
        <v>64.100999999999999</v>
      </c>
      <c r="E100" s="61">
        <f>A126102386X_Latest</f>
        <v>109.27200000000001</v>
      </c>
      <c r="F100" s="61">
        <f>A126095666A_Latest</f>
        <v>66.694999999999993</v>
      </c>
      <c r="G100" s="61">
        <f>A126110786K_Latest</f>
        <v>23.600999999999999</v>
      </c>
      <c r="H100" s="61">
        <f>A126103226F_Latest</f>
        <v>43.094000000000001</v>
      </c>
      <c r="I100" s="61">
        <f>A126095106C_Latest</f>
        <v>49.64</v>
      </c>
      <c r="J100" s="61">
        <f>A126110226L_Latest</f>
        <v>17.149999999999999</v>
      </c>
      <c r="K100" s="61">
        <f>A126102666T_Latest</f>
        <v>32.49</v>
      </c>
      <c r="L100" s="61">
        <f>A126095806T_Latest</f>
        <v>29.981999999999999</v>
      </c>
      <c r="M100" s="61">
        <f>A126110926A_Latest</f>
        <v>15.151999999999999</v>
      </c>
      <c r="N100" s="61">
        <f>A126103366J_Latest</f>
        <v>14.83</v>
      </c>
      <c r="O100" s="61">
        <f>A126095946V_Latest</f>
        <v>8.2910000000000004</v>
      </c>
      <c r="P100" s="61">
        <f>A126111066F_Latest</f>
        <v>2.7770000000000001</v>
      </c>
      <c r="Q100" s="61">
        <f>A126103506X_Latest</f>
        <v>5.5140000000000002</v>
      </c>
      <c r="R100" s="61">
        <f>A126095246F_Latest</f>
        <v>13.737</v>
      </c>
      <c r="S100" s="61">
        <f>A126110366R_Latest</f>
        <v>3.4249999999999998</v>
      </c>
      <c r="T100" s="61">
        <f>A126102806J_Latest</f>
        <v>10.311999999999999</v>
      </c>
      <c r="U100" s="61">
        <f>A126095386J_Latest</f>
        <v>2.456</v>
      </c>
      <c r="V100" s="61">
        <f>A126110506F_Latest</f>
        <v>1.0309999999999999</v>
      </c>
      <c r="W100" s="61">
        <f>A126102946K_Latest</f>
        <v>1.4239999999999999</v>
      </c>
      <c r="X100" s="61">
        <f>A126095526X_Latest</f>
        <v>1.1200000000000001</v>
      </c>
      <c r="Y100" s="61">
        <f>A126110646J_Latest</f>
        <v>0.53400000000000003</v>
      </c>
      <c r="Z100" s="61">
        <f>A126103086R_Latest</f>
        <v>0.58599999999999997</v>
      </c>
      <c r="AA100" s="61">
        <f>A126094966K_Latest</f>
        <v>1.4530000000000001</v>
      </c>
      <c r="AB100" s="61">
        <f>A126110086W_Latest</f>
        <v>0.43</v>
      </c>
      <c r="AC100" s="61">
        <f>A126102526R_Latest</f>
        <v>1.0229999999999999</v>
      </c>
      <c r="AD100" s="56">
        <v>27</v>
      </c>
    </row>
    <row r="101" spans="1:30" hidden="1">
      <c r="A101" s="43"/>
      <c r="B101" s="46" t="s">
        <v>3011</v>
      </c>
      <c r="C101" s="61">
        <f>A126094906J_Latest</f>
        <v>186.61099999999999</v>
      </c>
      <c r="D101" s="61">
        <f>A126110026V_Latest</f>
        <v>14.247999999999999</v>
      </c>
      <c r="E101" s="61">
        <f>A126102466X_Latest</f>
        <v>172.36199999999999</v>
      </c>
      <c r="F101" s="61">
        <f>A126095746A_Latest</f>
        <v>58.683999999999997</v>
      </c>
      <c r="G101" s="61">
        <f>A126110866K_Latest</f>
        <v>3.5230000000000001</v>
      </c>
      <c r="H101" s="61">
        <f>A126103306F_Latest</f>
        <v>55.161000000000001</v>
      </c>
      <c r="I101" s="61">
        <f>A126095186R_Latest</f>
        <v>37.509</v>
      </c>
      <c r="J101" s="61">
        <f>A126110306L_Latest</f>
        <v>2.6019999999999999</v>
      </c>
      <c r="K101" s="61">
        <f>A126102746T_Latest</f>
        <v>34.908000000000001</v>
      </c>
      <c r="L101" s="61">
        <f>A126095886C_Latest</f>
        <v>40.991999999999997</v>
      </c>
      <c r="M101" s="61">
        <f>A126111006C_Latest</f>
        <v>4.0810000000000004</v>
      </c>
      <c r="N101" s="61">
        <f>A126103446J_Latest</f>
        <v>36.911000000000001</v>
      </c>
      <c r="O101" s="61">
        <f>A126096026W_Latest</f>
        <v>15.895</v>
      </c>
      <c r="P101" s="61">
        <f>A126111146F_Latest</f>
        <v>0.97299999999999998</v>
      </c>
      <c r="Q101" s="61">
        <f>A126103586K_Latest</f>
        <v>14.922000000000001</v>
      </c>
      <c r="R101" s="61">
        <f>A126095326F_Latest</f>
        <v>24.242999999999999</v>
      </c>
      <c r="S101" s="61">
        <f>A126110446R_Latest</f>
        <v>2.5350000000000001</v>
      </c>
      <c r="T101" s="61">
        <f>A126102886V_Latest</f>
        <v>21.707999999999998</v>
      </c>
      <c r="U101" s="61">
        <f>A126095466J_Latest</f>
        <v>4.82</v>
      </c>
      <c r="V101" s="61">
        <f>A126110586T_Latest</f>
        <v>0.16600000000000001</v>
      </c>
      <c r="W101" s="61">
        <f>A126103026L_Latest</f>
        <v>4.6539999999999999</v>
      </c>
      <c r="X101" s="61">
        <f>A126095606X_Latest</f>
        <v>1.081</v>
      </c>
      <c r="Y101" s="61">
        <f>A126110726J_Latest</f>
        <v>0.10299999999999999</v>
      </c>
      <c r="Z101" s="61">
        <f>A126103166R_Latest</f>
        <v>0.97799999999999998</v>
      </c>
      <c r="AA101" s="61">
        <f>A126095046L_Latest</f>
        <v>3.3860000000000001</v>
      </c>
      <c r="AB101" s="61">
        <f>A126110166W_Latest</f>
        <v>0.26500000000000001</v>
      </c>
      <c r="AC101" s="61">
        <f>A126102606R_Latest</f>
        <v>3.12</v>
      </c>
      <c r="AD101" s="56">
        <v>28</v>
      </c>
    </row>
    <row r="102" spans="1:30" hidden="1">
      <c r="A102" s="43"/>
      <c r="B102" s="46" t="s">
        <v>3012</v>
      </c>
      <c r="C102" s="61">
        <f>A126094918T_Latest</f>
        <v>2949.652</v>
      </c>
      <c r="D102" s="61">
        <f>A126110038C_Latest</f>
        <v>1301.4159999999999</v>
      </c>
      <c r="E102" s="61">
        <f>A126102478J_Latest</f>
        <v>1648.2360000000001</v>
      </c>
      <c r="F102" s="61">
        <f>A126095758K_Latest</f>
        <v>877.91200000000003</v>
      </c>
      <c r="G102" s="61">
        <f>A126110878V_Latest</f>
        <v>388.65699999999998</v>
      </c>
      <c r="H102" s="61">
        <f>A126103318R_Latest</f>
        <v>489.255</v>
      </c>
      <c r="I102" s="61">
        <f>A126095198X_Latest</f>
        <v>743.12099999999998</v>
      </c>
      <c r="J102" s="61">
        <f>A126110318W_Latest</f>
        <v>322.87200000000001</v>
      </c>
      <c r="K102" s="61">
        <f>A126102758A_Latest</f>
        <v>420.24900000000002</v>
      </c>
      <c r="L102" s="61">
        <f>A126095898L_Latest</f>
        <v>640.35299999999995</v>
      </c>
      <c r="M102" s="61">
        <f>A126111018L_Latest</f>
        <v>286.529</v>
      </c>
      <c r="N102" s="61">
        <f>A126103458T_Latest</f>
        <v>353.82400000000001</v>
      </c>
      <c r="O102" s="61">
        <f>A126096038F_Latest</f>
        <v>232.428</v>
      </c>
      <c r="P102" s="61">
        <f>A126111158R_Latest</f>
        <v>99.296000000000006</v>
      </c>
      <c r="Q102" s="61">
        <f>A126103598V_Latest</f>
        <v>133.13200000000001</v>
      </c>
      <c r="R102" s="61">
        <f>A126095338R_Latest</f>
        <v>314.81099999999998</v>
      </c>
      <c r="S102" s="61">
        <f>A126110458X_Latest</f>
        <v>139.28700000000001</v>
      </c>
      <c r="T102" s="61">
        <f>A126102898C_Latest</f>
        <v>175.524</v>
      </c>
      <c r="U102" s="61">
        <f>A126095478T_Latest</f>
        <v>76.92</v>
      </c>
      <c r="V102" s="61">
        <f>A126110598A_Latest</f>
        <v>37.066000000000003</v>
      </c>
      <c r="W102" s="61">
        <f>A126103038W_Latest</f>
        <v>39.853999999999999</v>
      </c>
      <c r="X102" s="61">
        <f>A126095618J_Latest</f>
        <v>16.091999999999999</v>
      </c>
      <c r="Y102" s="61">
        <f>A126110738T_Latest</f>
        <v>7.8680000000000003</v>
      </c>
      <c r="Z102" s="61">
        <f>A126103178X_Latest</f>
        <v>8.2240000000000002</v>
      </c>
      <c r="AA102" s="61">
        <f>A126095058W_Latest</f>
        <v>48.015999999999998</v>
      </c>
      <c r="AB102" s="61">
        <f>A126110178F_Latest</f>
        <v>19.841000000000001</v>
      </c>
      <c r="AC102" s="61">
        <f>A126102618X_Latest</f>
        <v>28.175000000000001</v>
      </c>
      <c r="AD102" s="56">
        <v>29</v>
      </c>
    </row>
    <row r="103" spans="1:30" hidden="1">
      <c r="A103" s="43"/>
      <c r="B103" s="46" t="s">
        <v>3013</v>
      </c>
      <c r="C103" s="61">
        <f>A126094850J_Latest</f>
        <v>1650.1559999999999</v>
      </c>
      <c r="D103" s="61">
        <f>A126109970L_Latest</f>
        <v>715.01</v>
      </c>
      <c r="E103" s="61">
        <f>A126102410L_Latest</f>
        <v>935.14599999999996</v>
      </c>
      <c r="F103" s="61">
        <f>A126095690A_Latest</f>
        <v>537.08699999999999</v>
      </c>
      <c r="G103" s="61">
        <f>A126110810X_Latest</f>
        <v>233.36799999999999</v>
      </c>
      <c r="H103" s="61">
        <f>A126103250F_Latest</f>
        <v>303.71899999999999</v>
      </c>
      <c r="I103" s="61">
        <f>A126095130C_Latest</f>
        <v>446.99799999999999</v>
      </c>
      <c r="J103" s="61">
        <f>A126110250L_Latest</f>
        <v>198.12899999999999</v>
      </c>
      <c r="K103" s="61">
        <f>A126102690T_Latest</f>
        <v>248.869</v>
      </c>
      <c r="L103" s="61">
        <f>A126095830T_Latest</f>
        <v>320.786</v>
      </c>
      <c r="M103" s="61">
        <f>A126110950A_Latest</f>
        <v>134.33500000000001</v>
      </c>
      <c r="N103" s="61">
        <f>A126103390J_Latest</f>
        <v>186.45099999999999</v>
      </c>
      <c r="O103" s="61">
        <f>A126095970V_Latest</f>
        <v>113.735</v>
      </c>
      <c r="P103" s="61">
        <f>A126111090F_Latest</f>
        <v>50.951999999999998</v>
      </c>
      <c r="Q103" s="61">
        <f>A126103530X_Latest</f>
        <v>62.783000000000001</v>
      </c>
      <c r="R103" s="61">
        <f>A126095270F_Latest</f>
        <v>158.959</v>
      </c>
      <c r="S103" s="61">
        <f>A126110390R_Latest</f>
        <v>64.216999999999999</v>
      </c>
      <c r="T103" s="61">
        <f>A126102830J_Latest</f>
        <v>94.741</v>
      </c>
      <c r="U103" s="61">
        <f>A126095410W_Latest</f>
        <v>35.524000000000001</v>
      </c>
      <c r="V103" s="61">
        <f>A126110530F_Latest</f>
        <v>16.440000000000001</v>
      </c>
      <c r="W103" s="61">
        <f>A126102970K_Latest</f>
        <v>19.084</v>
      </c>
      <c r="X103" s="61">
        <f>A126095550X_Latest</f>
        <v>10.957000000000001</v>
      </c>
      <c r="Y103" s="61">
        <f>A126110670J_Latest</f>
        <v>5.62</v>
      </c>
      <c r="Z103" s="61">
        <f>A126103110C_Latest</f>
        <v>5.3369999999999997</v>
      </c>
      <c r="AA103" s="61">
        <f>A126094990K_Latest</f>
        <v>26.11</v>
      </c>
      <c r="AB103" s="61">
        <f>A126110110K_Latest</f>
        <v>11.948</v>
      </c>
      <c r="AC103" s="61">
        <f>A126102550R_Latest</f>
        <v>14.162000000000001</v>
      </c>
      <c r="AD103" s="56">
        <v>30</v>
      </c>
    </row>
    <row r="104" spans="1:30" hidden="1">
      <c r="A104" s="43"/>
      <c r="B104" s="46" t="s">
        <v>3014</v>
      </c>
      <c r="C104" s="61">
        <f>A126094834J_Latest</f>
        <v>271.923</v>
      </c>
      <c r="D104" s="61">
        <f>A126109954L_Latest</f>
        <v>109.57</v>
      </c>
      <c r="E104" s="61">
        <f>A126102394X_Latest</f>
        <v>162.352</v>
      </c>
      <c r="F104" s="61">
        <f>A126095674A_Latest</f>
        <v>88.754999999999995</v>
      </c>
      <c r="G104" s="61">
        <f>A126110794K_Latest</f>
        <v>40.639000000000003</v>
      </c>
      <c r="H104" s="61">
        <f>A126103234F_Latest</f>
        <v>48.116</v>
      </c>
      <c r="I104" s="61">
        <f>A126095114C_Latest</f>
        <v>74.403000000000006</v>
      </c>
      <c r="J104" s="61">
        <f>A126110234L_Latest</f>
        <v>26.39</v>
      </c>
      <c r="K104" s="61">
        <f>A126102674T_Latest</f>
        <v>48.012</v>
      </c>
      <c r="L104" s="61">
        <f>A126095814T_Latest</f>
        <v>52.09</v>
      </c>
      <c r="M104" s="61">
        <f>A126110934A_Latest</f>
        <v>22.353999999999999</v>
      </c>
      <c r="N104" s="61">
        <f>A126103374J_Latest</f>
        <v>29.736000000000001</v>
      </c>
      <c r="O104" s="61">
        <f>A126095954V_Latest</f>
        <v>21.067</v>
      </c>
      <c r="P104" s="61">
        <f>A126111074F_Latest</f>
        <v>7.6029999999999998</v>
      </c>
      <c r="Q104" s="61">
        <f>A126103514X_Latest</f>
        <v>13.464</v>
      </c>
      <c r="R104" s="61">
        <f>A126095254F_Latest</f>
        <v>23.096</v>
      </c>
      <c r="S104" s="61">
        <f>A126110374R_Latest</f>
        <v>7.2720000000000002</v>
      </c>
      <c r="T104" s="61">
        <f>A126102814J_Latest</f>
        <v>15.824</v>
      </c>
      <c r="U104" s="61">
        <f>A126095394J_Latest</f>
        <v>6.157</v>
      </c>
      <c r="V104" s="61">
        <f>A126110514F_Latest</f>
        <v>3.016</v>
      </c>
      <c r="W104" s="61">
        <f>A126102954K_Latest</f>
        <v>3.141</v>
      </c>
      <c r="X104" s="61">
        <f>A126095534X_Latest</f>
        <v>2.181</v>
      </c>
      <c r="Y104" s="61">
        <f>A126110654J_Latest</f>
        <v>0.78400000000000003</v>
      </c>
      <c r="Z104" s="61">
        <f>A126103094R_Latest</f>
        <v>1.397</v>
      </c>
      <c r="AA104" s="61">
        <f>A126094974K_Latest</f>
        <v>4.1740000000000004</v>
      </c>
      <c r="AB104" s="61">
        <f>A126110094W_Latest</f>
        <v>1.5129999999999999</v>
      </c>
      <c r="AC104" s="61">
        <f>A126102534R_Latest</f>
        <v>2.6619999999999999</v>
      </c>
      <c r="AD104" s="56">
        <v>31</v>
      </c>
    </row>
    <row r="105" spans="1:30" hidden="1">
      <c r="A105" s="43"/>
      <c r="B105" s="46" t="s">
        <v>3015</v>
      </c>
      <c r="C105" s="61">
        <f>A126094870T_Latest</f>
        <v>1378.2329999999999</v>
      </c>
      <c r="D105" s="61">
        <f>A126109990W_Latest</f>
        <v>605.44000000000005</v>
      </c>
      <c r="E105" s="61">
        <f>A126102430W_Latest</f>
        <v>772.79399999999998</v>
      </c>
      <c r="F105" s="61">
        <f>A126095710X_Latest</f>
        <v>448.33199999999999</v>
      </c>
      <c r="G105" s="61">
        <f>A126110830J_Latest</f>
        <v>192.72900000000001</v>
      </c>
      <c r="H105" s="61">
        <f>A126103270R_Latest</f>
        <v>255.60300000000001</v>
      </c>
      <c r="I105" s="61">
        <f>A126095150L_Latest</f>
        <v>372.596</v>
      </c>
      <c r="J105" s="61">
        <f>A126110270W_Latest</f>
        <v>171.739</v>
      </c>
      <c r="K105" s="61">
        <f>A126102710R_Latest</f>
        <v>200.857</v>
      </c>
      <c r="L105" s="61">
        <f>A126095850A_Latest</f>
        <v>268.69600000000003</v>
      </c>
      <c r="M105" s="61">
        <f>A126110970K_Latest</f>
        <v>111.982</v>
      </c>
      <c r="N105" s="61">
        <f>A126103410F_Latest</f>
        <v>156.715</v>
      </c>
      <c r="O105" s="61">
        <f>A126095990C_Latest</f>
        <v>92.668000000000006</v>
      </c>
      <c r="P105" s="61">
        <f>A126111110C_Latest</f>
        <v>43.348999999999997</v>
      </c>
      <c r="Q105" s="61">
        <f>A126103550J_Latest</f>
        <v>49.319000000000003</v>
      </c>
      <c r="R105" s="61">
        <f>A126095290R_Latest</f>
        <v>135.863</v>
      </c>
      <c r="S105" s="61">
        <f>A126110410L_Latest</f>
        <v>56.945</v>
      </c>
      <c r="T105" s="61">
        <f>A126102850T_Latest</f>
        <v>78.918000000000006</v>
      </c>
      <c r="U105" s="61">
        <f>A126095430F_Latest</f>
        <v>29.367000000000001</v>
      </c>
      <c r="V105" s="61">
        <f>A126110550R_Latest</f>
        <v>13.423999999999999</v>
      </c>
      <c r="W105" s="61">
        <f>A126102990V_Latest</f>
        <v>15.943</v>
      </c>
      <c r="X105" s="61">
        <f>A126095570J_Latest</f>
        <v>8.7759999999999998</v>
      </c>
      <c r="Y105" s="61">
        <f>A126110690T_Latest</f>
        <v>4.8369999999999997</v>
      </c>
      <c r="Z105" s="61">
        <f>A126103130L_Latest</f>
        <v>3.9390000000000001</v>
      </c>
      <c r="AA105" s="61">
        <f>A126095010K_Latest</f>
        <v>21.934999999999999</v>
      </c>
      <c r="AB105" s="61">
        <f>A126110130V_Latest</f>
        <v>10.435</v>
      </c>
      <c r="AC105" s="61">
        <f>A126102570X_Latest</f>
        <v>11.5</v>
      </c>
      <c r="AD105" s="56">
        <v>32</v>
      </c>
    </row>
    <row r="106" spans="1:30" hidden="1">
      <c r="A106" s="43"/>
      <c r="B106" s="46" t="s">
        <v>3016</v>
      </c>
      <c r="C106" s="61">
        <f>A126094846T_Latest</f>
        <v>14603.789000000001</v>
      </c>
      <c r="D106" s="61">
        <f>A126109966W_Latest</f>
        <v>7566.7950000000001</v>
      </c>
      <c r="E106" s="61">
        <f>A126102406W_Latest</f>
        <v>7036.9939999999997</v>
      </c>
      <c r="F106" s="61">
        <f>A126095686K_Latest</f>
        <v>4554.9449999999997</v>
      </c>
      <c r="G106" s="61">
        <f>A126110806J_Latest</f>
        <v>2357.9189999999999</v>
      </c>
      <c r="H106" s="61">
        <f>A126103246R_Latest</f>
        <v>2197.0259999999998</v>
      </c>
      <c r="I106" s="61">
        <f>A126095126L_Latest</f>
        <v>3811.1390000000001</v>
      </c>
      <c r="J106" s="61">
        <f>A126110246W_Latest</f>
        <v>1975.8869999999999</v>
      </c>
      <c r="K106" s="61">
        <f>A126102686A_Latest</f>
        <v>1835.2529999999999</v>
      </c>
      <c r="L106" s="61">
        <f>A126095826A_Latest</f>
        <v>2968.54</v>
      </c>
      <c r="M106" s="61">
        <f>A126110946K_Latest</f>
        <v>1531.0409999999999</v>
      </c>
      <c r="N106" s="61">
        <f>A126103386T_Latest</f>
        <v>1437.499</v>
      </c>
      <c r="O106" s="61">
        <f>A126095966C_Latest</f>
        <v>972.2</v>
      </c>
      <c r="P106" s="61">
        <f>A126111086R_Latest</f>
        <v>501.49099999999999</v>
      </c>
      <c r="Q106" s="61">
        <f>A126103526J_Latest</f>
        <v>470.70800000000003</v>
      </c>
      <c r="R106" s="61">
        <f>A126095266R_Latest</f>
        <v>1616.271</v>
      </c>
      <c r="S106" s="61">
        <f>A126110386X_Latest</f>
        <v>853.76199999999994</v>
      </c>
      <c r="T106" s="61">
        <f>A126102826T_Latest</f>
        <v>762.51</v>
      </c>
      <c r="U106" s="61">
        <f>A126095406F_Latest</f>
        <v>283.64100000000002</v>
      </c>
      <c r="V106" s="61">
        <f>A126110526R_Latest</f>
        <v>146.55600000000001</v>
      </c>
      <c r="W106" s="61">
        <f>A126102966V_Latest</f>
        <v>137.08500000000001</v>
      </c>
      <c r="X106" s="61">
        <f>A126095546J_Latest</f>
        <v>121.85899999999999</v>
      </c>
      <c r="Y106" s="61">
        <f>A126110666T_Latest</f>
        <v>61.573</v>
      </c>
      <c r="Z106" s="61">
        <f>A126103106L_Latest</f>
        <v>60.286000000000001</v>
      </c>
      <c r="AA106" s="61">
        <f>A126094986V_Latest</f>
        <v>275.19299999999998</v>
      </c>
      <c r="AB106" s="61">
        <f>A126110106V_Latest</f>
        <v>138.566</v>
      </c>
      <c r="AC106" s="61">
        <f>A126102546X_Latest</f>
        <v>136.62700000000001</v>
      </c>
      <c r="AD106" s="56">
        <v>33</v>
      </c>
    </row>
    <row r="107" spans="1:30" hidden="1">
      <c r="A107" s="43"/>
      <c r="B107" s="46" t="s">
        <v>3017</v>
      </c>
      <c r="C107" s="61">
        <f>A126094874A_Latest</f>
        <v>7424.6819999999998</v>
      </c>
      <c r="D107" s="61">
        <f>A126109994F_Latest</f>
        <v>3235.2809999999999</v>
      </c>
      <c r="E107" s="61">
        <f>A126102434F_Latest</f>
        <v>4189.402</v>
      </c>
      <c r="F107" s="61">
        <f>A126095714J_Latest</f>
        <v>2376.038</v>
      </c>
      <c r="G107" s="61">
        <f>A126110834T_Latest</f>
        <v>1053.4290000000001</v>
      </c>
      <c r="H107" s="61">
        <f>A126103274X_Latest</f>
        <v>1322.6089999999999</v>
      </c>
      <c r="I107" s="61">
        <f>A126095154W_Latest</f>
        <v>1907.894</v>
      </c>
      <c r="J107" s="61">
        <f>A126110274F_Latest</f>
        <v>820.27700000000004</v>
      </c>
      <c r="K107" s="61">
        <f>A126102714X_Latest</f>
        <v>1087.617</v>
      </c>
      <c r="L107" s="61">
        <f>A126095854K_Latest</f>
        <v>1501.5419999999999</v>
      </c>
      <c r="M107" s="61">
        <f>A126110974V_Latest</f>
        <v>648.77200000000005</v>
      </c>
      <c r="N107" s="61">
        <f>A126103414R_Latest</f>
        <v>852.77</v>
      </c>
      <c r="O107" s="61">
        <f>A126095994L_Latest</f>
        <v>562.09799999999996</v>
      </c>
      <c r="P107" s="61">
        <f>A126111114L_Latest</f>
        <v>248.96</v>
      </c>
      <c r="Q107" s="61">
        <f>A126103554T_Latest</f>
        <v>313.13799999999998</v>
      </c>
      <c r="R107" s="61">
        <f>A126095294X_Latest</f>
        <v>742.05100000000004</v>
      </c>
      <c r="S107" s="61">
        <f>A126110414W_Latest</f>
        <v>313.84899999999999</v>
      </c>
      <c r="T107" s="61">
        <f>A126102854A_Latest</f>
        <v>428.20100000000002</v>
      </c>
      <c r="U107" s="61">
        <f>A126095434R_Latest</f>
        <v>188.63</v>
      </c>
      <c r="V107" s="61">
        <f>A126110554X_Latest</f>
        <v>85.55</v>
      </c>
      <c r="W107" s="61">
        <f>A126102994C_Latest</f>
        <v>103.07899999999999</v>
      </c>
      <c r="X107" s="61">
        <f>A126095574T_Latest</f>
        <v>36.837000000000003</v>
      </c>
      <c r="Y107" s="61">
        <f>A126110694A_Latest</f>
        <v>17.661999999999999</v>
      </c>
      <c r="Z107" s="61">
        <f>A126103134W_Latest</f>
        <v>19.175000000000001</v>
      </c>
      <c r="AA107" s="61">
        <f>A126095014V_Latest</f>
        <v>109.59399999999999</v>
      </c>
      <c r="AB107" s="61">
        <f>A126110134C_Latest</f>
        <v>46.781999999999996</v>
      </c>
      <c r="AC107" s="61">
        <f>A126102574J_Latest</f>
        <v>62.811999999999998</v>
      </c>
      <c r="AD107" s="56">
        <v>34</v>
      </c>
    </row>
    <row r="108" spans="1:30" hidden="1">
      <c r="A108" s="43"/>
      <c r="B108" s="46" t="s">
        <v>3018</v>
      </c>
      <c r="C108" s="61">
        <f>A126094854T_Latest</f>
        <v>787.99</v>
      </c>
      <c r="D108" s="61">
        <f>A126109974W_Latest</f>
        <v>304.99299999999999</v>
      </c>
      <c r="E108" s="61">
        <f>A126102414W_Latest</f>
        <v>482.99700000000001</v>
      </c>
      <c r="F108" s="61">
        <f>A126095694K_Latest</f>
        <v>255.75299999999999</v>
      </c>
      <c r="G108" s="61">
        <f>A126110814J_Latest</f>
        <v>100.55800000000001</v>
      </c>
      <c r="H108" s="61">
        <f>A126103254R_Latest</f>
        <v>155.19499999999999</v>
      </c>
      <c r="I108" s="61">
        <f>A126095134L_Latest</f>
        <v>198.35599999999999</v>
      </c>
      <c r="J108" s="61">
        <f>A126110254W_Latest</f>
        <v>79.605999999999995</v>
      </c>
      <c r="K108" s="61">
        <f>A126102694A_Latest</f>
        <v>118.75</v>
      </c>
      <c r="L108" s="61">
        <f>A126095834A_Latest</f>
        <v>152.261</v>
      </c>
      <c r="M108" s="61">
        <f>A126110954K_Latest</f>
        <v>58.277999999999999</v>
      </c>
      <c r="N108" s="61">
        <f>A126103394T_Latest</f>
        <v>93.983000000000004</v>
      </c>
      <c r="O108" s="61">
        <f>A126095974C_Latest</f>
        <v>58.703000000000003</v>
      </c>
      <c r="P108" s="61">
        <f>A126111094R_Latest</f>
        <v>22.927</v>
      </c>
      <c r="Q108" s="61">
        <f>A126103534J_Latest</f>
        <v>35.774999999999999</v>
      </c>
      <c r="R108" s="61">
        <f>A126095274R_Latest</f>
        <v>82.388000000000005</v>
      </c>
      <c r="S108" s="61">
        <f>A126110394X_Latest</f>
        <v>25.995999999999999</v>
      </c>
      <c r="T108" s="61">
        <f>A126102834T_Latest</f>
        <v>56.392000000000003</v>
      </c>
      <c r="U108" s="61">
        <f>A126095414F_Latest</f>
        <v>19.706</v>
      </c>
      <c r="V108" s="61">
        <f>A126110534R_Latest</f>
        <v>8.14</v>
      </c>
      <c r="W108" s="61">
        <f>A126102974V_Latest</f>
        <v>11.566000000000001</v>
      </c>
      <c r="X108" s="61">
        <f>A126095554J_Latest</f>
        <v>5.407</v>
      </c>
      <c r="Y108" s="61">
        <f>A126110674T_Latest</f>
        <v>2.5409999999999999</v>
      </c>
      <c r="Z108" s="61">
        <f>A126103114L_Latest</f>
        <v>2.8660000000000001</v>
      </c>
      <c r="AA108" s="61">
        <f>A126094994V_Latest</f>
        <v>15.417999999999999</v>
      </c>
      <c r="AB108" s="61">
        <f>A126110114V_Latest</f>
        <v>6.9480000000000004</v>
      </c>
      <c r="AC108" s="61">
        <f>A126102554X_Latest</f>
        <v>8.4700000000000006</v>
      </c>
      <c r="AD108" s="56">
        <v>35</v>
      </c>
    </row>
    <row r="109" spans="1:30" hidden="1">
      <c r="A109" s="49"/>
      <c r="B109" s="50"/>
      <c r="C109" s="47"/>
      <c r="D109" s="47"/>
      <c r="E109" s="47"/>
      <c r="F109" s="47"/>
      <c r="G109" s="47"/>
      <c r="H109" s="47"/>
      <c r="I109" s="47"/>
      <c r="J109" s="47"/>
      <c r="K109" s="47"/>
      <c r="L109" s="47"/>
      <c r="M109" s="47"/>
      <c r="N109" s="47"/>
      <c r="O109" s="47"/>
      <c r="P109" s="47"/>
      <c r="Q109" s="47"/>
      <c r="R109" s="47"/>
      <c r="S109" s="47"/>
      <c r="T109" s="47"/>
    </row>
    <row r="110" spans="1:30" hidden="1">
      <c r="A110" s="49"/>
      <c r="B110" s="50"/>
      <c r="C110" s="47"/>
      <c r="D110" s="47"/>
      <c r="E110" s="47"/>
      <c r="F110" s="47"/>
      <c r="G110" s="47"/>
      <c r="H110" s="47"/>
      <c r="I110" s="47"/>
      <c r="J110" s="47"/>
      <c r="K110" s="47"/>
      <c r="L110" s="47"/>
      <c r="M110" s="47"/>
      <c r="N110" s="47"/>
      <c r="O110" s="47"/>
      <c r="P110" s="47"/>
      <c r="Q110" s="47"/>
      <c r="R110" s="47"/>
      <c r="S110" s="47"/>
      <c r="T110" s="47"/>
    </row>
    <row r="111" spans="1:30" hidden="1">
      <c r="A111" s="49"/>
      <c r="B111" s="50"/>
      <c r="C111" s="47"/>
      <c r="D111" s="47"/>
      <c r="E111" s="47"/>
      <c r="F111" s="47"/>
      <c r="G111" s="47"/>
      <c r="H111" s="47"/>
      <c r="I111" s="47"/>
      <c r="J111" s="47"/>
      <c r="K111" s="47"/>
      <c r="L111" s="47"/>
      <c r="M111" s="47"/>
      <c r="N111" s="47"/>
      <c r="O111" s="47"/>
      <c r="P111" s="47"/>
      <c r="Q111" s="47"/>
      <c r="R111" s="47"/>
      <c r="S111" s="47"/>
      <c r="T111" s="47"/>
    </row>
    <row r="112" spans="1:30" hidden="1">
      <c r="A112" s="49"/>
      <c r="B112" s="50"/>
      <c r="C112" s="47"/>
      <c r="D112" s="47"/>
      <c r="E112" s="47"/>
      <c r="F112" s="47"/>
      <c r="G112" s="47"/>
      <c r="H112" s="47"/>
      <c r="I112" s="47"/>
      <c r="J112" s="47"/>
      <c r="K112" s="47"/>
      <c r="L112" s="47"/>
      <c r="M112" s="47"/>
      <c r="N112" s="47"/>
      <c r="O112" s="47"/>
      <c r="P112" s="47"/>
      <c r="Q112" s="47"/>
      <c r="R112" s="47"/>
      <c r="S112" s="47"/>
      <c r="T112" s="47"/>
    </row>
    <row r="113" spans="1:30" hidden="1">
      <c r="A113" s="49"/>
      <c r="B113" s="50"/>
      <c r="C113" s="47"/>
      <c r="D113" s="47"/>
      <c r="E113" s="47"/>
      <c r="F113" s="47"/>
      <c r="G113" s="47"/>
      <c r="H113" s="47"/>
      <c r="I113" s="47"/>
      <c r="J113" s="47"/>
      <c r="K113" s="47"/>
      <c r="L113" s="47"/>
      <c r="M113" s="47"/>
      <c r="N113" s="47"/>
      <c r="O113" s="47"/>
      <c r="P113" s="47"/>
      <c r="Q113" s="47"/>
      <c r="R113" s="47"/>
      <c r="S113" s="47"/>
      <c r="T113" s="47"/>
    </row>
    <row r="114" spans="1:30" hidden="1">
      <c r="A114" s="49"/>
      <c r="B114" s="50"/>
      <c r="C114" s="47"/>
      <c r="D114" s="47"/>
      <c r="E114" s="47"/>
      <c r="F114" s="47"/>
      <c r="G114" s="47"/>
      <c r="H114" s="47"/>
      <c r="I114" s="47"/>
      <c r="J114" s="47"/>
      <c r="K114" s="47"/>
      <c r="L114" s="47"/>
      <c r="M114" s="47"/>
      <c r="N114" s="47"/>
      <c r="O114" s="47"/>
      <c r="P114" s="47"/>
      <c r="Q114" s="47"/>
      <c r="R114" s="47"/>
      <c r="S114" s="47"/>
      <c r="T114" s="47"/>
    </row>
    <row r="115" spans="1:30" hidden="1">
      <c r="A115" s="49"/>
      <c r="B115" s="50"/>
      <c r="C115" s="47"/>
      <c r="D115" s="47"/>
      <c r="E115" s="47"/>
      <c r="F115" s="47"/>
      <c r="G115" s="47"/>
      <c r="H115" s="47"/>
      <c r="I115" s="47"/>
      <c r="J115" s="47"/>
      <c r="K115" s="47"/>
      <c r="L115" s="47"/>
      <c r="M115" s="47"/>
      <c r="N115" s="47"/>
      <c r="O115" s="47"/>
      <c r="P115" s="47"/>
      <c r="Q115" s="47"/>
      <c r="R115" s="47"/>
      <c r="S115" s="47"/>
      <c r="T115" s="47"/>
    </row>
    <row r="116" spans="1:30" hidden="1">
      <c r="A116" s="49"/>
      <c r="B116" s="50"/>
      <c r="C116" s="47"/>
      <c r="D116" s="47"/>
      <c r="E116" s="47"/>
      <c r="F116" s="47"/>
      <c r="G116" s="47"/>
      <c r="H116" s="47"/>
      <c r="I116" s="47"/>
      <c r="J116" s="47"/>
      <c r="K116" s="47"/>
      <c r="L116" s="47"/>
      <c r="M116" s="47"/>
      <c r="N116" s="47"/>
      <c r="O116" s="47"/>
      <c r="P116" s="47"/>
      <c r="Q116" s="47"/>
      <c r="R116" s="47"/>
      <c r="S116" s="47"/>
      <c r="T116" s="47"/>
    </row>
    <row r="117" spans="1:30" hidden="1">
      <c r="A117" s="49"/>
      <c r="B117" s="50"/>
      <c r="C117" s="47"/>
      <c r="D117" s="47"/>
      <c r="E117" s="47"/>
      <c r="F117" s="47"/>
      <c r="G117" s="47"/>
      <c r="H117" s="47"/>
      <c r="I117" s="47"/>
      <c r="J117" s="47"/>
      <c r="K117" s="47"/>
      <c r="L117" s="47"/>
      <c r="M117" s="47"/>
      <c r="N117" s="47"/>
      <c r="O117" s="47"/>
      <c r="P117" s="47"/>
      <c r="Q117" s="47"/>
      <c r="R117" s="47"/>
      <c r="S117" s="47"/>
      <c r="T117" s="47"/>
    </row>
    <row r="118" spans="1:30" hidden="1">
      <c r="A118" s="54"/>
      <c r="B118" s="53"/>
      <c r="C118" s="56">
        <v>1</v>
      </c>
      <c r="D118" s="56">
        <v>2</v>
      </c>
      <c r="E118" s="56">
        <v>3</v>
      </c>
      <c r="F118" s="56">
        <v>4</v>
      </c>
      <c r="G118" s="56">
        <v>5</v>
      </c>
      <c r="H118" s="56">
        <v>6</v>
      </c>
      <c r="I118" s="56">
        <v>7</v>
      </c>
      <c r="J118" s="56">
        <v>8</v>
      </c>
      <c r="K118" s="56">
        <v>9</v>
      </c>
      <c r="L118" s="56">
        <v>10</v>
      </c>
      <c r="M118" s="56">
        <v>11</v>
      </c>
      <c r="N118" s="56">
        <v>12</v>
      </c>
      <c r="O118" s="56">
        <v>13</v>
      </c>
      <c r="P118" s="56">
        <v>14</v>
      </c>
      <c r="Q118" s="56">
        <v>15</v>
      </c>
      <c r="R118" s="56">
        <v>16</v>
      </c>
      <c r="S118" s="56">
        <v>17</v>
      </c>
      <c r="T118" s="56">
        <v>18</v>
      </c>
      <c r="U118" s="56">
        <v>19</v>
      </c>
      <c r="V118" s="56">
        <v>20</v>
      </c>
      <c r="W118" s="56">
        <v>21</v>
      </c>
      <c r="X118" s="56">
        <v>22</v>
      </c>
      <c r="Y118" s="56">
        <v>23</v>
      </c>
      <c r="Z118" s="56">
        <v>24</v>
      </c>
      <c r="AA118" s="56">
        <v>25</v>
      </c>
      <c r="AB118" s="56">
        <v>26</v>
      </c>
      <c r="AC118" s="56">
        <v>27</v>
      </c>
    </row>
    <row r="119" spans="1:30" ht="15" hidden="1" customHeight="1">
      <c r="A119" s="38"/>
      <c r="B119" s="38"/>
      <c r="C119" s="73" t="s">
        <v>3025</v>
      </c>
      <c r="D119" s="73"/>
      <c r="E119" s="73"/>
      <c r="F119" s="73" t="s">
        <v>3026</v>
      </c>
      <c r="G119" s="73"/>
      <c r="H119" s="73"/>
      <c r="I119" s="73" t="s">
        <v>3027</v>
      </c>
      <c r="J119" s="73"/>
      <c r="K119" s="73"/>
      <c r="L119" s="73" t="s">
        <v>3028</v>
      </c>
      <c r="M119" s="73"/>
      <c r="N119" s="73"/>
      <c r="O119" s="73" t="s">
        <v>3029</v>
      </c>
      <c r="P119" s="73"/>
      <c r="Q119" s="73"/>
      <c r="R119" s="73" t="s">
        <v>3030</v>
      </c>
      <c r="S119" s="73"/>
      <c r="T119" s="73"/>
      <c r="U119" s="73" t="s">
        <v>3031</v>
      </c>
      <c r="V119" s="73"/>
      <c r="W119" s="73"/>
      <c r="X119" s="73" t="s">
        <v>3032</v>
      </c>
      <c r="Y119" s="73"/>
      <c r="Z119" s="73"/>
      <c r="AA119" s="73" t="s">
        <v>3033</v>
      </c>
      <c r="AB119" s="73"/>
      <c r="AC119" s="73"/>
    </row>
    <row r="120" spans="1:30" hidden="1">
      <c r="A120" s="38"/>
      <c r="B120" s="38"/>
      <c r="C120" s="39" t="s">
        <v>2979</v>
      </c>
      <c r="D120" s="39" t="s">
        <v>2980</v>
      </c>
      <c r="E120" s="39" t="s">
        <v>2981</v>
      </c>
      <c r="F120" s="39" t="s">
        <v>2979</v>
      </c>
      <c r="G120" s="39" t="s">
        <v>2980</v>
      </c>
      <c r="H120" s="39" t="s">
        <v>2981</v>
      </c>
      <c r="I120" s="39" t="s">
        <v>2979</v>
      </c>
      <c r="J120" s="39" t="s">
        <v>2980</v>
      </c>
      <c r="K120" s="39" t="s">
        <v>2981</v>
      </c>
      <c r="L120" s="39" t="s">
        <v>2979</v>
      </c>
      <c r="M120" s="39" t="s">
        <v>2980</v>
      </c>
      <c r="N120" s="39" t="s">
        <v>2981</v>
      </c>
      <c r="O120" s="39" t="s">
        <v>2979</v>
      </c>
      <c r="P120" s="39" t="s">
        <v>2980</v>
      </c>
      <c r="Q120" s="39" t="s">
        <v>2981</v>
      </c>
      <c r="R120" s="39" t="s">
        <v>2979</v>
      </c>
      <c r="S120" s="39" t="s">
        <v>2980</v>
      </c>
      <c r="T120" s="39" t="s">
        <v>2981</v>
      </c>
      <c r="U120" s="39" t="s">
        <v>2979</v>
      </c>
      <c r="V120" s="39" t="s">
        <v>2980</v>
      </c>
      <c r="W120" s="39" t="s">
        <v>2981</v>
      </c>
      <c r="X120" s="39" t="s">
        <v>2979</v>
      </c>
      <c r="Y120" s="39" t="s">
        <v>2980</v>
      </c>
      <c r="Z120" s="39" t="s">
        <v>2981</v>
      </c>
      <c r="AA120" s="39" t="s">
        <v>2979</v>
      </c>
      <c r="AB120" s="39" t="s">
        <v>2980</v>
      </c>
      <c r="AC120" s="39" t="s">
        <v>2981</v>
      </c>
    </row>
    <row r="121" spans="1:30" hidden="1">
      <c r="A121" s="38"/>
      <c r="B121" s="38"/>
      <c r="C121" s="42" t="s">
        <v>2982</v>
      </c>
      <c r="D121" s="42" t="s">
        <v>2982</v>
      </c>
      <c r="E121" s="42" t="s">
        <v>2982</v>
      </c>
      <c r="F121" s="42" t="s">
        <v>2982</v>
      </c>
      <c r="G121" s="42" t="s">
        <v>2982</v>
      </c>
      <c r="H121" s="42" t="s">
        <v>2982</v>
      </c>
      <c r="I121" s="42" t="s">
        <v>2982</v>
      </c>
      <c r="J121" s="42" t="s">
        <v>2982</v>
      </c>
      <c r="K121" s="42" t="s">
        <v>2982</v>
      </c>
      <c r="L121" s="42" t="s">
        <v>2982</v>
      </c>
      <c r="M121" s="42" t="s">
        <v>2982</v>
      </c>
      <c r="N121" s="42" t="s">
        <v>2982</v>
      </c>
      <c r="O121" s="42" t="s">
        <v>2982</v>
      </c>
      <c r="P121" s="42" t="s">
        <v>2982</v>
      </c>
      <c r="Q121" s="42" t="s">
        <v>2982</v>
      </c>
      <c r="R121" s="42" t="s">
        <v>2982</v>
      </c>
      <c r="S121" s="42" t="s">
        <v>2982</v>
      </c>
      <c r="T121" s="42" t="s">
        <v>2982</v>
      </c>
      <c r="U121" s="42" t="s">
        <v>2982</v>
      </c>
      <c r="V121" s="42" t="s">
        <v>2982</v>
      </c>
      <c r="W121" s="42" t="s">
        <v>2982</v>
      </c>
      <c r="X121" s="42" t="s">
        <v>2982</v>
      </c>
      <c r="Y121" s="42" t="s">
        <v>2982</v>
      </c>
      <c r="Z121" s="42" t="s">
        <v>2982</v>
      </c>
      <c r="AA121" s="42" t="s">
        <v>2982</v>
      </c>
      <c r="AB121" s="42" t="s">
        <v>2982</v>
      </c>
      <c r="AC121" s="42" t="s">
        <v>2982</v>
      </c>
    </row>
    <row r="122" spans="1:30" hidden="1">
      <c r="A122" s="43" t="s">
        <v>2983</v>
      </c>
      <c r="B122" s="44"/>
    </row>
    <row r="123" spans="1:30" hidden="1">
      <c r="A123" s="43"/>
      <c r="B123" s="46" t="s">
        <v>2984</v>
      </c>
      <c r="C123" s="63" t="s">
        <v>262</v>
      </c>
      <c r="D123" s="63" t="s">
        <v>263</v>
      </c>
      <c r="E123" s="63" t="s">
        <v>264</v>
      </c>
      <c r="F123" s="63" t="s">
        <v>1392</v>
      </c>
      <c r="G123" s="63" t="s">
        <v>1393</v>
      </c>
      <c r="H123" s="63" t="s">
        <v>1394</v>
      </c>
      <c r="I123" s="63" t="s">
        <v>1497</v>
      </c>
      <c r="J123" s="63" t="s">
        <v>1498</v>
      </c>
      <c r="K123" s="63" t="s">
        <v>1499</v>
      </c>
      <c r="L123" s="63" t="s">
        <v>1852</v>
      </c>
      <c r="M123" s="63" t="s">
        <v>1853</v>
      </c>
      <c r="N123" s="63" t="s">
        <v>1854</v>
      </c>
      <c r="O123" s="63" t="s">
        <v>1957</v>
      </c>
      <c r="P123" s="63" t="s">
        <v>1958</v>
      </c>
      <c r="Q123" s="63" t="s">
        <v>1959</v>
      </c>
      <c r="R123" s="63" t="s">
        <v>2312</v>
      </c>
      <c r="S123" s="63" t="s">
        <v>2313</v>
      </c>
      <c r="T123" s="63" t="s">
        <v>2314</v>
      </c>
      <c r="U123" s="63" t="s">
        <v>2417</v>
      </c>
      <c r="V123" s="63" t="s">
        <v>2418</v>
      </c>
      <c r="W123" s="63" t="s">
        <v>2419</v>
      </c>
      <c r="X123" s="63" t="s">
        <v>2742</v>
      </c>
      <c r="Y123" s="63" t="s">
        <v>2743</v>
      </c>
      <c r="Z123" s="63" t="s">
        <v>2744</v>
      </c>
      <c r="AA123" s="63" t="s">
        <v>2847</v>
      </c>
      <c r="AB123" s="63" t="s">
        <v>2848</v>
      </c>
      <c r="AC123" s="63" t="s">
        <v>2849</v>
      </c>
      <c r="AD123" s="56">
        <v>1</v>
      </c>
    </row>
    <row r="124" spans="1:30" hidden="1">
      <c r="A124" s="43"/>
      <c r="B124" s="46" t="s">
        <v>2985</v>
      </c>
      <c r="C124" s="63" t="s">
        <v>265</v>
      </c>
      <c r="D124" s="63" t="s">
        <v>266</v>
      </c>
      <c r="E124" s="63" t="s">
        <v>267</v>
      </c>
      <c r="F124" s="63" t="s">
        <v>1395</v>
      </c>
      <c r="G124" s="63" t="s">
        <v>1396</v>
      </c>
      <c r="H124" s="63" t="s">
        <v>1397</v>
      </c>
      <c r="I124" s="63" t="s">
        <v>1500</v>
      </c>
      <c r="J124" s="63" t="s">
        <v>1501</v>
      </c>
      <c r="K124" s="63" t="s">
        <v>1502</v>
      </c>
      <c r="L124" s="63" t="s">
        <v>1855</v>
      </c>
      <c r="M124" s="63" t="s">
        <v>1856</v>
      </c>
      <c r="N124" s="63" t="s">
        <v>1857</v>
      </c>
      <c r="O124" s="63" t="s">
        <v>1960</v>
      </c>
      <c r="P124" s="63" t="s">
        <v>1961</v>
      </c>
      <c r="Q124" s="63" t="s">
        <v>1962</v>
      </c>
      <c r="R124" s="63" t="s">
        <v>2315</v>
      </c>
      <c r="S124" s="63" t="s">
        <v>2316</v>
      </c>
      <c r="T124" s="63" t="s">
        <v>2317</v>
      </c>
      <c r="U124" s="63" t="s">
        <v>2420</v>
      </c>
      <c r="V124" s="63" t="s">
        <v>2421</v>
      </c>
      <c r="W124" s="63" t="s">
        <v>2422</v>
      </c>
      <c r="X124" s="63" t="s">
        <v>2745</v>
      </c>
      <c r="Y124" s="63" t="s">
        <v>2746</v>
      </c>
      <c r="Z124" s="63" t="s">
        <v>2747</v>
      </c>
      <c r="AA124" s="63" t="s">
        <v>2850</v>
      </c>
      <c r="AB124" s="63" t="s">
        <v>2851</v>
      </c>
      <c r="AC124" s="63" t="s">
        <v>2852</v>
      </c>
      <c r="AD124" s="56">
        <v>2</v>
      </c>
    </row>
    <row r="125" spans="1:30" hidden="1">
      <c r="A125" s="43"/>
      <c r="B125" s="46" t="s">
        <v>2986</v>
      </c>
      <c r="C125" s="63" t="s">
        <v>268</v>
      </c>
      <c r="D125" s="63" t="s">
        <v>269</v>
      </c>
      <c r="E125" s="63" t="s">
        <v>270</v>
      </c>
      <c r="F125" s="63" t="s">
        <v>1398</v>
      </c>
      <c r="G125" s="63" t="s">
        <v>1399</v>
      </c>
      <c r="H125" s="63" t="s">
        <v>1400</v>
      </c>
      <c r="I125" s="63" t="s">
        <v>1503</v>
      </c>
      <c r="J125" s="63" t="s">
        <v>1504</v>
      </c>
      <c r="K125" s="63" t="s">
        <v>1505</v>
      </c>
      <c r="L125" s="63" t="s">
        <v>1858</v>
      </c>
      <c r="M125" s="63" t="s">
        <v>1859</v>
      </c>
      <c r="N125" s="63" t="s">
        <v>1860</v>
      </c>
      <c r="O125" s="63" t="s">
        <v>1963</v>
      </c>
      <c r="P125" s="63" t="s">
        <v>1964</v>
      </c>
      <c r="Q125" s="63" t="s">
        <v>1965</v>
      </c>
      <c r="R125" s="63" t="s">
        <v>2318</v>
      </c>
      <c r="S125" s="63" t="s">
        <v>2319</v>
      </c>
      <c r="T125" s="63" t="s">
        <v>2320</v>
      </c>
      <c r="U125" s="63" t="s">
        <v>2423</v>
      </c>
      <c r="V125" s="63" t="s">
        <v>2424</v>
      </c>
      <c r="W125" s="63" t="s">
        <v>2425</v>
      </c>
      <c r="X125" s="63" t="s">
        <v>2748</v>
      </c>
      <c r="Y125" s="63" t="s">
        <v>2749</v>
      </c>
      <c r="Z125" s="63" t="s">
        <v>2750</v>
      </c>
      <c r="AA125" s="63" t="s">
        <v>2853</v>
      </c>
      <c r="AB125" s="63" t="s">
        <v>2854</v>
      </c>
      <c r="AC125" s="63" t="s">
        <v>2855</v>
      </c>
      <c r="AD125" s="56">
        <v>3</v>
      </c>
    </row>
    <row r="126" spans="1:30" hidden="1">
      <c r="A126" s="43"/>
      <c r="B126" s="46" t="s">
        <v>2987</v>
      </c>
      <c r="C126" s="63" t="s">
        <v>271</v>
      </c>
      <c r="D126" s="63" t="s">
        <v>272</v>
      </c>
      <c r="E126" s="63" t="s">
        <v>273</v>
      </c>
      <c r="F126" s="63" t="s">
        <v>1401</v>
      </c>
      <c r="G126" s="63" t="s">
        <v>1402</v>
      </c>
      <c r="H126" s="63" t="s">
        <v>1403</v>
      </c>
      <c r="I126" s="63" t="s">
        <v>1506</v>
      </c>
      <c r="J126" s="63" t="s">
        <v>1507</v>
      </c>
      <c r="K126" s="63" t="s">
        <v>1508</v>
      </c>
      <c r="L126" s="63" t="s">
        <v>1861</v>
      </c>
      <c r="M126" s="63" t="s">
        <v>1862</v>
      </c>
      <c r="N126" s="63" t="s">
        <v>1863</v>
      </c>
      <c r="O126" s="63" t="s">
        <v>1966</v>
      </c>
      <c r="P126" s="63" t="s">
        <v>1967</v>
      </c>
      <c r="Q126" s="63" t="s">
        <v>1968</v>
      </c>
      <c r="R126" s="63" t="s">
        <v>2321</v>
      </c>
      <c r="S126" s="63" t="s">
        <v>2322</v>
      </c>
      <c r="T126" s="63" t="s">
        <v>2323</v>
      </c>
      <c r="U126" s="63" t="s">
        <v>2426</v>
      </c>
      <c r="V126" s="63" t="s">
        <v>2427</v>
      </c>
      <c r="W126" s="63" t="s">
        <v>2428</v>
      </c>
      <c r="X126" s="63" t="s">
        <v>2751</v>
      </c>
      <c r="Y126" s="63" t="s">
        <v>2752</v>
      </c>
      <c r="Z126" s="63" t="s">
        <v>2753</v>
      </c>
      <c r="AA126" s="63" t="s">
        <v>2856</v>
      </c>
      <c r="AB126" s="63" t="s">
        <v>2857</v>
      </c>
      <c r="AC126" s="63" t="s">
        <v>2858</v>
      </c>
      <c r="AD126" s="56">
        <v>4</v>
      </c>
    </row>
    <row r="127" spans="1:30" hidden="1">
      <c r="A127" s="43"/>
      <c r="B127" s="46" t="s">
        <v>2988</v>
      </c>
      <c r="C127" s="63" t="s">
        <v>274</v>
      </c>
      <c r="D127" s="63" t="s">
        <v>275</v>
      </c>
      <c r="E127" s="63" t="s">
        <v>276</v>
      </c>
      <c r="F127" s="63" t="s">
        <v>1404</v>
      </c>
      <c r="G127" s="63" t="s">
        <v>1405</v>
      </c>
      <c r="H127" s="63" t="s">
        <v>1406</v>
      </c>
      <c r="I127" s="63" t="s">
        <v>1509</v>
      </c>
      <c r="J127" s="63" t="s">
        <v>1510</v>
      </c>
      <c r="K127" s="63" t="s">
        <v>1511</v>
      </c>
      <c r="L127" s="63" t="s">
        <v>1864</v>
      </c>
      <c r="M127" s="63" t="s">
        <v>1865</v>
      </c>
      <c r="N127" s="63" t="s">
        <v>1866</v>
      </c>
      <c r="O127" s="63" t="s">
        <v>1969</v>
      </c>
      <c r="P127" s="63" t="s">
        <v>1970</v>
      </c>
      <c r="Q127" s="63" t="s">
        <v>1971</v>
      </c>
      <c r="R127" s="63" t="s">
        <v>2324</v>
      </c>
      <c r="S127" s="63" t="s">
        <v>2325</v>
      </c>
      <c r="T127" s="63" t="s">
        <v>2326</v>
      </c>
      <c r="U127" s="63" t="s">
        <v>2429</v>
      </c>
      <c r="V127" s="63" t="s">
        <v>2430</v>
      </c>
      <c r="W127" s="63" t="s">
        <v>2431</v>
      </c>
      <c r="X127" s="63" t="s">
        <v>2754</v>
      </c>
      <c r="Y127" s="63" t="s">
        <v>2755</v>
      </c>
      <c r="Z127" s="63" t="s">
        <v>2756</v>
      </c>
      <c r="AA127" s="63" t="s">
        <v>2859</v>
      </c>
      <c r="AB127" s="63" t="s">
        <v>2860</v>
      </c>
      <c r="AC127" s="63" t="s">
        <v>2861</v>
      </c>
      <c r="AD127" s="56">
        <v>5</v>
      </c>
    </row>
    <row r="128" spans="1:30" hidden="1">
      <c r="A128" s="43"/>
      <c r="B128" s="46" t="s">
        <v>2989</v>
      </c>
      <c r="C128" s="63" t="s">
        <v>277</v>
      </c>
      <c r="D128" s="63" t="s">
        <v>278</v>
      </c>
      <c r="E128" s="63" t="s">
        <v>279</v>
      </c>
      <c r="F128" s="63" t="s">
        <v>1407</v>
      </c>
      <c r="G128" s="63" t="s">
        <v>1408</v>
      </c>
      <c r="H128" s="63" t="s">
        <v>1409</v>
      </c>
      <c r="I128" s="63" t="s">
        <v>1762</v>
      </c>
      <c r="J128" s="63" t="s">
        <v>1763</v>
      </c>
      <c r="K128" s="63" t="s">
        <v>1764</v>
      </c>
      <c r="L128" s="63" t="s">
        <v>1867</v>
      </c>
      <c r="M128" s="63" t="s">
        <v>1868</v>
      </c>
      <c r="N128" s="63" t="s">
        <v>1869</v>
      </c>
      <c r="O128" s="63" t="s">
        <v>1972</v>
      </c>
      <c r="P128" s="63" t="s">
        <v>1973</v>
      </c>
      <c r="Q128" s="63" t="s">
        <v>1974</v>
      </c>
      <c r="R128" s="63" t="s">
        <v>2327</v>
      </c>
      <c r="S128" s="63" t="s">
        <v>2328</v>
      </c>
      <c r="T128" s="63" t="s">
        <v>2329</v>
      </c>
      <c r="U128" s="63" t="s">
        <v>2432</v>
      </c>
      <c r="V128" s="63" t="s">
        <v>2433</v>
      </c>
      <c r="W128" s="63" t="s">
        <v>2434</v>
      </c>
      <c r="X128" s="63" t="s">
        <v>2757</v>
      </c>
      <c r="Y128" s="63" t="s">
        <v>2758</v>
      </c>
      <c r="Z128" s="63" t="s">
        <v>2759</v>
      </c>
      <c r="AA128" s="63" t="s">
        <v>2862</v>
      </c>
      <c r="AB128" s="63" t="s">
        <v>2863</v>
      </c>
      <c r="AC128" s="63" t="s">
        <v>2864</v>
      </c>
      <c r="AD128" s="56">
        <v>6</v>
      </c>
    </row>
    <row r="129" spans="1:30" hidden="1">
      <c r="A129" s="43"/>
      <c r="B129" s="46" t="s">
        <v>2990</v>
      </c>
      <c r="C129" s="63" t="s">
        <v>280</v>
      </c>
      <c r="D129" s="63" t="s">
        <v>281</v>
      </c>
      <c r="E129" s="63" t="s">
        <v>282</v>
      </c>
      <c r="F129" s="63" t="s">
        <v>1410</v>
      </c>
      <c r="G129" s="63" t="s">
        <v>1411</v>
      </c>
      <c r="H129" s="63" t="s">
        <v>1412</v>
      </c>
      <c r="I129" s="63" t="s">
        <v>1765</v>
      </c>
      <c r="J129" s="63" t="s">
        <v>1766</v>
      </c>
      <c r="K129" s="63" t="s">
        <v>1767</v>
      </c>
      <c r="L129" s="63" t="s">
        <v>1870</v>
      </c>
      <c r="M129" s="63" t="s">
        <v>1871</v>
      </c>
      <c r="N129" s="63" t="s">
        <v>1872</v>
      </c>
      <c r="O129" s="63" t="s">
        <v>1975</v>
      </c>
      <c r="P129" s="63" t="s">
        <v>1976</v>
      </c>
      <c r="Q129" s="63" t="s">
        <v>1977</v>
      </c>
      <c r="R129" s="63" t="s">
        <v>2330</v>
      </c>
      <c r="S129" s="63" t="s">
        <v>2331</v>
      </c>
      <c r="T129" s="63" t="s">
        <v>2332</v>
      </c>
      <c r="U129" s="63" t="s">
        <v>2435</v>
      </c>
      <c r="V129" s="63" t="s">
        <v>2436</v>
      </c>
      <c r="W129" s="63" t="s">
        <v>2437</v>
      </c>
      <c r="X129" s="63" t="s">
        <v>2760</v>
      </c>
      <c r="Y129" s="63" t="s">
        <v>2761</v>
      </c>
      <c r="Z129" s="63" t="s">
        <v>2762</v>
      </c>
      <c r="AA129" s="63" t="s">
        <v>2865</v>
      </c>
      <c r="AB129" s="63" t="s">
        <v>2866</v>
      </c>
      <c r="AC129" s="63" t="s">
        <v>2867</v>
      </c>
      <c r="AD129" s="56">
        <v>7</v>
      </c>
    </row>
    <row r="130" spans="1:30" hidden="1">
      <c r="A130" s="43"/>
      <c r="B130" s="46" t="s">
        <v>2991</v>
      </c>
      <c r="C130" s="63" t="s">
        <v>283</v>
      </c>
      <c r="D130" s="63" t="s">
        <v>284</v>
      </c>
      <c r="E130" s="63" t="s">
        <v>285</v>
      </c>
      <c r="F130" s="63" t="s">
        <v>1413</v>
      </c>
      <c r="G130" s="63" t="s">
        <v>1414</v>
      </c>
      <c r="H130" s="63" t="s">
        <v>1415</v>
      </c>
      <c r="I130" s="63" t="s">
        <v>1768</v>
      </c>
      <c r="J130" s="63" t="s">
        <v>1769</v>
      </c>
      <c r="K130" s="63" t="s">
        <v>1770</v>
      </c>
      <c r="L130" s="63" t="s">
        <v>1873</v>
      </c>
      <c r="M130" s="63" t="s">
        <v>1874</v>
      </c>
      <c r="N130" s="63" t="s">
        <v>1875</v>
      </c>
      <c r="O130" s="63" t="s">
        <v>1978</v>
      </c>
      <c r="P130" s="63" t="s">
        <v>1979</v>
      </c>
      <c r="Q130" s="63" t="s">
        <v>1980</v>
      </c>
      <c r="R130" s="63" t="s">
        <v>2333</v>
      </c>
      <c r="S130" s="63" t="s">
        <v>2334</v>
      </c>
      <c r="T130" s="63" t="s">
        <v>2335</v>
      </c>
      <c r="U130" s="63" t="s">
        <v>2438</v>
      </c>
      <c r="V130" s="63" t="s">
        <v>2439</v>
      </c>
      <c r="W130" s="63" t="s">
        <v>2440</v>
      </c>
      <c r="X130" s="63" t="s">
        <v>2763</v>
      </c>
      <c r="Y130" s="63" t="s">
        <v>2764</v>
      </c>
      <c r="Z130" s="63" t="s">
        <v>2765</v>
      </c>
      <c r="AA130" s="63" t="s">
        <v>2868</v>
      </c>
      <c r="AB130" s="63" t="s">
        <v>2869</v>
      </c>
      <c r="AC130" s="63" t="s">
        <v>2870</v>
      </c>
      <c r="AD130" s="56">
        <v>8</v>
      </c>
    </row>
    <row r="131" spans="1:30" hidden="1">
      <c r="A131" s="43"/>
      <c r="B131" s="46" t="s">
        <v>2992</v>
      </c>
      <c r="C131" s="63" t="s">
        <v>286</v>
      </c>
      <c r="D131" s="63" t="s">
        <v>287</v>
      </c>
      <c r="E131" s="63" t="s">
        <v>288</v>
      </c>
      <c r="F131" s="63" t="s">
        <v>1416</v>
      </c>
      <c r="G131" s="63" t="s">
        <v>1417</v>
      </c>
      <c r="H131" s="63" t="s">
        <v>1418</v>
      </c>
      <c r="I131" s="63" t="s">
        <v>1771</v>
      </c>
      <c r="J131" s="63" t="s">
        <v>1772</v>
      </c>
      <c r="K131" s="63" t="s">
        <v>1773</v>
      </c>
      <c r="L131" s="63" t="s">
        <v>1876</v>
      </c>
      <c r="M131" s="63" t="s">
        <v>1877</v>
      </c>
      <c r="N131" s="63" t="s">
        <v>1878</v>
      </c>
      <c r="O131" s="63" t="s">
        <v>1981</v>
      </c>
      <c r="P131" s="63" t="s">
        <v>1982</v>
      </c>
      <c r="Q131" s="63" t="s">
        <v>1983</v>
      </c>
      <c r="R131" s="63" t="s">
        <v>2336</v>
      </c>
      <c r="S131" s="63" t="s">
        <v>2337</v>
      </c>
      <c r="T131" s="63" t="s">
        <v>2338</v>
      </c>
      <c r="U131" s="63" t="s">
        <v>2441</v>
      </c>
      <c r="V131" s="63" t="s">
        <v>2442</v>
      </c>
      <c r="W131" s="63" t="s">
        <v>2443</v>
      </c>
      <c r="X131" s="63" t="s">
        <v>2766</v>
      </c>
      <c r="Y131" s="63" t="s">
        <v>2767</v>
      </c>
      <c r="Z131" s="63" t="s">
        <v>2768</v>
      </c>
      <c r="AA131" s="63" t="s">
        <v>2871</v>
      </c>
      <c r="AB131" s="63" t="s">
        <v>2872</v>
      </c>
      <c r="AC131" s="63" t="s">
        <v>2873</v>
      </c>
      <c r="AD131" s="56">
        <v>9</v>
      </c>
    </row>
    <row r="132" spans="1:30" hidden="1">
      <c r="A132" s="43"/>
      <c r="B132" s="46" t="s">
        <v>2993</v>
      </c>
      <c r="C132" s="63" t="s">
        <v>289</v>
      </c>
      <c r="D132" s="63" t="s">
        <v>290</v>
      </c>
      <c r="E132" s="63" t="s">
        <v>291</v>
      </c>
      <c r="F132" s="63" t="s">
        <v>1419</v>
      </c>
      <c r="G132" s="63" t="s">
        <v>1420</v>
      </c>
      <c r="H132" s="63" t="s">
        <v>1421</v>
      </c>
      <c r="I132" s="63" t="s">
        <v>1774</v>
      </c>
      <c r="J132" s="63" t="s">
        <v>1775</v>
      </c>
      <c r="K132" s="63" t="s">
        <v>1776</v>
      </c>
      <c r="L132" s="63" t="s">
        <v>1879</v>
      </c>
      <c r="M132" s="63" t="s">
        <v>1880</v>
      </c>
      <c r="N132" s="63" t="s">
        <v>1881</v>
      </c>
      <c r="O132" s="63" t="s">
        <v>1984</v>
      </c>
      <c r="P132" s="63" t="s">
        <v>1985</v>
      </c>
      <c r="Q132" s="63" t="s">
        <v>1986</v>
      </c>
      <c r="R132" s="63" t="s">
        <v>2339</v>
      </c>
      <c r="S132" s="63" t="s">
        <v>2340</v>
      </c>
      <c r="T132" s="63" t="s">
        <v>2341</v>
      </c>
      <c r="U132" s="63" t="s">
        <v>2444</v>
      </c>
      <c r="V132" s="63" t="s">
        <v>2445</v>
      </c>
      <c r="W132" s="63" t="s">
        <v>2446</v>
      </c>
      <c r="X132" s="63" t="s">
        <v>2769</v>
      </c>
      <c r="Y132" s="63" t="s">
        <v>2770</v>
      </c>
      <c r="Z132" s="63" t="s">
        <v>2771</v>
      </c>
      <c r="AA132" s="63" t="s">
        <v>2874</v>
      </c>
      <c r="AB132" s="63" t="s">
        <v>2875</v>
      </c>
      <c r="AC132" s="63" t="s">
        <v>2876</v>
      </c>
      <c r="AD132" s="56">
        <v>10</v>
      </c>
    </row>
    <row r="133" spans="1:30" hidden="1">
      <c r="A133" s="43"/>
      <c r="B133" s="46" t="s">
        <v>2994</v>
      </c>
      <c r="C133" s="63" t="s">
        <v>292</v>
      </c>
      <c r="D133" s="63" t="s">
        <v>293</v>
      </c>
      <c r="E133" s="63" t="s">
        <v>294</v>
      </c>
      <c r="F133" s="63" t="s">
        <v>1422</v>
      </c>
      <c r="G133" s="63" t="s">
        <v>1423</v>
      </c>
      <c r="H133" s="63" t="s">
        <v>1424</v>
      </c>
      <c r="I133" s="63" t="s">
        <v>1777</v>
      </c>
      <c r="J133" s="63" t="s">
        <v>1778</v>
      </c>
      <c r="K133" s="63" t="s">
        <v>1779</v>
      </c>
      <c r="L133" s="63" t="s">
        <v>1882</v>
      </c>
      <c r="M133" s="63" t="s">
        <v>1883</v>
      </c>
      <c r="N133" s="63" t="s">
        <v>1884</v>
      </c>
      <c r="O133" s="63" t="s">
        <v>1987</v>
      </c>
      <c r="P133" s="63" t="s">
        <v>1988</v>
      </c>
      <c r="Q133" s="63" t="s">
        <v>1989</v>
      </c>
      <c r="R133" s="63" t="s">
        <v>2342</v>
      </c>
      <c r="S133" s="63" t="s">
        <v>2343</v>
      </c>
      <c r="T133" s="63" t="s">
        <v>2344</v>
      </c>
      <c r="U133" s="63" t="s">
        <v>2447</v>
      </c>
      <c r="V133" s="63" t="s">
        <v>2448</v>
      </c>
      <c r="W133" s="63" t="s">
        <v>2449</v>
      </c>
      <c r="X133" s="63" t="s">
        <v>2772</v>
      </c>
      <c r="Y133" s="63" t="s">
        <v>2773</v>
      </c>
      <c r="Z133" s="63" t="s">
        <v>2774</v>
      </c>
      <c r="AA133" s="63" t="s">
        <v>2877</v>
      </c>
      <c r="AB133" s="63" t="s">
        <v>2878</v>
      </c>
      <c r="AC133" s="63" t="s">
        <v>2879</v>
      </c>
      <c r="AD133" s="56">
        <v>11</v>
      </c>
    </row>
    <row r="134" spans="1:30" hidden="1">
      <c r="A134" s="43"/>
      <c r="B134" s="46" t="s">
        <v>2995</v>
      </c>
      <c r="C134" s="63" t="s">
        <v>295</v>
      </c>
      <c r="D134" s="63" t="s">
        <v>296</v>
      </c>
      <c r="E134" s="63" t="s">
        <v>297</v>
      </c>
      <c r="F134" s="63" t="s">
        <v>1425</v>
      </c>
      <c r="G134" s="63" t="s">
        <v>1426</v>
      </c>
      <c r="H134" s="63" t="s">
        <v>1427</v>
      </c>
      <c r="I134" s="63" t="s">
        <v>1780</v>
      </c>
      <c r="J134" s="63" t="s">
        <v>1781</v>
      </c>
      <c r="K134" s="63" t="s">
        <v>1782</v>
      </c>
      <c r="L134" s="63" t="s">
        <v>1885</v>
      </c>
      <c r="M134" s="63" t="s">
        <v>1886</v>
      </c>
      <c r="N134" s="63" t="s">
        <v>1887</v>
      </c>
      <c r="O134" s="63" t="s">
        <v>1990</v>
      </c>
      <c r="P134" s="63" t="s">
        <v>1991</v>
      </c>
      <c r="Q134" s="63" t="s">
        <v>1992</v>
      </c>
      <c r="R134" s="63" t="s">
        <v>2345</v>
      </c>
      <c r="S134" s="63" t="s">
        <v>2346</v>
      </c>
      <c r="T134" s="63" t="s">
        <v>2347</v>
      </c>
      <c r="U134" s="63" t="s">
        <v>2450</v>
      </c>
      <c r="V134" s="63" t="s">
        <v>2451</v>
      </c>
      <c r="W134" s="63" t="s">
        <v>2452</v>
      </c>
      <c r="X134" s="63" t="s">
        <v>2775</v>
      </c>
      <c r="Y134" s="63" t="s">
        <v>2776</v>
      </c>
      <c r="Z134" s="63" t="s">
        <v>2777</v>
      </c>
      <c r="AA134" s="63" t="s">
        <v>2880</v>
      </c>
      <c r="AB134" s="63" t="s">
        <v>2881</v>
      </c>
      <c r="AC134" s="63" t="s">
        <v>2882</v>
      </c>
      <c r="AD134" s="56">
        <v>12</v>
      </c>
    </row>
    <row r="135" spans="1:30" hidden="1">
      <c r="A135" s="43"/>
      <c r="B135" s="46" t="s">
        <v>2996</v>
      </c>
      <c r="C135" s="63" t="s">
        <v>298</v>
      </c>
      <c r="D135" s="63" t="s">
        <v>299</v>
      </c>
      <c r="E135" s="63" t="s">
        <v>300</v>
      </c>
      <c r="F135" s="63" t="s">
        <v>1428</v>
      </c>
      <c r="G135" s="63" t="s">
        <v>1429</v>
      </c>
      <c r="H135" s="63" t="s">
        <v>1430</v>
      </c>
      <c r="I135" s="63" t="s">
        <v>1783</v>
      </c>
      <c r="J135" s="63" t="s">
        <v>1784</v>
      </c>
      <c r="K135" s="63" t="s">
        <v>1785</v>
      </c>
      <c r="L135" s="63" t="s">
        <v>1888</v>
      </c>
      <c r="M135" s="63" t="s">
        <v>1889</v>
      </c>
      <c r="N135" s="63" t="s">
        <v>1890</v>
      </c>
      <c r="O135" s="63" t="s">
        <v>1993</v>
      </c>
      <c r="P135" s="63" t="s">
        <v>1994</v>
      </c>
      <c r="Q135" s="63" t="s">
        <v>1995</v>
      </c>
      <c r="R135" s="63" t="s">
        <v>2348</v>
      </c>
      <c r="S135" s="63" t="s">
        <v>2349</v>
      </c>
      <c r="T135" s="63" t="s">
        <v>2350</v>
      </c>
      <c r="U135" s="63" t="s">
        <v>2453</v>
      </c>
      <c r="V135" s="63" t="s">
        <v>2454</v>
      </c>
      <c r="W135" s="63" t="s">
        <v>2455</v>
      </c>
      <c r="X135" s="63" t="s">
        <v>2778</v>
      </c>
      <c r="Y135" s="63" t="s">
        <v>2779</v>
      </c>
      <c r="Z135" s="63" t="s">
        <v>2780</v>
      </c>
      <c r="AA135" s="63" t="s">
        <v>2883</v>
      </c>
      <c r="AB135" s="63" t="s">
        <v>2884</v>
      </c>
      <c r="AC135" s="63" t="s">
        <v>2885</v>
      </c>
      <c r="AD135" s="56">
        <v>13</v>
      </c>
    </row>
    <row r="136" spans="1:30" hidden="1">
      <c r="A136" s="43"/>
      <c r="B136" s="46" t="s">
        <v>2997</v>
      </c>
      <c r="C136" s="63" t="s">
        <v>301</v>
      </c>
      <c r="D136" s="63" t="s">
        <v>302</v>
      </c>
      <c r="E136" s="63" t="s">
        <v>303</v>
      </c>
      <c r="F136" s="63" t="s">
        <v>1431</v>
      </c>
      <c r="G136" s="63" t="s">
        <v>1432</v>
      </c>
      <c r="H136" s="63" t="s">
        <v>1433</v>
      </c>
      <c r="I136" s="63" t="s">
        <v>1786</v>
      </c>
      <c r="J136" s="63" t="s">
        <v>1787</v>
      </c>
      <c r="K136" s="63" t="s">
        <v>1788</v>
      </c>
      <c r="L136" s="63" t="s">
        <v>1891</v>
      </c>
      <c r="M136" s="63" t="s">
        <v>1892</v>
      </c>
      <c r="N136" s="63" t="s">
        <v>1893</v>
      </c>
      <c r="O136" s="63" t="s">
        <v>1996</v>
      </c>
      <c r="P136" s="63" t="s">
        <v>1997</v>
      </c>
      <c r="Q136" s="63" t="s">
        <v>1998</v>
      </c>
      <c r="R136" s="63" t="s">
        <v>2351</v>
      </c>
      <c r="S136" s="63" t="s">
        <v>2352</v>
      </c>
      <c r="T136" s="63" t="s">
        <v>2353</v>
      </c>
      <c r="U136" s="63" t="s">
        <v>2456</v>
      </c>
      <c r="V136" s="63" t="s">
        <v>2457</v>
      </c>
      <c r="W136" s="63" t="s">
        <v>2458</v>
      </c>
      <c r="X136" s="63" t="s">
        <v>2781</v>
      </c>
      <c r="Y136" s="63" t="s">
        <v>2782</v>
      </c>
      <c r="Z136" s="63" t="s">
        <v>2783</v>
      </c>
      <c r="AA136" s="63" t="s">
        <v>2886</v>
      </c>
      <c r="AB136" s="63" t="s">
        <v>2887</v>
      </c>
      <c r="AC136" s="63" t="s">
        <v>2888</v>
      </c>
      <c r="AD136" s="56">
        <v>14</v>
      </c>
    </row>
    <row r="137" spans="1:30" hidden="1">
      <c r="A137" s="43"/>
      <c r="B137" s="46" t="s">
        <v>2998</v>
      </c>
      <c r="C137" s="63" t="s">
        <v>304</v>
      </c>
      <c r="D137" s="63" t="s">
        <v>305</v>
      </c>
      <c r="E137" s="63" t="s">
        <v>306</v>
      </c>
      <c r="F137" s="63" t="s">
        <v>1434</v>
      </c>
      <c r="G137" s="63" t="s">
        <v>1435</v>
      </c>
      <c r="H137" s="63" t="s">
        <v>1436</v>
      </c>
      <c r="I137" s="63" t="s">
        <v>1789</v>
      </c>
      <c r="J137" s="63" t="s">
        <v>1790</v>
      </c>
      <c r="K137" s="63" t="s">
        <v>1791</v>
      </c>
      <c r="L137" s="63" t="s">
        <v>1894</v>
      </c>
      <c r="M137" s="63" t="s">
        <v>1895</v>
      </c>
      <c r="N137" s="63" t="s">
        <v>1896</v>
      </c>
      <c r="O137" s="63" t="s">
        <v>1999</v>
      </c>
      <c r="P137" s="63" t="s">
        <v>2000</v>
      </c>
      <c r="Q137" s="63" t="s">
        <v>2001</v>
      </c>
      <c r="R137" s="63" t="s">
        <v>2354</v>
      </c>
      <c r="S137" s="63" t="s">
        <v>2355</v>
      </c>
      <c r="T137" s="63" t="s">
        <v>2356</v>
      </c>
      <c r="U137" s="63" t="s">
        <v>2459</v>
      </c>
      <c r="V137" s="63" t="s">
        <v>2460</v>
      </c>
      <c r="W137" s="63" t="s">
        <v>2461</v>
      </c>
      <c r="X137" s="63" t="s">
        <v>2784</v>
      </c>
      <c r="Y137" s="63" t="s">
        <v>2785</v>
      </c>
      <c r="Z137" s="63" t="s">
        <v>2786</v>
      </c>
      <c r="AA137" s="63" t="s">
        <v>2889</v>
      </c>
      <c r="AB137" s="63" t="s">
        <v>2890</v>
      </c>
      <c r="AC137" s="63" t="s">
        <v>2891</v>
      </c>
      <c r="AD137" s="56">
        <v>15</v>
      </c>
    </row>
    <row r="138" spans="1:30" hidden="1">
      <c r="A138" s="43"/>
      <c r="B138" s="46" t="s">
        <v>2999</v>
      </c>
      <c r="C138" s="63" t="s">
        <v>307</v>
      </c>
      <c r="D138" s="63" t="s">
        <v>308</v>
      </c>
      <c r="E138" s="63" t="s">
        <v>309</v>
      </c>
      <c r="F138" s="63" t="s">
        <v>1437</v>
      </c>
      <c r="G138" s="63" t="s">
        <v>1438</v>
      </c>
      <c r="H138" s="63" t="s">
        <v>1439</v>
      </c>
      <c r="I138" s="63" t="s">
        <v>1792</v>
      </c>
      <c r="J138" s="63" t="s">
        <v>1793</v>
      </c>
      <c r="K138" s="63" t="s">
        <v>1794</v>
      </c>
      <c r="L138" s="63" t="s">
        <v>1897</v>
      </c>
      <c r="M138" s="63" t="s">
        <v>1898</v>
      </c>
      <c r="N138" s="63" t="s">
        <v>1899</v>
      </c>
      <c r="O138" s="63" t="s">
        <v>2002</v>
      </c>
      <c r="P138" s="63" t="s">
        <v>2003</v>
      </c>
      <c r="Q138" s="63" t="s">
        <v>2004</v>
      </c>
      <c r="R138" s="63" t="s">
        <v>2357</v>
      </c>
      <c r="S138" s="63" t="s">
        <v>2358</v>
      </c>
      <c r="T138" s="63" t="s">
        <v>2359</v>
      </c>
      <c r="U138" s="63" t="s">
        <v>2462</v>
      </c>
      <c r="V138" s="63" t="s">
        <v>2463</v>
      </c>
      <c r="W138" s="63" t="s">
        <v>2464</v>
      </c>
      <c r="X138" s="63" t="s">
        <v>2787</v>
      </c>
      <c r="Y138" s="63" t="s">
        <v>2788</v>
      </c>
      <c r="Z138" s="63" t="s">
        <v>2789</v>
      </c>
      <c r="AA138" s="63" t="s">
        <v>2892</v>
      </c>
      <c r="AB138" s="63" t="s">
        <v>2893</v>
      </c>
      <c r="AC138" s="63" t="s">
        <v>2894</v>
      </c>
      <c r="AD138" s="56">
        <v>16</v>
      </c>
    </row>
    <row r="139" spans="1:30" hidden="1">
      <c r="A139" s="43"/>
      <c r="B139" s="46" t="s">
        <v>3000</v>
      </c>
      <c r="C139" s="63" t="s">
        <v>310</v>
      </c>
      <c r="D139" s="63" t="s">
        <v>311</v>
      </c>
      <c r="E139" s="63" t="s">
        <v>312</v>
      </c>
      <c r="F139" s="63" t="s">
        <v>1440</v>
      </c>
      <c r="G139" s="63" t="s">
        <v>1441</v>
      </c>
      <c r="H139" s="63" t="s">
        <v>1442</v>
      </c>
      <c r="I139" s="63" t="s">
        <v>1795</v>
      </c>
      <c r="J139" s="63" t="s">
        <v>1796</v>
      </c>
      <c r="K139" s="63" t="s">
        <v>1797</v>
      </c>
      <c r="L139" s="63" t="s">
        <v>1900</v>
      </c>
      <c r="M139" s="63" t="s">
        <v>1901</v>
      </c>
      <c r="N139" s="63" t="s">
        <v>1902</v>
      </c>
      <c r="O139" s="63" t="s">
        <v>2005</v>
      </c>
      <c r="P139" s="63" t="s">
        <v>2006</v>
      </c>
      <c r="Q139" s="63" t="s">
        <v>2007</v>
      </c>
      <c r="R139" s="63" t="s">
        <v>2360</v>
      </c>
      <c r="S139" s="63" t="s">
        <v>2361</v>
      </c>
      <c r="T139" s="63" t="s">
        <v>2362</v>
      </c>
      <c r="U139" s="63" t="s">
        <v>2465</v>
      </c>
      <c r="V139" s="63" t="s">
        <v>2466</v>
      </c>
      <c r="W139" s="63" t="s">
        <v>2467</v>
      </c>
      <c r="X139" s="63" t="s">
        <v>2790</v>
      </c>
      <c r="Y139" s="63" t="s">
        <v>2791</v>
      </c>
      <c r="Z139" s="63" t="s">
        <v>2792</v>
      </c>
      <c r="AA139" s="63" t="s">
        <v>2895</v>
      </c>
      <c r="AB139" s="63" t="s">
        <v>2896</v>
      </c>
      <c r="AC139" s="63" t="s">
        <v>2897</v>
      </c>
      <c r="AD139" s="56">
        <v>17</v>
      </c>
    </row>
    <row r="140" spans="1:30" hidden="1">
      <c r="A140" s="43"/>
      <c r="B140" s="46" t="s">
        <v>3001</v>
      </c>
      <c r="C140" s="63" t="s">
        <v>313</v>
      </c>
      <c r="D140" s="63" t="s">
        <v>314</v>
      </c>
      <c r="E140" s="63" t="s">
        <v>315</v>
      </c>
      <c r="F140" s="63" t="s">
        <v>1443</v>
      </c>
      <c r="G140" s="63" t="s">
        <v>1444</v>
      </c>
      <c r="H140" s="63" t="s">
        <v>1445</v>
      </c>
      <c r="I140" s="63" t="s">
        <v>1798</v>
      </c>
      <c r="J140" s="63" t="s">
        <v>1799</v>
      </c>
      <c r="K140" s="63" t="s">
        <v>1800</v>
      </c>
      <c r="L140" s="63" t="s">
        <v>1903</v>
      </c>
      <c r="M140" s="63" t="s">
        <v>1904</v>
      </c>
      <c r="N140" s="63" t="s">
        <v>1905</v>
      </c>
      <c r="O140" s="63" t="s">
        <v>2008</v>
      </c>
      <c r="P140" s="63" t="s">
        <v>2009</v>
      </c>
      <c r="Q140" s="63" t="s">
        <v>2010</v>
      </c>
      <c r="R140" s="63" t="s">
        <v>2363</v>
      </c>
      <c r="S140" s="63" t="s">
        <v>2364</v>
      </c>
      <c r="T140" s="63" t="s">
        <v>2365</v>
      </c>
      <c r="U140" s="63" t="s">
        <v>2468</v>
      </c>
      <c r="V140" s="63" t="s">
        <v>2469</v>
      </c>
      <c r="W140" s="63" t="s">
        <v>2470</v>
      </c>
      <c r="X140" s="63" t="s">
        <v>2793</v>
      </c>
      <c r="Y140" s="63" t="s">
        <v>2794</v>
      </c>
      <c r="Z140" s="63" t="s">
        <v>2795</v>
      </c>
      <c r="AA140" s="63" t="s">
        <v>2898</v>
      </c>
      <c r="AB140" s="63" t="s">
        <v>2899</v>
      </c>
      <c r="AC140" s="63" t="s">
        <v>2900</v>
      </c>
      <c r="AD140" s="56">
        <v>18</v>
      </c>
    </row>
    <row r="141" spans="1:30" hidden="1">
      <c r="A141" s="43"/>
      <c r="B141" s="46" t="s">
        <v>3002</v>
      </c>
      <c r="C141" s="63" t="s">
        <v>316</v>
      </c>
      <c r="D141" s="63" t="s">
        <v>317</v>
      </c>
      <c r="E141" s="63" t="s">
        <v>318</v>
      </c>
      <c r="F141" s="63" t="s">
        <v>1446</v>
      </c>
      <c r="G141" s="63" t="s">
        <v>1447</v>
      </c>
      <c r="H141" s="63" t="s">
        <v>1448</v>
      </c>
      <c r="I141" s="63" t="s">
        <v>1801</v>
      </c>
      <c r="J141" s="63" t="s">
        <v>1802</v>
      </c>
      <c r="K141" s="63" t="s">
        <v>1803</v>
      </c>
      <c r="L141" s="63" t="s">
        <v>1906</v>
      </c>
      <c r="M141" s="63" t="s">
        <v>1907</v>
      </c>
      <c r="N141" s="63" t="s">
        <v>1908</v>
      </c>
      <c r="O141" s="63" t="s">
        <v>2011</v>
      </c>
      <c r="P141" s="63" t="s">
        <v>2262</v>
      </c>
      <c r="Q141" s="63" t="s">
        <v>2263</v>
      </c>
      <c r="R141" s="63" t="s">
        <v>2366</v>
      </c>
      <c r="S141" s="63" t="s">
        <v>2367</v>
      </c>
      <c r="T141" s="63" t="s">
        <v>2368</v>
      </c>
      <c r="U141" s="63" t="s">
        <v>2471</v>
      </c>
      <c r="V141" s="63" t="s">
        <v>2472</v>
      </c>
      <c r="W141" s="63" t="s">
        <v>2473</v>
      </c>
      <c r="X141" s="63" t="s">
        <v>2796</v>
      </c>
      <c r="Y141" s="63" t="s">
        <v>2797</v>
      </c>
      <c r="Z141" s="63" t="s">
        <v>2798</v>
      </c>
      <c r="AA141" s="63" t="s">
        <v>2901</v>
      </c>
      <c r="AB141" s="63" t="s">
        <v>2902</v>
      </c>
      <c r="AC141" s="63" t="s">
        <v>2903</v>
      </c>
      <c r="AD141" s="56">
        <v>19</v>
      </c>
    </row>
    <row r="142" spans="1:30" hidden="1">
      <c r="A142" s="43"/>
      <c r="B142" s="46" t="s">
        <v>3003</v>
      </c>
      <c r="C142" s="63" t="s">
        <v>319</v>
      </c>
      <c r="D142" s="63" t="s">
        <v>320</v>
      </c>
      <c r="E142" s="63" t="s">
        <v>321</v>
      </c>
      <c r="F142" s="63" t="s">
        <v>1449</v>
      </c>
      <c r="G142" s="63" t="s">
        <v>1450</v>
      </c>
      <c r="H142" s="63" t="s">
        <v>1451</v>
      </c>
      <c r="I142" s="63" t="s">
        <v>1804</v>
      </c>
      <c r="J142" s="63" t="s">
        <v>1805</v>
      </c>
      <c r="K142" s="63" t="s">
        <v>1806</v>
      </c>
      <c r="L142" s="63" t="s">
        <v>1909</v>
      </c>
      <c r="M142" s="63" t="s">
        <v>1910</v>
      </c>
      <c r="N142" s="63" t="s">
        <v>1911</v>
      </c>
      <c r="O142" s="63" t="s">
        <v>2264</v>
      </c>
      <c r="P142" s="63" t="s">
        <v>2265</v>
      </c>
      <c r="Q142" s="63" t="s">
        <v>2266</v>
      </c>
      <c r="R142" s="63" t="s">
        <v>2369</v>
      </c>
      <c r="S142" s="63" t="s">
        <v>2370</v>
      </c>
      <c r="T142" s="63" t="s">
        <v>2371</v>
      </c>
      <c r="U142" s="63" t="s">
        <v>2474</v>
      </c>
      <c r="V142" s="63" t="s">
        <v>2475</v>
      </c>
      <c r="W142" s="63" t="s">
        <v>2476</v>
      </c>
      <c r="X142" s="63" t="s">
        <v>2799</v>
      </c>
      <c r="Y142" s="63" t="s">
        <v>2800</v>
      </c>
      <c r="Z142" s="63" t="s">
        <v>2801</v>
      </c>
      <c r="AA142" s="63" t="s">
        <v>2904</v>
      </c>
      <c r="AB142" s="63" t="s">
        <v>2905</v>
      </c>
      <c r="AC142" s="63" t="s">
        <v>2906</v>
      </c>
      <c r="AD142" s="56">
        <v>20</v>
      </c>
    </row>
    <row r="143" spans="1:30" hidden="1">
      <c r="A143" s="43"/>
      <c r="B143" s="46" t="s">
        <v>3004</v>
      </c>
      <c r="C143" s="63" t="s">
        <v>322</v>
      </c>
      <c r="D143" s="63" t="s">
        <v>323</v>
      </c>
      <c r="E143" s="63" t="s">
        <v>324</v>
      </c>
      <c r="F143" s="63" t="s">
        <v>1452</v>
      </c>
      <c r="G143" s="63" t="s">
        <v>1453</v>
      </c>
      <c r="H143" s="63" t="s">
        <v>1454</v>
      </c>
      <c r="I143" s="63" t="s">
        <v>1807</v>
      </c>
      <c r="J143" s="63" t="s">
        <v>1808</v>
      </c>
      <c r="K143" s="63" t="s">
        <v>1809</v>
      </c>
      <c r="L143" s="63" t="s">
        <v>1912</v>
      </c>
      <c r="M143" s="63" t="s">
        <v>1913</v>
      </c>
      <c r="N143" s="63" t="s">
        <v>1914</v>
      </c>
      <c r="O143" s="63" t="s">
        <v>2267</v>
      </c>
      <c r="P143" s="63" t="s">
        <v>2268</v>
      </c>
      <c r="Q143" s="63" t="s">
        <v>2269</v>
      </c>
      <c r="R143" s="63" t="s">
        <v>2372</v>
      </c>
      <c r="S143" s="63" t="s">
        <v>2373</v>
      </c>
      <c r="T143" s="63" t="s">
        <v>2374</v>
      </c>
      <c r="U143" s="63" t="s">
        <v>2477</v>
      </c>
      <c r="V143" s="63" t="s">
        <v>2478</v>
      </c>
      <c r="W143" s="63" t="s">
        <v>2479</v>
      </c>
      <c r="X143" s="63" t="s">
        <v>2802</v>
      </c>
      <c r="Y143" s="63" t="s">
        <v>2803</v>
      </c>
      <c r="Z143" s="63" t="s">
        <v>2804</v>
      </c>
      <c r="AA143" s="63" t="s">
        <v>2907</v>
      </c>
      <c r="AB143" s="63" t="s">
        <v>2908</v>
      </c>
      <c r="AC143" s="63" t="s">
        <v>2909</v>
      </c>
      <c r="AD143" s="56">
        <v>21</v>
      </c>
    </row>
    <row r="144" spans="1:30" hidden="1">
      <c r="A144" s="43"/>
      <c r="B144" s="46" t="s">
        <v>3005</v>
      </c>
      <c r="C144" s="63" t="s">
        <v>325</v>
      </c>
      <c r="D144" s="63" t="s">
        <v>326</v>
      </c>
      <c r="E144" s="63" t="s">
        <v>327</v>
      </c>
      <c r="F144" s="63" t="s">
        <v>1455</v>
      </c>
      <c r="G144" s="63" t="s">
        <v>1456</v>
      </c>
      <c r="H144" s="63" t="s">
        <v>1457</v>
      </c>
      <c r="I144" s="63" t="s">
        <v>1810</v>
      </c>
      <c r="J144" s="63" t="s">
        <v>1811</v>
      </c>
      <c r="K144" s="63" t="s">
        <v>1812</v>
      </c>
      <c r="L144" s="63" t="s">
        <v>1915</v>
      </c>
      <c r="M144" s="63" t="s">
        <v>1916</v>
      </c>
      <c r="N144" s="63" t="s">
        <v>1917</v>
      </c>
      <c r="O144" s="63" t="s">
        <v>2270</v>
      </c>
      <c r="P144" s="63" t="s">
        <v>2271</v>
      </c>
      <c r="Q144" s="63" t="s">
        <v>2272</v>
      </c>
      <c r="R144" s="63" t="s">
        <v>2375</v>
      </c>
      <c r="S144" s="63" t="s">
        <v>2376</v>
      </c>
      <c r="T144" s="63" t="s">
        <v>2377</v>
      </c>
      <c r="U144" s="63" t="s">
        <v>2480</v>
      </c>
      <c r="V144" s="63" t="s">
        <v>2481</v>
      </c>
      <c r="W144" s="63" t="s">
        <v>2482</v>
      </c>
      <c r="X144" s="63" t="s">
        <v>2805</v>
      </c>
      <c r="Y144" s="63" t="s">
        <v>2806</v>
      </c>
      <c r="Z144" s="63" t="s">
        <v>2807</v>
      </c>
      <c r="AA144" s="63" t="s">
        <v>2910</v>
      </c>
      <c r="AB144" s="63" t="s">
        <v>2911</v>
      </c>
      <c r="AC144" s="63" t="s">
        <v>2912</v>
      </c>
      <c r="AD144" s="56">
        <v>22</v>
      </c>
    </row>
    <row r="145" spans="1:30" hidden="1">
      <c r="A145" s="43"/>
      <c r="B145" s="46" t="s">
        <v>3006</v>
      </c>
      <c r="C145" s="63" t="s">
        <v>328</v>
      </c>
      <c r="D145" s="63" t="s">
        <v>329</v>
      </c>
      <c r="E145" s="63" t="s">
        <v>330</v>
      </c>
      <c r="F145" s="63" t="s">
        <v>1458</v>
      </c>
      <c r="G145" s="63" t="s">
        <v>1459</v>
      </c>
      <c r="H145" s="63" t="s">
        <v>1460</v>
      </c>
      <c r="I145" s="63" t="s">
        <v>1813</v>
      </c>
      <c r="J145" s="63" t="s">
        <v>1814</v>
      </c>
      <c r="K145" s="63" t="s">
        <v>1815</v>
      </c>
      <c r="L145" s="63" t="s">
        <v>1918</v>
      </c>
      <c r="M145" s="63" t="s">
        <v>1919</v>
      </c>
      <c r="N145" s="63" t="s">
        <v>1920</v>
      </c>
      <c r="O145" s="63" t="s">
        <v>2273</v>
      </c>
      <c r="P145" s="63" t="s">
        <v>2274</v>
      </c>
      <c r="Q145" s="63" t="s">
        <v>2275</v>
      </c>
      <c r="R145" s="63" t="s">
        <v>2378</v>
      </c>
      <c r="S145" s="63" t="s">
        <v>2379</v>
      </c>
      <c r="T145" s="63" t="s">
        <v>2380</v>
      </c>
      <c r="U145" s="63" t="s">
        <v>2483</v>
      </c>
      <c r="V145" s="63" t="s">
        <v>2484</v>
      </c>
      <c r="W145" s="63" t="s">
        <v>2485</v>
      </c>
      <c r="X145" s="63" t="s">
        <v>2808</v>
      </c>
      <c r="Y145" s="63" t="s">
        <v>2809</v>
      </c>
      <c r="Z145" s="63" t="s">
        <v>2810</v>
      </c>
      <c r="AA145" s="63" t="s">
        <v>2913</v>
      </c>
      <c r="AB145" s="63" t="s">
        <v>2914</v>
      </c>
      <c r="AC145" s="63" t="s">
        <v>2915</v>
      </c>
      <c r="AD145" s="56">
        <v>23</v>
      </c>
    </row>
    <row r="146" spans="1:30" hidden="1">
      <c r="A146" s="43"/>
      <c r="B146" s="46" t="s">
        <v>3007</v>
      </c>
      <c r="C146" s="63" t="s">
        <v>331</v>
      </c>
      <c r="D146" s="63" t="s">
        <v>332</v>
      </c>
      <c r="E146" s="63" t="s">
        <v>333</v>
      </c>
      <c r="F146" s="63" t="s">
        <v>1461</v>
      </c>
      <c r="G146" s="63" t="s">
        <v>1462</v>
      </c>
      <c r="H146" s="63" t="s">
        <v>1463</v>
      </c>
      <c r="I146" s="63" t="s">
        <v>1816</v>
      </c>
      <c r="J146" s="63" t="s">
        <v>1817</v>
      </c>
      <c r="K146" s="63" t="s">
        <v>1818</v>
      </c>
      <c r="L146" s="63" t="s">
        <v>1921</v>
      </c>
      <c r="M146" s="63" t="s">
        <v>1922</v>
      </c>
      <c r="N146" s="63" t="s">
        <v>1923</v>
      </c>
      <c r="O146" s="63" t="s">
        <v>2276</v>
      </c>
      <c r="P146" s="63" t="s">
        <v>2277</v>
      </c>
      <c r="Q146" s="63" t="s">
        <v>2278</v>
      </c>
      <c r="R146" s="63" t="s">
        <v>2381</v>
      </c>
      <c r="S146" s="63" t="s">
        <v>2382</v>
      </c>
      <c r="T146" s="63" t="s">
        <v>2383</v>
      </c>
      <c r="U146" s="63" t="s">
        <v>2486</v>
      </c>
      <c r="V146" s="63" t="s">
        <v>2487</v>
      </c>
      <c r="W146" s="63" t="s">
        <v>2488</v>
      </c>
      <c r="X146" s="63" t="s">
        <v>2811</v>
      </c>
      <c r="Y146" s="63" t="s">
        <v>2812</v>
      </c>
      <c r="Z146" s="63" t="s">
        <v>2813</v>
      </c>
      <c r="AA146" s="63" t="s">
        <v>2916</v>
      </c>
      <c r="AB146" s="63" t="s">
        <v>2917</v>
      </c>
      <c r="AC146" s="63" t="s">
        <v>2918</v>
      </c>
      <c r="AD146" s="56">
        <v>24</v>
      </c>
    </row>
    <row r="147" spans="1:30" hidden="1">
      <c r="A147" s="43"/>
      <c r="B147" s="46" t="s">
        <v>3008</v>
      </c>
      <c r="C147" s="63" t="s">
        <v>334</v>
      </c>
      <c r="D147" s="63" t="s">
        <v>335</v>
      </c>
      <c r="E147" s="63" t="s">
        <v>336</v>
      </c>
      <c r="F147" s="63" t="s">
        <v>1464</v>
      </c>
      <c r="G147" s="63" t="s">
        <v>1465</v>
      </c>
      <c r="H147" s="63" t="s">
        <v>1466</v>
      </c>
      <c r="I147" s="63" t="s">
        <v>1819</v>
      </c>
      <c r="J147" s="63" t="s">
        <v>1820</v>
      </c>
      <c r="K147" s="63" t="s">
        <v>1821</v>
      </c>
      <c r="L147" s="63" t="s">
        <v>1924</v>
      </c>
      <c r="M147" s="63" t="s">
        <v>1925</v>
      </c>
      <c r="N147" s="63" t="s">
        <v>1926</v>
      </c>
      <c r="O147" s="63" t="s">
        <v>2279</v>
      </c>
      <c r="P147" s="63" t="s">
        <v>2280</v>
      </c>
      <c r="Q147" s="63" t="s">
        <v>2281</v>
      </c>
      <c r="R147" s="63" t="s">
        <v>2384</v>
      </c>
      <c r="S147" s="63" t="s">
        <v>2385</v>
      </c>
      <c r="T147" s="63" t="s">
        <v>2386</v>
      </c>
      <c r="U147" s="63" t="s">
        <v>2489</v>
      </c>
      <c r="V147" s="63" t="s">
        <v>2490</v>
      </c>
      <c r="W147" s="63" t="s">
        <v>2491</v>
      </c>
      <c r="X147" s="63" t="s">
        <v>2814</v>
      </c>
      <c r="Y147" s="63" t="s">
        <v>2815</v>
      </c>
      <c r="Z147" s="63" t="s">
        <v>2816</v>
      </c>
      <c r="AA147" s="63" t="s">
        <v>2919</v>
      </c>
      <c r="AB147" s="63" t="s">
        <v>2920</v>
      </c>
      <c r="AC147" s="63" t="s">
        <v>2921</v>
      </c>
      <c r="AD147" s="56">
        <v>25</v>
      </c>
    </row>
    <row r="148" spans="1:30" hidden="1">
      <c r="A148" s="43"/>
      <c r="B148" s="46" t="s">
        <v>3009</v>
      </c>
      <c r="C148" s="63" t="s">
        <v>337</v>
      </c>
      <c r="D148" s="63" t="s">
        <v>338</v>
      </c>
      <c r="E148" s="63" t="s">
        <v>339</v>
      </c>
      <c r="F148" s="63" t="s">
        <v>1467</v>
      </c>
      <c r="G148" s="63" t="s">
        <v>1468</v>
      </c>
      <c r="H148" s="63" t="s">
        <v>1469</v>
      </c>
      <c r="I148" s="63" t="s">
        <v>1822</v>
      </c>
      <c r="J148" s="63" t="s">
        <v>1823</v>
      </c>
      <c r="K148" s="63" t="s">
        <v>1824</v>
      </c>
      <c r="L148" s="63" t="s">
        <v>1927</v>
      </c>
      <c r="M148" s="63" t="s">
        <v>1928</v>
      </c>
      <c r="N148" s="63" t="s">
        <v>1929</v>
      </c>
      <c r="O148" s="63" t="s">
        <v>2282</v>
      </c>
      <c r="P148" s="63" t="s">
        <v>2283</v>
      </c>
      <c r="Q148" s="63" t="s">
        <v>2284</v>
      </c>
      <c r="R148" s="63" t="s">
        <v>2387</v>
      </c>
      <c r="S148" s="63" t="s">
        <v>2388</v>
      </c>
      <c r="T148" s="63" t="s">
        <v>2389</v>
      </c>
      <c r="U148" s="63" t="s">
        <v>2492</v>
      </c>
      <c r="V148" s="63" t="s">
        <v>2493</v>
      </c>
      <c r="W148" s="63" t="s">
        <v>2494</v>
      </c>
      <c r="X148" s="63" t="s">
        <v>2817</v>
      </c>
      <c r="Y148" s="63" t="s">
        <v>2818</v>
      </c>
      <c r="Z148" s="63" t="s">
        <v>2819</v>
      </c>
      <c r="AA148" s="63" t="s">
        <v>2922</v>
      </c>
      <c r="AB148" s="63" t="s">
        <v>2923</v>
      </c>
      <c r="AC148" s="63" t="s">
        <v>2924</v>
      </c>
      <c r="AD148" s="56">
        <v>26</v>
      </c>
    </row>
    <row r="149" spans="1:30" hidden="1">
      <c r="A149" s="43"/>
      <c r="B149" s="46" t="s">
        <v>3010</v>
      </c>
      <c r="C149" s="63" t="s">
        <v>340</v>
      </c>
      <c r="D149" s="63" t="s">
        <v>341</v>
      </c>
      <c r="E149" s="63" t="s">
        <v>342</v>
      </c>
      <c r="F149" s="63" t="s">
        <v>1470</v>
      </c>
      <c r="G149" s="63" t="s">
        <v>1471</v>
      </c>
      <c r="H149" s="63" t="s">
        <v>1472</v>
      </c>
      <c r="I149" s="63" t="s">
        <v>1825</v>
      </c>
      <c r="J149" s="63" t="s">
        <v>1826</v>
      </c>
      <c r="K149" s="63" t="s">
        <v>1827</v>
      </c>
      <c r="L149" s="63" t="s">
        <v>1930</v>
      </c>
      <c r="M149" s="63" t="s">
        <v>1931</v>
      </c>
      <c r="N149" s="63" t="s">
        <v>1932</v>
      </c>
      <c r="O149" s="63" t="s">
        <v>2285</v>
      </c>
      <c r="P149" s="63" t="s">
        <v>2286</v>
      </c>
      <c r="Q149" s="63" t="s">
        <v>2287</v>
      </c>
      <c r="R149" s="63" t="s">
        <v>2390</v>
      </c>
      <c r="S149" s="63" t="s">
        <v>2391</v>
      </c>
      <c r="T149" s="63" t="s">
        <v>2392</v>
      </c>
      <c r="U149" s="63" t="s">
        <v>2495</v>
      </c>
      <c r="V149" s="63" t="s">
        <v>2496</v>
      </c>
      <c r="W149" s="63" t="s">
        <v>2497</v>
      </c>
      <c r="X149" s="63" t="s">
        <v>2820</v>
      </c>
      <c r="Y149" s="63" t="s">
        <v>2821</v>
      </c>
      <c r="Z149" s="63" t="s">
        <v>2822</v>
      </c>
      <c r="AA149" s="63" t="s">
        <v>2925</v>
      </c>
      <c r="AB149" s="63" t="s">
        <v>2926</v>
      </c>
      <c r="AC149" s="63" t="s">
        <v>2927</v>
      </c>
      <c r="AD149" s="56">
        <v>27</v>
      </c>
    </row>
    <row r="150" spans="1:30" hidden="1">
      <c r="A150" s="43"/>
      <c r="B150" s="46" t="s">
        <v>3011</v>
      </c>
      <c r="C150" s="63" t="s">
        <v>343</v>
      </c>
      <c r="D150" s="63" t="s">
        <v>344</v>
      </c>
      <c r="E150" s="63" t="s">
        <v>345</v>
      </c>
      <c r="F150" s="63" t="s">
        <v>1473</v>
      </c>
      <c r="G150" s="63" t="s">
        <v>1474</v>
      </c>
      <c r="H150" s="63" t="s">
        <v>1475</v>
      </c>
      <c r="I150" s="63" t="s">
        <v>1828</v>
      </c>
      <c r="J150" s="63" t="s">
        <v>1829</v>
      </c>
      <c r="K150" s="63" t="s">
        <v>1830</v>
      </c>
      <c r="L150" s="63" t="s">
        <v>1933</v>
      </c>
      <c r="M150" s="63" t="s">
        <v>1934</v>
      </c>
      <c r="N150" s="63" t="s">
        <v>1935</v>
      </c>
      <c r="O150" s="63" t="s">
        <v>2288</v>
      </c>
      <c r="P150" s="63" t="s">
        <v>2289</v>
      </c>
      <c r="Q150" s="63" t="s">
        <v>2290</v>
      </c>
      <c r="R150" s="63" t="s">
        <v>2393</v>
      </c>
      <c r="S150" s="63" t="s">
        <v>2394</v>
      </c>
      <c r="T150" s="63" t="s">
        <v>2395</v>
      </c>
      <c r="U150" s="63" t="s">
        <v>2498</v>
      </c>
      <c r="V150" s="63" t="s">
        <v>2499</v>
      </c>
      <c r="W150" s="63" t="s">
        <v>2500</v>
      </c>
      <c r="X150" s="63" t="s">
        <v>2823</v>
      </c>
      <c r="Y150" s="63" t="s">
        <v>2824</v>
      </c>
      <c r="Z150" s="63" t="s">
        <v>2825</v>
      </c>
      <c r="AA150" s="63" t="s">
        <v>2928</v>
      </c>
      <c r="AB150" s="63" t="s">
        <v>2929</v>
      </c>
      <c r="AC150" s="63" t="s">
        <v>2930</v>
      </c>
      <c r="AD150" s="56">
        <v>28</v>
      </c>
    </row>
    <row r="151" spans="1:30" hidden="1">
      <c r="A151" s="43"/>
      <c r="B151" s="46" t="s">
        <v>3012</v>
      </c>
      <c r="C151" s="63" t="s">
        <v>346</v>
      </c>
      <c r="D151" s="63" t="s">
        <v>347</v>
      </c>
      <c r="E151" s="63" t="s">
        <v>348</v>
      </c>
      <c r="F151" s="63" t="s">
        <v>1476</v>
      </c>
      <c r="G151" s="63" t="s">
        <v>1477</v>
      </c>
      <c r="H151" s="63" t="s">
        <v>1478</v>
      </c>
      <c r="I151" s="63" t="s">
        <v>1831</v>
      </c>
      <c r="J151" s="63" t="s">
        <v>1832</v>
      </c>
      <c r="K151" s="63" t="s">
        <v>1833</v>
      </c>
      <c r="L151" s="63" t="s">
        <v>1936</v>
      </c>
      <c r="M151" s="63" t="s">
        <v>1937</v>
      </c>
      <c r="N151" s="63" t="s">
        <v>1938</v>
      </c>
      <c r="O151" s="63" t="s">
        <v>2291</v>
      </c>
      <c r="P151" s="63" t="s">
        <v>2292</v>
      </c>
      <c r="Q151" s="63" t="s">
        <v>2293</v>
      </c>
      <c r="R151" s="63" t="s">
        <v>2396</v>
      </c>
      <c r="S151" s="63" t="s">
        <v>2397</v>
      </c>
      <c r="T151" s="63" t="s">
        <v>2398</v>
      </c>
      <c r="U151" s="63" t="s">
        <v>2501</v>
      </c>
      <c r="V151" s="63" t="s">
        <v>2502</v>
      </c>
      <c r="W151" s="63" t="s">
        <v>2503</v>
      </c>
      <c r="X151" s="63" t="s">
        <v>2826</v>
      </c>
      <c r="Y151" s="63" t="s">
        <v>2827</v>
      </c>
      <c r="Z151" s="63" t="s">
        <v>2828</v>
      </c>
      <c r="AA151" s="63" t="s">
        <v>2931</v>
      </c>
      <c r="AB151" s="63" t="s">
        <v>2932</v>
      </c>
      <c r="AC151" s="63" t="s">
        <v>2933</v>
      </c>
      <c r="AD151" s="56">
        <v>29</v>
      </c>
    </row>
    <row r="152" spans="1:30" hidden="1">
      <c r="A152" s="43"/>
      <c r="B152" s="46" t="s">
        <v>3013</v>
      </c>
      <c r="C152" s="63" t="s">
        <v>349</v>
      </c>
      <c r="D152" s="63" t="s">
        <v>350</v>
      </c>
      <c r="E152" s="63" t="s">
        <v>351</v>
      </c>
      <c r="F152" s="63" t="s">
        <v>1479</v>
      </c>
      <c r="G152" s="63" t="s">
        <v>1480</v>
      </c>
      <c r="H152" s="63" t="s">
        <v>1481</v>
      </c>
      <c r="I152" s="63" t="s">
        <v>1834</v>
      </c>
      <c r="J152" s="63" t="s">
        <v>1835</v>
      </c>
      <c r="K152" s="63" t="s">
        <v>1836</v>
      </c>
      <c r="L152" s="63" t="s">
        <v>1939</v>
      </c>
      <c r="M152" s="63" t="s">
        <v>1940</v>
      </c>
      <c r="N152" s="63" t="s">
        <v>1941</v>
      </c>
      <c r="O152" s="63" t="s">
        <v>2294</v>
      </c>
      <c r="P152" s="63" t="s">
        <v>2295</v>
      </c>
      <c r="Q152" s="63" t="s">
        <v>2296</v>
      </c>
      <c r="R152" s="63" t="s">
        <v>2399</v>
      </c>
      <c r="S152" s="63" t="s">
        <v>2400</v>
      </c>
      <c r="T152" s="63" t="s">
        <v>2401</v>
      </c>
      <c r="U152" s="63" t="s">
        <v>2504</v>
      </c>
      <c r="V152" s="63" t="s">
        <v>2505</v>
      </c>
      <c r="W152" s="63" t="s">
        <v>2506</v>
      </c>
      <c r="X152" s="63" t="s">
        <v>2829</v>
      </c>
      <c r="Y152" s="63" t="s">
        <v>2830</v>
      </c>
      <c r="Z152" s="63" t="s">
        <v>2831</v>
      </c>
      <c r="AA152" s="63" t="s">
        <v>2934</v>
      </c>
      <c r="AB152" s="63" t="s">
        <v>2935</v>
      </c>
      <c r="AC152" s="63" t="s">
        <v>2936</v>
      </c>
      <c r="AD152" s="56">
        <v>30</v>
      </c>
    </row>
    <row r="153" spans="1:30" hidden="1">
      <c r="A153" s="43"/>
      <c r="B153" s="46" t="s">
        <v>3014</v>
      </c>
      <c r="C153" s="63" t="s">
        <v>352</v>
      </c>
      <c r="D153" s="63" t="s">
        <v>353</v>
      </c>
      <c r="E153" s="63" t="s">
        <v>354</v>
      </c>
      <c r="F153" s="63" t="s">
        <v>1482</v>
      </c>
      <c r="G153" s="63" t="s">
        <v>1483</v>
      </c>
      <c r="H153" s="63" t="s">
        <v>1484</v>
      </c>
      <c r="I153" s="63" t="s">
        <v>1837</v>
      </c>
      <c r="J153" s="63" t="s">
        <v>1838</v>
      </c>
      <c r="K153" s="63" t="s">
        <v>1839</v>
      </c>
      <c r="L153" s="63" t="s">
        <v>1942</v>
      </c>
      <c r="M153" s="63" t="s">
        <v>1943</v>
      </c>
      <c r="N153" s="63" t="s">
        <v>1944</v>
      </c>
      <c r="O153" s="63" t="s">
        <v>2297</v>
      </c>
      <c r="P153" s="63" t="s">
        <v>2298</v>
      </c>
      <c r="Q153" s="63" t="s">
        <v>2299</v>
      </c>
      <c r="R153" s="63" t="s">
        <v>2402</v>
      </c>
      <c r="S153" s="63" t="s">
        <v>2403</v>
      </c>
      <c r="T153" s="63" t="s">
        <v>2404</v>
      </c>
      <c r="U153" s="63" t="s">
        <v>2507</v>
      </c>
      <c r="V153" s="63" t="s">
        <v>2508</v>
      </c>
      <c r="W153" s="63" t="s">
        <v>2509</v>
      </c>
      <c r="X153" s="63" t="s">
        <v>2832</v>
      </c>
      <c r="Y153" s="63" t="s">
        <v>2833</v>
      </c>
      <c r="Z153" s="63" t="s">
        <v>2834</v>
      </c>
      <c r="AA153" s="63" t="s">
        <v>2937</v>
      </c>
      <c r="AB153" s="63" t="s">
        <v>2938</v>
      </c>
      <c r="AC153" s="63" t="s">
        <v>2939</v>
      </c>
      <c r="AD153" s="56">
        <v>31</v>
      </c>
    </row>
    <row r="154" spans="1:30" hidden="1">
      <c r="A154" s="43"/>
      <c r="B154" s="46" t="s">
        <v>3015</v>
      </c>
      <c r="C154" s="63" t="s">
        <v>355</v>
      </c>
      <c r="D154" s="63" t="s">
        <v>356</v>
      </c>
      <c r="E154" s="63" t="s">
        <v>357</v>
      </c>
      <c r="F154" s="63" t="s">
        <v>1485</v>
      </c>
      <c r="G154" s="63" t="s">
        <v>1486</v>
      </c>
      <c r="H154" s="63" t="s">
        <v>1487</v>
      </c>
      <c r="I154" s="63" t="s">
        <v>1840</v>
      </c>
      <c r="J154" s="63" t="s">
        <v>1841</v>
      </c>
      <c r="K154" s="63" t="s">
        <v>1842</v>
      </c>
      <c r="L154" s="63" t="s">
        <v>1945</v>
      </c>
      <c r="M154" s="63" t="s">
        <v>1946</v>
      </c>
      <c r="N154" s="63" t="s">
        <v>1947</v>
      </c>
      <c r="O154" s="63" t="s">
        <v>2300</v>
      </c>
      <c r="P154" s="63" t="s">
        <v>2301</v>
      </c>
      <c r="Q154" s="63" t="s">
        <v>2302</v>
      </c>
      <c r="R154" s="63" t="s">
        <v>2405</v>
      </c>
      <c r="S154" s="63" t="s">
        <v>2406</v>
      </c>
      <c r="T154" s="63" t="s">
        <v>2407</v>
      </c>
      <c r="U154" s="63" t="s">
        <v>2510</v>
      </c>
      <c r="V154" s="63" t="s">
        <v>2511</v>
      </c>
      <c r="W154" s="63" t="s">
        <v>2732</v>
      </c>
      <c r="X154" s="63" t="s">
        <v>2835</v>
      </c>
      <c r="Y154" s="63" t="s">
        <v>2836</v>
      </c>
      <c r="Z154" s="63" t="s">
        <v>2837</v>
      </c>
      <c r="AA154" s="63" t="s">
        <v>2940</v>
      </c>
      <c r="AB154" s="63" t="s">
        <v>2941</v>
      </c>
      <c r="AC154" s="63" t="s">
        <v>2942</v>
      </c>
      <c r="AD154" s="56">
        <v>32</v>
      </c>
    </row>
    <row r="155" spans="1:30" hidden="1">
      <c r="A155" s="43"/>
      <c r="B155" s="46" t="s">
        <v>3016</v>
      </c>
      <c r="C155" s="63" t="s">
        <v>358</v>
      </c>
      <c r="D155" s="63" t="s">
        <v>359</v>
      </c>
      <c r="E155" s="63" t="s">
        <v>360</v>
      </c>
      <c r="F155" s="63" t="s">
        <v>1488</v>
      </c>
      <c r="G155" s="63" t="s">
        <v>1489</v>
      </c>
      <c r="H155" s="63" t="s">
        <v>1490</v>
      </c>
      <c r="I155" s="63" t="s">
        <v>1843</v>
      </c>
      <c r="J155" s="63" t="s">
        <v>1844</v>
      </c>
      <c r="K155" s="63" t="s">
        <v>1845</v>
      </c>
      <c r="L155" s="63" t="s">
        <v>1948</v>
      </c>
      <c r="M155" s="63" t="s">
        <v>1949</v>
      </c>
      <c r="N155" s="63" t="s">
        <v>1950</v>
      </c>
      <c r="O155" s="63" t="s">
        <v>2303</v>
      </c>
      <c r="P155" s="63" t="s">
        <v>2304</v>
      </c>
      <c r="Q155" s="63" t="s">
        <v>2305</v>
      </c>
      <c r="R155" s="63" t="s">
        <v>2408</v>
      </c>
      <c r="S155" s="63" t="s">
        <v>2409</v>
      </c>
      <c r="T155" s="63" t="s">
        <v>2410</v>
      </c>
      <c r="U155" s="63" t="s">
        <v>2733</v>
      </c>
      <c r="V155" s="63" t="s">
        <v>2734</v>
      </c>
      <c r="W155" s="63" t="s">
        <v>2735</v>
      </c>
      <c r="X155" s="63" t="s">
        <v>2838</v>
      </c>
      <c r="Y155" s="63" t="s">
        <v>2839</v>
      </c>
      <c r="Z155" s="63" t="s">
        <v>2840</v>
      </c>
      <c r="AA155" s="63" t="s">
        <v>2943</v>
      </c>
      <c r="AB155" s="63" t="s">
        <v>2944</v>
      </c>
      <c r="AC155" s="63" t="s">
        <v>2945</v>
      </c>
      <c r="AD155" s="56">
        <v>33</v>
      </c>
    </row>
    <row r="156" spans="1:30" hidden="1">
      <c r="A156" s="43"/>
      <c r="B156" s="46" t="s">
        <v>3017</v>
      </c>
      <c r="C156" s="63" t="s">
        <v>361</v>
      </c>
      <c r="D156" s="63" t="s">
        <v>362</v>
      </c>
      <c r="E156" s="63" t="s">
        <v>363</v>
      </c>
      <c r="F156" s="63" t="s">
        <v>1491</v>
      </c>
      <c r="G156" s="63" t="s">
        <v>1492</v>
      </c>
      <c r="H156" s="63" t="s">
        <v>1493</v>
      </c>
      <c r="I156" s="63" t="s">
        <v>1846</v>
      </c>
      <c r="J156" s="63" t="s">
        <v>1847</v>
      </c>
      <c r="K156" s="63" t="s">
        <v>1848</v>
      </c>
      <c r="L156" s="63" t="s">
        <v>1951</v>
      </c>
      <c r="M156" s="63" t="s">
        <v>1952</v>
      </c>
      <c r="N156" s="63" t="s">
        <v>1953</v>
      </c>
      <c r="O156" s="63" t="s">
        <v>2306</v>
      </c>
      <c r="P156" s="63" t="s">
        <v>2307</v>
      </c>
      <c r="Q156" s="63" t="s">
        <v>2308</v>
      </c>
      <c r="R156" s="63" t="s">
        <v>2411</v>
      </c>
      <c r="S156" s="63" t="s">
        <v>2412</v>
      </c>
      <c r="T156" s="63" t="s">
        <v>2413</v>
      </c>
      <c r="U156" s="63" t="s">
        <v>2736</v>
      </c>
      <c r="V156" s="63" t="s">
        <v>2737</v>
      </c>
      <c r="W156" s="63" t="s">
        <v>2738</v>
      </c>
      <c r="X156" s="63" t="s">
        <v>2841</v>
      </c>
      <c r="Y156" s="63" t="s">
        <v>2842</v>
      </c>
      <c r="Z156" s="63" t="s">
        <v>2843</v>
      </c>
      <c r="AA156" s="63" t="s">
        <v>2946</v>
      </c>
      <c r="AB156" s="63" t="s">
        <v>2947</v>
      </c>
      <c r="AC156" s="63" t="s">
        <v>2948</v>
      </c>
      <c r="AD156" s="56">
        <v>34</v>
      </c>
    </row>
    <row r="157" spans="1:30" hidden="1">
      <c r="A157" s="43"/>
      <c r="B157" s="46" t="s">
        <v>3018</v>
      </c>
      <c r="C157" s="63" t="s">
        <v>364</v>
      </c>
      <c r="D157" s="63" t="s">
        <v>365</v>
      </c>
      <c r="E157" s="63" t="s">
        <v>366</v>
      </c>
      <c r="F157" s="63" t="s">
        <v>1494</v>
      </c>
      <c r="G157" s="63" t="s">
        <v>1495</v>
      </c>
      <c r="H157" s="63" t="s">
        <v>1496</v>
      </c>
      <c r="I157" s="63" t="s">
        <v>1849</v>
      </c>
      <c r="J157" s="63" t="s">
        <v>1850</v>
      </c>
      <c r="K157" s="63" t="s">
        <v>1851</v>
      </c>
      <c r="L157" s="63" t="s">
        <v>1954</v>
      </c>
      <c r="M157" s="63" t="s">
        <v>1955</v>
      </c>
      <c r="N157" s="63" t="s">
        <v>1956</v>
      </c>
      <c r="O157" s="63" t="s">
        <v>2309</v>
      </c>
      <c r="P157" s="63" t="s">
        <v>2310</v>
      </c>
      <c r="Q157" s="63" t="s">
        <v>2311</v>
      </c>
      <c r="R157" s="63" t="s">
        <v>2414</v>
      </c>
      <c r="S157" s="63" t="s">
        <v>2415</v>
      </c>
      <c r="T157" s="63" t="s">
        <v>2416</v>
      </c>
      <c r="U157" s="63" t="s">
        <v>2739</v>
      </c>
      <c r="V157" s="63" t="s">
        <v>2740</v>
      </c>
      <c r="W157" s="63" t="s">
        <v>2741</v>
      </c>
      <c r="X157" s="63" t="s">
        <v>2844</v>
      </c>
      <c r="Y157" s="63" t="s">
        <v>2845</v>
      </c>
      <c r="Z157" s="63" t="s">
        <v>2846</v>
      </c>
      <c r="AA157" s="63" t="s">
        <v>2949</v>
      </c>
      <c r="AB157" s="63" t="s">
        <v>2950</v>
      </c>
      <c r="AC157" s="63" t="s">
        <v>2951</v>
      </c>
      <c r="AD157" s="56">
        <v>35</v>
      </c>
    </row>
    <row r="158" spans="1:30" hidden="1">
      <c r="A158" s="49"/>
      <c r="B158" s="50"/>
      <c r="C158" s="47"/>
      <c r="D158" s="47"/>
      <c r="E158" s="47"/>
      <c r="F158" s="47"/>
      <c r="G158" s="47"/>
      <c r="H158" s="47"/>
      <c r="I158" s="47"/>
      <c r="J158" s="47"/>
      <c r="K158" s="47"/>
      <c r="L158" s="47"/>
      <c r="M158" s="47"/>
      <c r="N158" s="47"/>
      <c r="O158" s="47"/>
      <c r="P158" s="47"/>
      <c r="Q158" s="47"/>
      <c r="R158" s="47"/>
      <c r="S158" s="47"/>
      <c r="T158" s="47"/>
    </row>
    <row r="159" spans="1:30" hidden="1">
      <c r="B159" s="54"/>
      <c r="C159" s="47"/>
      <c r="D159" s="47"/>
      <c r="E159" s="47"/>
      <c r="F159" s="47"/>
      <c r="G159" s="47"/>
      <c r="H159" s="47"/>
      <c r="I159" s="47"/>
      <c r="J159" s="47"/>
      <c r="K159" s="47"/>
      <c r="L159" s="47"/>
      <c r="M159" s="47"/>
      <c r="N159" s="47"/>
      <c r="O159" s="47"/>
      <c r="P159" s="47"/>
      <c r="Q159" s="47"/>
      <c r="R159" s="47"/>
      <c r="S159" s="47"/>
      <c r="T159" s="47"/>
    </row>
    <row r="160" spans="1:30" ht="15" customHeight="1">
      <c r="B160" s="54"/>
      <c r="C160" s="47"/>
      <c r="D160" s="47"/>
      <c r="E160" s="47"/>
      <c r="F160" s="47"/>
      <c r="G160" s="47"/>
      <c r="H160" s="47"/>
      <c r="I160" s="47"/>
      <c r="J160" s="47"/>
      <c r="K160" s="47"/>
      <c r="L160" s="47"/>
      <c r="M160" s="47"/>
      <c r="N160" s="47"/>
      <c r="O160" s="47"/>
      <c r="P160" s="47"/>
      <c r="Q160" s="47"/>
      <c r="R160" s="47"/>
      <c r="S160" s="47"/>
      <c r="T160" s="47"/>
    </row>
    <row r="161" spans="3:20" ht="15" customHeight="1">
      <c r="C161" s="47"/>
      <c r="D161" s="47"/>
      <c r="E161" s="47"/>
      <c r="F161" s="47"/>
      <c r="G161" s="47"/>
      <c r="H161" s="47"/>
      <c r="I161" s="47"/>
      <c r="J161" s="47"/>
      <c r="K161" s="47"/>
      <c r="L161" s="47"/>
      <c r="M161" s="47"/>
      <c r="N161" s="47"/>
      <c r="O161" s="47"/>
      <c r="P161" s="47"/>
      <c r="Q161" s="47"/>
      <c r="R161" s="47"/>
      <c r="S161" s="47"/>
      <c r="T161" s="47"/>
    </row>
  </sheetData>
  <mergeCells count="25">
    <mergeCell ref="X119:Z119"/>
    <mergeCell ref="AA119:AC119"/>
    <mergeCell ref="U70:W70"/>
    <mergeCell ref="X70:Z70"/>
    <mergeCell ref="AA70:AC70"/>
    <mergeCell ref="R119:T119"/>
    <mergeCell ref="U119:W119"/>
    <mergeCell ref="C70:E70"/>
    <mergeCell ref="F70:H70"/>
    <mergeCell ref="I70:K70"/>
    <mergeCell ref="L70:N70"/>
    <mergeCell ref="O70:Q70"/>
    <mergeCell ref="R70:T70"/>
    <mergeCell ref="C119:E119"/>
    <mergeCell ref="F119:H119"/>
    <mergeCell ref="I119:K119"/>
    <mergeCell ref="L119:N119"/>
    <mergeCell ref="O119:Q119"/>
    <mergeCell ref="C10:E10"/>
    <mergeCell ref="G10:I10"/>
    <mergeCell ref="B5:K5"/>
    <mergeCell ref="B6:K6"/>
    <mergeCell ref="L6:T6"/>
    <mergeCell ref="A8:H8"/>
    <mergeCell ref="L8:R8"/>
  </mergeCells>
  <dataValidations count="1">
    <dataValidation type="list" allowBlank="1" showInputMessage="1" showErrorMessage="1" sqref="C10:E10" xr:uid="{BC993CB1-28E8-4754-9A40-7CC1433203F7}">
      <formula1>$B$53:$B$61</formula1>
    </dataValidation>
  </dataValidations>
  <hyperlinks>
    <hyperlink ref="F123" location="A126095762A" display="A126095762A" xr:uid="{E40A0109-C5E7-47F7-8636-AE477407CF2B}"/>
    <hyperlink ref="G123" location="A126110882K" display="A126110882K" xr:uid="{B13B8177-A845-4AAB-A6A4-97C9367BE388}"/>
    <hyperlink ref="H123" location="A126103322F" display="A126103322F" xr:uid="{555928DD-DF0D-4102-B3BD-3D865FF99BD5}"/>
    <hyperlink ref="F124" location="A126095718T" display="A126095718T" xr:uid="{8BE5095B-3A36-41FC-AD01-B7AC6D9F29FB}"/>
    <hyperlink ref="G124" location="A126110838A" display="A126110838A" xr:uid="{AAF59FCB-26B6-47AB-92CC-9A8240062421}"/>
    <hyperlink ref="H124" location="A126103278J" display="A126103278J" xr:uid="{E47052C3-E938-443E-804B-9C9B8F5D51D1}"/>
    <hyperlink ref="F125" location="A126095766K" display="A126095766K" xr:uid="{31B12C97-DA09-4124-B0CD-CA430A5ABFCA}"/>
    <hyperlink ref="G125" location="A126110886V" display="A126110886V" xr:uid="{10A317B1-15C3-4C0A-A667-D03F3FC40D2B}"/>
    <hyperlink ref="H125" location="A126103326R" display="A126103326R" xr:uid="{45D71BE8-5F77-4392-8BAE-C7C54252F879}"/>
    <hyperlink ref="F126" location="A126095770A" display="A126095770A" xr:uid="{829215DD-EFB9-43E5-BDC8-3C4A1A80E540}"/>
    <hyperlink ref="G126" location="A126110890K" display="A126110890K" xr:uid="{A22329C2-B8F0-4F4C-8B96-99B8A8EF03AF}"/>
    <hyperlink ref="H126" location="A126103330F" display="A126103330F" xr:uid="{FA78DFAF-5CE4-44D2-BA62-683DC693FCB4}"/>
    <hyperlink ref="F127" location="A126095722J" display="A126095722J" xr:uid="{12033253-7F56-4EFA-B535-F22810F03ECC}"/>
    <hyperlink ref="G127" location="A126110842T" display="A126110842T" xr:uid="{B1B829B9-B796-47BA-ABDD-2A4F98465632}"/>
    <hyperlink ref="H127" location="A126103282X" display="A126103282X" xr:uid="{099BC852-6ED9-45D7-B533-DFA786DF7088}"/>
    <hyperlink ref="F128" location="A126095726T" display="A126095726T" xr:uid="{A33960FC-4456-45FC-83DE-6071AC792E10}"/>
    <hyperlink ref="G128" location="A126110846A" display="A126110846A" xr:uid="{D7BCA2CB-6ED6-41C5-8B6A-1BCBF90175B9}"/>
    <hyperlink ref="H128" location="A126103286J" display="A126103286J" xr:uid="{51716E27-D6CE-4829-83FB-9D313FECC462}"/>
    <hyperlink ref="F129" location="A126095750T" display="A126095750T" xr:uid="{2E193DFB-3E22-402A-B5D2-3FBED169E8AB}"/>
    <hyperlink ref="G129" location="A126110870A" display="A126110870A" xr:uid="{A321569B-D98A-4BFB-BAD3-44367FB40CE4}"/>
    <hyperlink ref="H129" location="A126103310W" display="A126103310W" xr:uid="{F04D3C01-CC37-41D3-87D7-406408BA4EC0}"/>
    <hyperlink ref="F130" location="A126095698V" display="A126095698V" xr:uid="{BCDD1FA0-4976-4152-B856-5738C4471AA7}"/>
    <hyperlink ref="G130" location="A126110818T" display="A126110818T" xr:uid="{2AF965B6-2CB8-473B-95F1-A219B60478E3}"/>
    <hyperlink ref="H130" location="A126103258X" display="A126103258X" xr:uid="{86A780F5-56B2-4899-9D12-30A11DBFABFA}"/>
    <hyperlink ref="F131" location="A126095774K" display="A126095774K" xr:uid="{A09D7576-A4C4-42EA-987F-4FC8D6DCE6A4}"/>
    <hyperlink ref="G131" location="A126110894V" display="A126110894V" xr:uid="{530B128B-12BB-406F-9018-CA0642FDCC06}"/>
    <hyperlink ref="H131" location="A126103334R" display="A126103334R" xr:uid="{42693B6A-9FEB-47FB-9DA7-C392BA1B782F}"/>
    <hyperlink ref="F132" location="A126095754A" display="A126095754A" xr:uid="{75832533-8A17-447A-AB6C-2C4D129D94F5}"/>
    <hyperlink ref="G132" location="A126110874K" display="A126110874K" xr:uid="{751BAC25-4DC0-4155-947D-906692A62E3A}"/>
    <hyperlink ref="H132" location="A126103314F" display="A126103314F" xr:uid="{335E303E-B3AA-4E15-9E36-22C87CBA49B1}"/>
    <hyperlink ref="F133" location="A126095786V" display="A126095786V" xr:uid="{7DA74C02-29B9-4DD1-ABB3-48776B3CCA3D}"/>
    <hyperlink ref="G133" location="A126110906T" display="A126110906T" xr:uid="{21CE9745-00CC-45EF-A4F4-18CB27001BDF}"/>
    <hyperlink ref="H133" location="A126103346X" display="A126103346X" xr:uid="{FE14445B-EE58-433B-B762-0E58DC2792E0}"/>
    <hyperlink ref="F134" location="A126095702X" display="A126095702X" xr:uid="{0DC3AC39-07FD-4BFE-AD91-DA79F4243B4A}"/>
    <hyperlink ref="G134" location="A126110822J" display="A126110822J" xr:uid="{99D549DD-D8EA-499C-9175-B9809BD34F8D}"/>
    <hyperlink ref="H134" location="A126103262R" display="A126103262R" xr:uid="{F1FBEE42-D560-44D8-9FC4-6CFC3DE1B1A8}"/>
    <hyperlink ref="F135" location="A126095658A" display="A126095658A" xr:uid="{08811188-3B5F-432C-98FF-ADF1979CCAA9}"/>
    <hyperlink ref="G135" location="A126110778K" display="A126110778K" xr:uid="{A31E8D31-87EA-4E6B-9A1C-4C08CA8CCC2A}"/>
    <hyperlink ref="H135" location="A126103218F" display="A126103218F" xr:uid="{83972B1D-586A-46B0-B9FC-B144B51CB551}"/>
    <hyperlink ref="F136" location="A126095678K" display="A126095678K" xr:uid="{1C8E1990-1C74-4418-996B-0F48B8A1CF66}"/>
    <hyperlink ref="G136" location="A126110798V" display="A126110798V" xr:uid="{4CB5962E-1851-4F6E-A43B-3AB3FB058EA8}"/>
    <hyperlink ref="H136" location="A126103238R" display="A126103238R" xr:uid="{599F07A1-2800-4ED7-961E-E06123F07633}"/>
    <hyperlink ref="F137" location="A126095730J" display="A126095730J" xr:uid="{A862248F-69B5-4A5C-8810-FCD3D83BF965}"/>
    <hyperlink ref="G137" location="A126110850T" display="A126110850T" xr:uid="{71103409-CBCF-485C-A1BD-C1DF46F65DC6}"/>
    <hyperlink ref="H137" location="A126103290X" display="A126103290X" xr:uid="{F504F0EF-BAB3-419E-9EEB-28539807DE60}"/>
    <hyperlink ref="F138" location="A126095682A" display="A126095682A" xr:uid="{18AE9EC0-34EB-40A2-B386-78650395866E}"/>
    <hyperlink ref="G138" location="A126110802X" display="A126110802X" xr:uid="{A6CBBA1F-C647-4023-BA72-57FB8A60DC92}"/>
    <hyperlink ref="H138" location="A126103242F" display="A126103242F" xr:uid="{20587E2C-0DA7-49E0-B494-5B9A097ECBB7}"/>
    <hyperlink ref="F139" location="A126095734T" display="A126095734T" xr:uid="{FD33AF34-4A2D-490F-8E65-E9EDB17CE1A5}"/>
    <hyperlink ref="G139" location="A126110854A" display="A126110854A" xr:uid="{F837CD16-0097-4569-8F5F-2B8690C31090}"/>
    <hyperlink ref="H139" location="A126103294J" display="A126103294J" xr:uid="{08D74566-74C4-4FF1-BBDE-7196626E2B97}"/>
    <hyperlink ref="F140" location="A126095738A" display="A126095738A" xr:uid="{86D9567F-DCC3-4E50-B106-2C6B867708A8}"/>
    <hyperlink ref="G140" location="A126110858K" display="A126110858K" xr:uid="{56D57E59-EBE8-4F5A-A5E6-081B8BF32AC1}"/>
    <hyperlink ref="H140" location="A126103298T" display="A126103298T" xr:uid="{B0DE08CA-95B8-412F-ABEE-AA1DA0A563B3}"/>
    <hyperlink ref="F141" location="A126095790K" display="A126095790K" xr:uid="{8DFD3A58-5EA2-45C4-A5CD-770BEFA1AC5A}"/>
    <hyperlink ref="G141" location="A126110910J" display="A126110910J" xr:uid="{EAAE362F-E4C5-47C7-B754-CA99CE644F05}"/>
    <hyperlink ref="H141" location="A126103350R" display="A126103350R" xr:uid="{71A3D0BC-A188-4770-A828-1CD2D0EA010D}"/>
    <hyperlink ref="F142" location="A126095662T" display="A126095662T" xr:uid="{B84DC2C0-0668-4C10-860A-EBA2286F2EBD}"/>
    <hyperlink ref="G142" location="A126110782A" display="A126110782A" xr:uid="{556E8CA1-7EAD-464F-97CF-ACF72A4C3624}"/>
    <hyperlink ref="H142" location="A126103222W" display="A126103222W" xr:uid="{A452AA97-36B0-4E77-A8BF-1FE6119B718A}"/>
    <hyperlink ref="F143" location="A126095778V" display="A126095778V" xr:uid="{55FC5BB2-6D7C-4BF7-B997-59006272DE75}"/>
    <hyperlink ref="G143" location="A126110898C" display="A126110898C" xr:uid="{A6D30DE8-FA76-4D4D-89DF-CD252EB5B377}"/>
    <hyperlink ref="H143" location="A126103338X" display="A126103338X" xr:uid="{208AFEE4-2672-44E6-AC35-C2BF1A5B4B1A}"/>
    <hyperlink ref="F144" location="A126095782K" display="A126095782K" xr:uid="{752F6A4A-BD67-4619-9FA7-BE34379F09BF}"/>
    <hyperlink ref="G144" location="A126110902J" display="A126110902J" xr:uid="{C316B0A6-FAE7-418A-9BE3-C0C0B94DA831}"/>
    <hyperlink ref="H144" location="A126103342R" display="A126103342R" xr:uid="{3E894655-FF4F-4C52-8D62-4643C8A3A6D2}"/>
    <hyperlink ref="F145" location="A126095670T" display="A126095670T" xr:uid="{8BDBF37A-BF80-475F-83FA-EF73328CCA85}"/>
    <hyperlink ref="G145" location="A126110790A" display="A126110790A" xr:uid="{799DE3F7-F9F1-46F0-BBBD-63A3BC336D51}"/>
    <hyperlink ref="H145" location="A126103230W" display="A126103230W" xr:uid="{FB33F794-9A56-4314-B535-C29ED66B6FD8}"/>
    <hyperlink ref="F146" location="A126095706J" display="A126095706J" xr:uid="{28F845B4-E6EF-4013-8812-FC05ECA46788}"/>
    <hyperlink ref="G146" location="A126110826T" display="A126110826T" xr:uid="{C386AA63-D873-4868-86F4-DB16E1FCB5A3}"/>
    <hyperlink ref="H146" location="A126103266X" display="A126103266X" xr:uid="{039377B5-B333-4126-9154-8775D7E93A45}"/>
    <hyperlink ref="F147" location="A126095742T" display="A126095742T" xr:uid="{92365111-1133-4C97-AF16-A85EC4167F2F}"/>
    <hyperlink ref="G147" location="A126110862A" display="A126110862A" xr:uid="{00C9DD50-A143-4273-BC1C-FE840336F85E}"/>
    <hyperlink ref="H147" location="A126103302W" display="A126103302W" xr:uid="{B6E87461-C4B4-40EE-B83C-B3E75B48B61B}"/>
    <hyperlink ref="F148" location="A126095794V" display="A126095794V" xr:uid="{9814658C-1EB8-498D-9365-EE5BA7886CFA}"/>
    <hyperlink ref="G148" location="A126110914T" display="A126110914T" xr:uid="{E460F77B-5B92-4555-9FEE-514F9D4B19AA}"/>
    <hyperlink ref="H148" location="A126103354X" display="A126103354X" xr:uid="{24929EE7-E262-4D22-8560-B177106D0837}"/>
    <hyperlink ref="F149" location="A126095666A" display="A126095666A" xr:uid="{324656EA-AE96-447A-A73F-4545B707A905}"/>
    <hyperlink ref="G149" location="A126110786K" display="A126110786K" xr:uid="{42CEB823-3819-4A78-8F68-15F14DC4EF78}"/>
    <hyperlink ref="H149" location="A126103226F" display="A126103226F" xr:uid="{2AAC95AD-82F7-4F91-90EE-5E6EB9ECC308}"/>
    <hyperlink ref="F150" location="A126095746A" display="A126095746A" xr:uid="{E493BE4A-5309-41BE-82E3-FADF6F98319A}"/>
    <hyperlink ref="G150" location="A126110866K" display="A126110866K" xr:uid="{A9A6CADE-4D52-4FE4-8BE5-17A370E07506}"/>
    <hyperlink ref="H150" location="A126103306F" display="A126103306F" xr:uid="{99930E16-4DC7-4E5D-85F5-AA3293CB12C5}"/>
    <hyperlink ref="F151" location="A126095758K" display="A126095758K" xr:uid="{E4667EEF-45B4-4624-8310-334FD2E23714}"/>
    <hyperlink ref="G151" location="A126110878V" display="A126110878V" xr:uid="{05769AAB-CCAB-4555-819A-12F37347CAF2}"/>
    <hyperlink ref="H151" location="A126103318R" display="A126103318R" xr:uid="{F99DDE27-7019-4226-911E-36F642245C2B}"/>
    <hyperlink ref="F152" location="A126095690A" display="A126095690A" xr:uid="{2C9AB47A-21EF-43CF-B348-91356BA4A2B9}"/>
    <hyperlink ref="G152" location="A126110810X" display="A126110810X" xr:uid="{B0C63825-38D2-4148-B7ED-EFA31B6BE4D0}"/>
    <hyperlink ref="H152" location="A126103250F" display="A126103250F" xr:uid="{3C57C9FA-DACA-4614-B152-8867518A066F}"/>
    <hyperlink ref="F153" location="A126095674A" display="A126095674A" xr:uid="{4EAA653F-3119-43AF-ADC4-BCBB5B327074}"/>
    <hyperlink ref="G153" location="A126110794K" display="A126110794K" xr:uid="{77A1742E-7083-43AB-BED8-4DCE27CD4D48}"/>
    <hyperlink ref="H153" location="A126103234F" display="A126103234F" xr:uid="{C9396033-08B9-4B5B-844F-CC6DC83A9C2A}"/>
    <hyperlink ref="F154" location="A126095710X" display="A126095710X" xr:uid="{A8AAA3F8-F09A-4F64-8281-04BD45F66006}"/>
    <hyperlink ref="G154" location="A126110830J" display="A126110830J" xr:uid="{40E9FBB9-8B70-4730-871C-981992A5BFF5}"/>
    <hyperlink ref="H154" location="A126103270R" display="A126103270R" xr:uid="{80F8C28A-03C5-4E18-93C2-714707EF0C31}"/>
    <hyperlink ref="F155" location="A126095686K" display="A126095686K" xr:uid="{A6C6A36A-4B93-4043-8297-3C675581C94C}"/>
    <hyperlink ref="G155" location="A126110806J" display="A126110806J" xr:uid="{ABBD41A2-6263-44DD-BD83-E360ADE7194C}"/>
    <hyperlink ref="H155" location="A126103246R" display="A126103246R" xr:uid="{6193D817-B0BB-4770-9C62-296D0D239C00}"/>
    <hyperlink ref="F156" location="A126095714J" display="A126095714J" xr:uid="{748735F1-29CA-4680-AAA2-D33B7BE77A51}"/>
    <hyperlink ref="G156" location="A126110834T" display="A126110834T" xr:uid="{B623EE30-B88D-4992-887D-D46C469935F3}"/>
    <hyperlink ref="H156" location="A126103274X" display="A126103274X" xr:uid="{80BF3923-1FB6-44B3-9ACC-405B956DBDA0}"/>
    <hyperlink ref="F157" location="A126095694K" display="A126095694K" xr:uid="{04C75E1A-385F-4BFE-833F-1C9AD65C08D6}"/>
    <hyperlink ref="G157" location="A126110814J" display="A126110814J" xr:uid="{07AA0F13-4817-4636-BD0D-66F7599CCC3B}"/>
    <hyperlink ref="H157" location="A126103254R" display="A126103254R" xr:uid="{019134EF-5FAB-46E6-ADD3-2AE52F188D8A}"/>
    <hyperlink ref="I123" location="A126095202C" display="A126095202C" xr:uid="{01144E57-2810-4474-AA30-2307943C5FF0}"/>
    <hyperlink ref="J123" location="A126110322L" display="A126110322L" xr:uid="{B3398318-8D39-49CE-B61D-809F4DCC756E}"/>
    <hyperlink ref="K123" location="A126102762T" display="A126102762T" xr:uid="{20064EDC-02F2-4B36-9BFE-55C944213DA5}"/>
    <hyperlink ref="I124" location="A126095158F" display="A126095158F" xr:uid="{150D0D69-F8C7-4162-A505-1E31CD47C5C8}"/>
    <hyperlink ref="J124" location="A126110278R" display="A126110278R" xr:uid="{114E715C-F656-4AA1-B6CD-4174A36BD035}"/>
    <hyperlink ref="K124" location="A126102718J" display="A126102718J" xr:uid="{1A601234-57ED-42BC-A364-92DA3F5C18EA}"/>
    <hyperlink ref="I125" location="A126095206L" display="A126095206L" xr:uid="{6DFA35F7-65F9-481F-BC60-FE90EFCB68E0}"/>
    <hyperlink ref="J125" location="A126110326W" display="A126110326W" xr:uid="{CED119A1-1AD6-4354-B4B1-3A17B4BD1FB4}"/>
    <hyperlink ref="K125" location="A126102766A" display="A126102766A" xr:uid="{07AE0CE2-5744-47AC-A5AC-50DC135E2D4C}"/>
    <hyperlink ref="I126" location="A126095210C" display="A126095210C" xr:uid="{854DA2CE-5088-4EA3-8655-15DF03A8BC6C}"/>
    <hyperlink ref="J126" location="A126110330L" display="A126110330L" xr:uid="{C7E62F3F-B885-4F94-91A5-7E78511B81D0}"/>
    <hyperlink ref="K126" location="A126102770T" display="A126102770T" xr:uid="{FA356F51-FA9D-40F3-B6D1-BF6B46FF186A}"/>
    <hyperlink ref="I127" location="A126095162W" display="A126095162W" xr:uid="{ECAA5AC7-7FDC-4628-B895-9D898B9B1EA4}"/>
    <hyperlink ref="J127" location="A126110282F" display="A126110282F" xr:uid="{C4D663FC-6815-4D1F-AF85-B2960D742769}"/>
    <hyperlink ref="K127" location="A126102722X" display="A126102722X" xr:uid="{B3AF1329-16DC-4055-9BB3-014F1495B219}"/>
    <hyperlink ref="I128" location="A126095166F" display="A126095166F" xr:uid="{32EE35C9-6385-47FC-A7FF-3FFC62B60B55}"/>
    <hyperlink ref="J128" location="A126110286R" display="A126110286R" xr:uid="{B217F243-D2BB-4FE4-BD92-2531EA51F621}"/>
    <hyperlink ref="K128" location="A126102726J" display="A126102726J" xr:uid="{B4B009CB-27A3-432D-A204-FF3C9DF0C01A}"/>
    <hyperlink ref="I129" location="A126095190F" display="A126095190F" xr:uid="{0F1172F9-28E1-4446-AB7F-5B1A9D61D36E}"/>
    <hyperlink ref="J129" location="A126110310C" display="A126110310C" xr:uid="{CDB368BA-E774-4263-B461-6F4212687635}"/>
    <hyperlink ref="K129" location="A126102750J" display="A126102750J" xr:uid="{1B019F9E-8998-4A53-8DD0-09BDB12CFD7E}"/>
    <hyperlink ref="I130" location="A126095138W" display="A126095138W" xr:uid="{A8068D40-4903-444E-A0C0-68E2A831988F}"/>
    <hyperlink ref="J130" location="A126110258F" display="A126110258F" xr:uid="{A82EB40A-8BFF-41FC-82F7-63BBA739C231}"/>
    <hyperlink ref="K130" location="A126102698K" display="A126102698K" xr:uid="{04171CDF-29B4-43D2-A2F3-DEB8A9A5ADBD}"/>
    <hyperlink ref="I131" location="A126095214L" display="A126095214L" xr:uid="{AF969932-32A8-47E9-8380-4C7C637411DD}"/>
    <hyperlink ref="J131" location="A126110334W" display="A126110334W" xr:uid="{5AF90463-789F-45DD-A852-250CA5C5789D}"/>
    <hyperlink ref="K131" location="A126102774A" display="A126102774A" xr:uid="{F5CC46C5-3CBC-4357-81BF-9CE8355545BE}"/>
    <hyperlink ref="I132" location="A126095194R" display="A126095194R" xr:uid="{C4991618-44BE-406B-83AB-451FEAE031C8}"/>
    <hyperlink ref="J132" location="A126110314L" display="A126110314L" xr:uid="{7CF4171C-76C9-48CB-89F5-32749C915CED}"/>
    <hyperlink ref="K132" location="A126102754T" display="A126102754T" xr:uid="{FA05E2DF-F460-49FC-9DE8-DFE862AFF52A}"/>
    <hyperlink ref="I133" location="A126095226W" display="A126095226W" xr:uid="{5660FD89-824B-4714-942C-B5D7A46A2A71}"/>
    <hyperlink ref="J133" location="A126110346F" display="A126110346F" xr:uid="{6C6F4ABA-C2AB-4533-8E13-4E8EDBE9289A}"/>
    <hyperlink ref="K133" location="A126102786K" display="A126102786K" xr:uid="{8DC70030-5336-49F6-9C0E-13391067642C}"/>
    <hyperlink ref="I134" location="A126095142L" display="A126095142L" xr:uid="{0ABC8E96-E2F3-414E-BBB4-8D9218786A88}"/>
    <hyperlink ref="J134" location="A126110262W" display="A126110262W" xr:uid="{391AAA28-7931-4F31-AB42-20F0E8D316F4}"/>
    <hyperlink ref="K134" location="A126102702R" display="A126102702R" xr:uid="{105565F2-D3F5-4419-B69A-652989FEB8CE}"/>
    <hyperlink ref="I135" location="A126095098R" display="A126095098R" xr:uid="{6E6A3E98-5240-493C-BAF2-8E4E1BAED260}"/>
    <hyperlink ref="J135" location="A126110218L" display="A126110218L" xr:uid="{23A380FF-7411-4206-B789-9170FB91AAC7}"/>
    <hyperlink ref="K135" location="A126102658T" display="A126102658T" xr:uid="{C5C99D1D-3A59-4CC2-8113-6656AE24B3A4}"/>
    <hyperlink ref="I136" location="A126095118L" display="A126095118L" xr:uid="{DB25745E-1EEF-4B19-B6A7-7F0C44548952}"/>
    <hyperlink ref="J136" location="A126110238W" display="A126110238W" xr:uid="{3E4BF9F6-BB00-4FA8-88D2-F8A38E47F404}"/>
    <hyperlink ref="K136" location="A126102678A" display="A126102678A" xr:uid="{D4575582-9607-448F-88BE-2C8AC13BE9AE}"/>
    <hyperlink ref="I137" location="A126095170W" display="A126095170W" xr:uid="{0AF97325-D70B-4026-A100-BB0A06CF1399}"/>
    <hyperlink ref="J137" location="A126110290F" display="A126110290F" xr:uid="{6E30A0C0-6E8F-4854-A9FF-D922D709E134}"/>
    <hyperlink ref="K137" location="A126102730X" display="A126102730X" xr:uid="{35FC8500-D93F-4460-9AF0-19BA473AE919}"/>
    <hyperlink ref="I138" location="A126095122C" display="A126095122C" xr:uid="{EEAD166C-45B3-41F1-8C39-91B14DD779CF}"/>
    <hyperlink ref="J138" location="A126110242L" display="A126110242L" xr:uid="{595E2BE7-892A-4A7C-8E53-66037090B269}"/>
    <hyperlink ref="K138" location="A126102682T" display="A126102682T" xr:uid="{1A7F82EC-C2F9-458C-9550-D65A3E937B1A}"/>
    <hyperlink ref="I139" location="A126095174F" display="A126095174F" xr:uid="{E55AB6E0-F042-4E52-8B8A-D1CB9E0490DF}"/>
    <hyperlink ref="J139" location="A126110294R" display="A126110294R" xr:uid="{FCE28EBC-1338-4401-BA5E-BB4310EF6C7F}"/>
    <hyperlink ref="K139" location="A126102734J" display="A126102734J" xr:uid="{FAE04E8F-5B7D-49A2-9F84-752FA2E77D75}"/>
    <hyperlink ref="I140" location="A126095178R" display="A126095178R" xr:uid="{FE5A7118-005B-4A58-A9DD-5F2512B0D6DD}"/>
    <hyperlink ref="J140" location="A126110298X" display="A126110298X" xr:uid="{A5E4C218-95A3-4754-BBAC-4A819CA7AE4B}"/>
    <hyperlink ref="K140" location="A126102738T" display="A126102738T" xr:uid="{83D35400-4579-4E16-8A2D-2215831F9AC2}"/>
    <hyperlink ref="I141" location="A126095230L" display="A126095230L" xr:uid="{4265C7EC-EB84-440A-AE98-55F972B735CD}"/>
    <hyperlink ref="J141" location="A126110350W" display="A126110350W" xr:uid="{D11B2FC1-3FFC-46DD-8F61-3369F72373DA}"/>
    <hyperlink ref="K141" location="A126102790A" display="A126102790A" xr:uid="{95D01256-8D47-4BA7-9C28-AA42F50D8F09}"/>
    <hyperlink ref="I142" location="A126095102V" display="A126095102V" xr:uid="{F3851AD9-BA9F-4FF8-B9C1-CA42E3C7BEFC}"/>
    <hyperlink ref="J142" location="A126110222C" display="A126110222C" xr:uid="{E029E0D4-C8E7-4F17-9557-4C03DF5B3793}"/>
    <hyperlink ref="K142" location="A126102662J" display="A126102662J" xr:uid="{4DCF3632-EE00-43D5-AB39-35B06B9E3C4E}"/>
    <hyperlink ref="I143" location="A126095218W" display="A126095218W" xr:uid="{052367EC-2FEB-4AAC-A76B-BF24AF12D099}"/>
    <hyperlink ref="J143" location="A126110338F" display="A126110338F" xr:uid="{48BCC9D0-2624-4AF9-9444-CD26F7D083A9}"/>
    <hyperlink ref="K143" location="A126102778K" display="A126102778K" xr:uid="{01B1B443-2032-45C6-94BD-13C8AA0C6C8C}"/>
    <hyperlink ref="I144" location="A126095222L" display="A126095222L" xr:uid="{44FA8679-1DF2-4E8F-B8B1-ECE9CD7E4B6B}"/>
    <hyperlink ref="J144" location="A126110342W" display="A126110342W" xr:uid="{70B7686D-0131-48A3-B78D-429A2C998296}"/>
    <hyperlink ref="K144" location="A126102782A" display="A126102782A" xr:uid="{E4F5CF82-1125-4A45-93FD-95333D09EDF0}"/>
    <hyperlink ref="I145" location="A126095110V" display="A126095110V" xr:uid="{4E06B559-7F43-4CF4-B25E-053124EC5AAF}"/>
    <hyperlink ref="J145" location="A126110230C" display="A126110230C" xr:uid="{715405F1-4D49-47EE-87EE-FEA256538CC9}"/>
    <hyperlink ref="K145" location="A126102670J" display="A126102670J" xr:uid="{0EF9A68B-7760-4079-9833-C82896BE4704}"/>
    <hyperlink ref="I146" location="A126095146W" display="A126095146W" xr:uid="{491A93DA-2A3A-48D5-A8C4-C0643BA9B1F3}"/>
    <hyperlink ref="J146" location="A126110266F" display="A126110266F" xr:uid="{12C765B8-0B7E-4E92-BEA1-1CF3C5A2A4DA}"/>
    <hyperlink ref="K146" location="A126102706X" display="A126102706X" xr:uid="{E73E6FE3-15CA-4DF7-B892-0F4C68B51C38}"/>
    <hyperlink ref="I147" location="A126095182F" display="A126095182F" xr:uid="{1AA69989-BFEA-426C-AAED-BC21BCC2B7F4}"/>
    <hyperlink ref="J147" location="A126110302C" display="A126110302C" xr:uid="{688E67DA-46CE-4F4F-B0F2-C33615B99DA4}"/>
    <hyperlink ref="K147" location="A126102742J" display="A126102742J" xr:uid="{5EA10DD5-083D-49AD-B78E-FCFA9B81FAC8}"/>
    <hyperlink ref="I148" location="A126095234W" display="A126095234W" xr:uid="{A71DF7F4-065B-4DB7-B289-7E4C3D8896B7}"/>
    <hyperlink ref="J148" location="A126110354F" display="A126110354F" xr:uid="{014659AF-26BE-4E69-AA20-03CA7A8A431F}"/>
    <hyperlink ref="K148" location="A126102794K" display="A126102794K" xr:uid="{00191C32-842C-493A-865B-6A5539FC61D6}"/>
    <hyperlink ref="I149" location="A126095106C" display="A126095106C" xr:uid="{948A4D20-E84E-48CA-8712-C2A1683E5591}"/>
    <hyperlink ref="J149" location="A126110226L" display="A126110226L" xr:uid="{22050203-B35F-408D-9C5B-3BBBCB2EAD2B}"/>
    <hyperlink ref="K149" location="A126102666T" display="A126102666T" xr:uid="{638E386D-5036-439E-9C0B-6989C9583E28}"/>
    <hyperlink ref="I150" location="A126095186R" display="A126095186R" xr:uid="{674F88AF-7086-430C-8F70-88C45C7BD497}"/>
    <hyperlink ref="J150" location="A126110306L" display="A126110306L" xr:uid="{E8BD7851-A5C5-456E-AF90-1C28BDAA2B32}"/>
    <hyperlink ref="K150" location="A126102746T" display="A126102746T" xr:uid="{8CEF8D8D-0B41-4F69-83ED-CE3623611968}"/>
    <hyperlink ref="I151" location="A126095198X" display="A126095198X" xr:uid="{73467D42-C80E-41D0-AFE5-DFA32C46B8A8}"/>
    <hyperlink ref="J151" location="A126110318W" display="A126110318W" xr:uid="{89D4C0AC-C2EB-4A99-B4A2-0E77E3D47128}"/>
    <hyperlink ref="K151" location="A126102758A" display="A126102758A" xr:uid="{B2339FA2-21F1-439A-B657-FC266FD77E35}"/>
    <hyperlink ref="I152" location="A126095130C" display="A126095130C" xr:uid="{8253583F-6C1D-4DB7-BA2B-56586BFCBE97}"/>
    <hyperlink ref="J152" location="A126110250L" display="A126110250L" xr:uid="{C894DFA7-E6D0-4D90-98CC-A78EF98683BF}"/>
    <hyperlink ref="K152" location="A126102690T" display="A126102690T" xr:uid="{223E25C7-4E6D-4304-87C5-2E7603820FB1}"/>
    <hyperlink ref="I153" location="A126095114C" display="A126095114C" xr:uid="{859DEF08-8AA5-4A38-8832-2DF124E0C2D7}"/>
    <hyperlink ref="J153" location="A126110234L" display="A126110234L" xr:uid="{3089B517-1728-44D6-B565-53D52C300382}"/>
    <hyperlink ref="K153" location="A126102674T" display="A126102674T" xr:uid="{476B5654-6136-422F-893C-B9E499CF07AA}"/>
    <hyperlink ref="I154" location="A126095150L" display="A126095150L" xr:uid="{8CF2ED9A-A0FF-4EDD-B423-7F2DBDF4E5B0}"/>
    <hyperlink ref="J154" location="A126110270W" display="A126110270W" xr:uid="{B899DD39-5629-418F-8B5B-BDE9BD81517B}"/>
    <hyperlink ref="K154" location="A126102710R" display="A126102710R" xr:uid="{731DBE6D-46A0-4E71-8C7B-66A209C71D1D}"/>
    <hyperlink ref="I155" location="A126095126L" display="A126095126L" xr:uid="{7F5F0A23-AB3F-4A34-98D4-27404C29D353}"/>
    <hyperlink ref="J155" location="A126110246W" display="A126110246W" xr:uid="{509B81CE-7796-4A14-AAF8-1751D1AA3FC6}"/>
    <hyperlink ref="K155" location="A126102686A" display="A126102686A" xr:uid="{19F4E701-D72C-4FF9-82FE-BB139BFCCF65}"/>
    <hyperlink ref="I156" location="A126095154W" display="A126095154W" xr:uid="{4C04C5C8-C383-471D-9B38-8174A7C92963}"/>
    <hyperlink ref="J156" location="A126110274F" display="A126110274F" xr:uid="{41876DB3-F212-48D5-B23A-ECDC5DDA882C}"/>
    <hyperlink ref="K156" location="A126102714X" display="A126102714X" xr:uid="{9A24BA48-99D2-41F3-8A83-AEABB63F1C44}"/>
    <hyperlink ref="I157" location="A126095134L" display="A126095134L" xr:uid="{3086AA3E-041E-4E56-BFDA-2D6BBD066D53}"/>
    <hyperlink ref="J157" location="A126110254W" display="A126110254W" xr:uid="{A1FC7F71-71C9-422A-B6E1-895C09F0A22A}"/>
    <hyperlink ref="K157" location="A126102694A" display="A126102694A" xr:uid="{9914F353-016E-485F-87E6-2C149920E062}"/>
    <hyperlink ref="L123" location="A126095902T" display="A126095902T" xr:uid="{CDF6CD41-3CD6-4474-B589-EF436EB3AFA3}"/>
    <hyperlink ref="M123" location="A126111022C" display="A126111022C" xr:uid="{EA74DB40-5BD6-4E8C-84F5-FF6F507EC2D3}"/>
    <hyperlink ref="N123" location="A126103462J" display="A126103462J" xr:uid="{15006C7A-1C03-4109-8DC5-CB269CD9D9B5}"/>
    <hyperlink ref="L124" location="A126095858V" display="A126095858V" xr:uid="{723BFDB6-214E-4F38-AD4E-74F73D78B9A5}"/>
    <hyperlink ref="M124" location="A126110978C" display="A126110978C" xr:uid="{098D955A-CF94-4842-83BE-07EB637043D4}"/>
    <hyperlink ref="N124" location="A126103418X" display="A126103418X" xr:uid="{22418B3F-7E60-4104-BF71-98F2651528A4}"/>
    <hyperlink ref="L125" location="A126095906A" display="A126095906A" xr:uid="{19658392-3339-44E2-9AE7-9AD5028456A2}"/>
    <hyperlink ref="M125" location="A126111026L" display="A126111026L" xr:uid="{5ABCC09E-643B-4DB7-A190-AB4DC8354F1A}"/>
    <hyperlink ref="N125" location="A126103466T" display="A126103466T" xr:uid="{A429137A-F43D-4C0E-BC37-884481482E2B}"/>
    <hyperlink ref="L126" location="A126095910T" display="A126095910T" xr:uid="{DBA3D59A-52A3-49CD-A942-DF1D5E893CFD}"/>
    <hyperlink ref="M126" location="A126111030C" display="A126111030C" xr:uid="{292C9769-B0A4-479F-8C2C-938DDF1273D8}"/>
    <hyperlink ref="N126" location="A126103470J" display="A126103470J" xr:uid="{EDBDFCA9-CDE6-48EF-9387-0E8A03A38666}"/>
    <hyperlink ref="L127" location="A126095862K" display="A126095862K" xr:uid="{37659985-BFD9-4458-BD2E-201FA400A6CD}"/>
    <hyperlink ref="M127" location="A126110982V" display="A126110982V" xr:uid="{9E3A8023-BB91-40FD-AE8E-7C510C801C79}"/>
    <hyperlink ref="N127" location="A126103422R" display="A126103422R" xr:uid="{534B6CF7-8CD4-452A-9103-606F18447E99}"/>
    <hyperlink ref="L128" location="A126095866V" display="A126095866V" xr:uid="{772739B5-5915-4801-AF61-CDEFA87B5A79}"/>
    <hyperlink ref="M128" location="A126110986C" display="A126110986C" xr:uid="{A3B8C24C-B6E8-4F70-905E-A16EC2A75B5B}"/>
    <hyperlink ref="N128" location="A126103426X" display="A126103426X" xr:uid="{568A4F51-BA64-4BD7-AEC1-4B2AA2CEEFBF}"/>
    <hyperlink ref="L129" location="A126095890V" display="A126095890V" xr:uid="{A9202816-7EC1-4976-9A55-B2FE78CDD8F6}"/>
    <hyperlink ref="M129" location="A126111010V" display="A126111010V" xr:uid="{FD89848A-C194-4BE0-9BA0-89443D082086}"/>
    <hyperlink ref="N129" location="A126103450X" display="A126103450X" xr:uid="{F95495BF-1AD6-4851-83F9-36F57AC0B676}"/>
    <hyperlink ref="L130" location="A126095838K" display="A126095838K" xr:uid="{7A723B7B-253B-4D9D-BC7F-EDB9C584293B}"/>
    <hyperlink ref="M130" location="A126110958V" display="A126110958V" xr:uid="{37EE356E-2632-4EAC-9AFD-DECAC8820E3D}"/>
    <hyperlink ref="N130" location="A126103398A" display="A126103398A" xr:uid="{A7E8458F-417E-4F97-B9F3-58A5FC4D7956}"/>
    <hyperlink ref="L131" location="A126095914A" display="A126095914A" xr:uid="{AC30A8F8-BBD4-48C7-9671-F11FF76E8B6A}"/>
    <hyperlink ref="M131" location="A126111034L" display="A126111034L" xr:uid="{A7211817-669D-4C10-9379-74D6067F6768}"/>
    <hyperlink ref="N131" location="A126103474T" display="A126103474T" xr:uid="{5C6203E2-F77F-4AEE-A32E-7297BFCCAEFE}"/>
    <hyperlink ref="L132" location="A126095894C" display="A126095894C" xr:uid="{EAE1D9FD-18B6-47AB-94B6-6EFF94017454}"/>
    <hyperlink ref="M132" location="A126111014C" display="A126111014C" xr:uid="{F517E0FA-2E32-4CAB-8A97-4285E31685AB}"/>
    <hyperlink ref="N132" location="A126103454J" display="A126103454J" xr:uid="{7DCB5A41-7B80-4269-8A80-CB3A8A7A6B71}"/>
    <hyperlink ref="L133" location="A126095926K" display="A126095926K" xr:uid="{B6727A08-77BD-406E-AD88-9D2AD7643849}"/>
    <hyperlink ref="M133" location="A126111046W" display="A126111046W" xr:uid="{661E94D5-4486-4C90-8EF0-E3B2F29B34A1}"/>
    <hyperlink ref="N133" location="A126103486A" display="A126103486A" xr:uid="{9311F5C0-620B-4F0F-80BF-43AA074F2861}"/>
    <hyperlink ref="L134" location="A126095842A" display="A126095842A" xr:uid="{667829BD-F16B-49D7-A476-33A6A0274CFF}"/>
    <hyperlink ref="M134" location="A126110962K" display="A126110962K" xr:uid="{F0612FF2-5A7C-462B-8427-FBC8D6F1B6E2}"/>
    <hyperlink ref="N134" location="A126103402F" display="A126103402F" xr:uid="{CE1B568C-ED2C-4223-A894-CE4F3D31CA22}"/>
    <hyperlink ref="L135" location="A126095798C" display="A126095798C" xr:uid="{BFC46973-1607-49E3-9B3C-54FEDCA94D7D}"/>
    <hyperlink ref="M135" location="A126110918A" display="A126110918A" xr:uid="{8C9C3887-8C74-407B-AD81-A1D9C9C37F37}"/>
    <hyperlink ref="N135" location="A126103358J" display="A126103358J" xr:uid="{FB738E37-637F-41C6-95AA-5F4B25A01A75}"/>
    <hyperlink ref="L136" location="A126095818A" display="A126095818A" xr:uid="{9784F36D-9F7E-40C9-97F3-E444C7FC579C}"/>
    <hyperlink ref="M136" location="A126110938K" display="A126110938K" xr:uid="{ACC01CB5-0B79-460D-BA45-5EB8C6D13AEA}"/>
    <hyperlink ref="N136" location="A126103378T" display="A126103378T" xr:uid="{D34144B2-FD1A-4F5E-9AA4-1111A3BD4FA1}"/>
    <hyperlink ref="L137" location="A126095870K" display="A126095870K" xr:uid="{99F1999E-BA2E-4E35-AF95-6EB8379ED416}"/>
    <hyperlink ref="M137" location="A126110990V" display="A126110990V" xr:uid="{43E03C79-843F-4ADF-AD8E-F5780DA030FA}"/>
    <hyperlink ref="N137" location="A126103430R" display="A126103430R" xr:uid="{0B2691DB-681E-490D-BD12-0B8A62439C0D}"/>
    <hyperlink ref="L138" location="A126095822T" display="A126095822T" xr:uid="{6FF5846B-804D-4FDA-BD2F-C08DC94B8DF1}"/>
    <hyperlink ref="M138" location="A126110942A" display="A126110942A" xr:uid="{A1E65DE7-C818-4F23-B00D-F42513D2ADE2}"/>
    <hyperlink ref="N138" location="A126103382J" display="A126103382J" xr:uid="{088A52C6-E1AD-4DFE-9D0D-7D88F6C533ED}"/>
    <hyperlink ref="L139" location="A126095874V" display="A126095874V" xr:uid="{E3003346-622A-4C5F-AC66-EEA743A2CE29}"/>
    <hyperlink ref="M139" location="A126110994C" display="A126110994C" xr:uid="{5BAACA5D-6915-4110-83EB-BF05DE2098E4}"/>
    <hyperlink ref="N139" location="A126103434X" display="A126103434X" xr:uid="{6DB0F149-AAFF-4315-9CA6-5C6B6377F80E}"/>
    <hyperlink ref="L140" location="A126095878C" display="A126095878C" xr:uid="{BCFBB536-C88C-4350-92FF-0066531AEC18}"/>
    <hyperlink ref="M140" location="A126110998L" display="A126110998L" xr:uid="{7B6A37A5-E57A-4E65-BAFC-79BFF36720C2}"/>
    <hyperlink ref="N140" location="A126103438J" display="A126103438J" xr:uid="{EF9C4765-E2B1-438B-AE06-8E59E909074C}"/>
    <hyperlink ref="L141" location="A126095930A" display="A126095930A" xr:uid="{2DB5BDB8-B3B4-4B61-A3D4-9D8DA22B37E0}"/>
    <hyperlink ref="M141" location="A126111050L" display="A126111050L" xr:uid="{64A27066-3B33-4B4C-AC0F-4FDD9AF8CA14}"/>
    <hyperlink ref="N141" location="A126103490T" display="A126103490T" xr:uid="{0F3A4646-BF64-404A-AAA8-DAC65276721B}"/>
    <hyperlink ref="L142" location="A126095802J" display="A126095802J" xr:uid="{BEE14B76-E8E2-4969-BF6B-E4925F450906}"/>
    <hyperlink ref="M142" location="A126110922T" display="A126110922T" xr:uid="{BDF44BE1-02F8-4175-BAEC-362F0564EE69}"/>
    <hyperlink ref="N142" location="A126103362X" display="A126103362X" xr:uid="{F1EE54F1-46F7-4343-B32D-3F75307BCBC2}"/>
    <hyperlink ref="L143" location="A126095918K" display="A126095918K" xr:uid="{3AA969DD-FCB8-457B-9FAE-2C56B29B07D0}"/>
    <hyperlink ref="M143" location="A126111038W" display="A126111038W" xr:uid="{4F617377-6441-403A-AADC-A7B563EEB4FC}"/>
    <hyperlink ref="N143" location="A126103478A" display="A126103478A" xr:uid="{5C91AD9B-03ED-4F37-AD7A-EEBBA85D5792}"/>
    <hyperlink ref="L144" location="A126095922A" display="A126095922A" xr:uid="{B31566E1-6CE2-4D01-A33B-7259CA8D63DA}"/>
    <hyperlink ref="M144" location="A126111042L" display="A126111042L" xr:uid="{65E8F073-CE5E-4CDE-9202-B6FA819D770E}"/>
    <hyperlink ref="N144" location="A126103482T" display="A126103482T" xr:uid="{B40CC944-597C-4BC5-AAA4-3A51A342D6DA}"/>
    <hyperlink ref="L145" location="A126095810J" display="A126095810J" xr:uid="{25B2B36F-AAAD-4C43-87B0-D2785454BBBB}"/>
    <hyperlink ref="M145" location="A126110930T" display="A126110930T" xr:uid="{865D2B07-4226-449D-8E4F-74FC01811A4C}"/>
    <hyperlink ref="N145" location="A126103370X" display="A126103370X" xr:uid="{629F4B95-CCD1-4B0C-B196-6EB45E8BF274}"/>
    <hyperlink ref="L146" location="A126095846K" display="A126095846K" xr:uid="{CF86F756-44FF-4A94-AE28-679B76106A0F}"/>
    <hyperlink ref="M146" location="A126110966V" display="A126110966V" xr:uid="{CF306138-25FD-4790-A549-A5F4FDDEA6F5}"/>
    <hyperlink ref="N146" location="A126103406R" display="A126103406R" xr:uid="{043136CD-76D2-4EB2-A2EF-235FAD783D34}"/>
    <hyperlink ref="L147" location="A126095882V" display="A126095882V" xr:uid="{D226F67E-0CA2-49FC-9D11-E72ACD3B2227}"/>
    <hyperlink ref="M147" location="A126111002V" display="A126111002V" xr:uid="{A365B31B-014A-4F02-AD40-C068F1AA5FE8}"/>
    <hyperlink ref="N147" location="A126103442X" display="A126103442X" xr:uid="{F365C72C-2AE9-42B4-8AB3-9C49B2676EDF}"/>
    <hyperlink ref="L148" location="A126095934K" display="A126095934K" xr:uid="{D1F7DD5D-1D9B-4E8D-93C3-1CCFAAC8D58F}"/>
    <hyperlink ref="M148" location="A126111054W" display="A126111054W" xr:uid="{84E23C1E-FF1F-48BC-966A-50D20AE4EBEC}"/>
    <hyperlink ref="N148" location="A126103494A" display="A126103494A" xr:uid="{52894D69-821A-406B-BB10-ED67DC4542CA}"/>
    <hyperlink ref="L149" location="A126095806T" display="A126095806T" xr:uid="{6DFC9F3C-A254-40E7-BA97-58941EBAD94B}"/>
    <hyperlink ref="M149" location="A126110926A" display="A126110926A" xr:uid="{B49EB6F6-B945-4B26-96D8-7B09EF87C0A9}"/>
    <hyperlink ref="N149" location="A126103366J" display="A126103366J" xr:uid="{4EE03D9D-C007-4221-94E1-7B58F0909E61}"/>
    <hyperlink ref="L150" location="A126095886C" display="A126095886C" xr:uid="{B7F5040D-1EE5-485F-8423-BF50E83AEBDC}"/>
    <hyperlink ref="M150" location="A126111006C" display="A126111006C" xr:uid="{0DDD3A4E-9829-4B53-B1F4-6C961060C055}"/>
    <hyperlink ref="N150" location="A126103446J" display="A126103446J" xr:uid="{B728C7F6-5A87-4424-ABCC-D419A31F07C1}"/>
    <hyperlink ref="L151" location="A126095898L" display="A126095898L" xr:uid="{53EDC938-E69E-47A3-89D6-92A8D2700FDB}"/>
    <hyperlink ref="M151" location="A126111018L" display="A126111018L" xr:uid="{F0F03159-B314-4A63-94FB-1AA31C51197E}"/>
    <hyperlink ref="N151" location="A126103458T" display="A126103458T" xr:uid="{D54183FF-E741-48E3-8776-63EE4B88015F}"/>
    <hyperlink ref="L152" location="A126095830T" display="A126095830T" xr:uid="{123FA839-6041-4FDF-9B16-692D3B12B59B}"/>
    <hyperlink ref="M152" location="A126110950A" display="A126110950A" xr:uid="{5363023A-D399-490D-A34E-811050AA9748}"/>
    <hyperlink ref="N152" location="A126103390J" display="A126103390J" xr:uid="{DD12D6BC-3478-4478-B91F-D563AF935790}"/>
    <hyperlink ref="L153" location="A126095814T" display="A126095814T" xr:uid="{1C4AF40D-32B0-4691-A079-AC3041DAB714}"/>
    <hyperlink ref="M153" location="A126110934A" display="A126110934A" xr:uid="{D1CF1D3F-D159-4740-9E6A-5BF53F2A041A}"/>
    <hyperlink ref="N153" location="A126103374J" display="A126103374J" xr:uid="{4492E6E9-3DD9-421C-A8EE-29BB34EBFC0C}"/>
    <hyperlink ref="L154" location="A126095850A" display="A126095850A" xr:uid="{258D9F06-42B5-4E63-A493-0FA35C6AD084}"/>
    <hyperlink ref="M154" location="A126110970K" display="A126110970K" xr:uid="{FB7AC60E-B3FB-4023-9617-9AA7FCB513D6}"/>
    <hyperlink ref="N154" location="A126103410F" display="A126103410F" xr:uid="{79D3CC2A-1476-4FC2-B217-8B7173933F9A}"/>
    <hyperlink ref="L155" location="A126095826A" display="A126095826A" xr:uid="{3B666A20-D292-46B9-B87A-B36F10E6F191}"/>
    <hyperlink ref="M155" location="A126110946K" display="A126110946K" xr:uid="{75B56182-F878-4053-96B4-951A70B545A4}"/>
    <hyperlink ref="N155" location="A126103386T" display="A126103386T" xr:uid="{E5982409-0E75-4416-AF32-76E39AC351BC}"/>
    <hyperlink ref="L156" location="A126095854K" display="A126095854K" xr:uid="{746A9A28-2FD9-45A6-BD61-B78D12C70367}"/>
    <hyperlink ref="M156" location="A126110974V" display="A126110974V" xr:uid="{12BDADA7-A9F6-4852-8547-5DDF1C95B407}"/>
    <hyperlink ref="N156" location="A126103414R" display="A126103414R" xr:uid="{E43DAAFA-3F54-4700-B0B3-D64C3228055B}"/>
    <hyperlink ref="L157" location="A126095834A" display="A126095834A" xr:uid="{95DB408E-15E7-4D1D-92E6-0982C58985D2}"/>
    <hyperlink ref="M157" location="A126110954K" display="A126110954K" xr:uid="{1942AA7D-64C6-442A-925B-5FB0580135CF}"/>
    <hyperlink ref="N157" location="A126103394T" display="A126103394T" xr:uid="{5A7572B8-6671-4F91-A9DB-2D0CEAD2EE9E}"/>
    <hyperlink ref="O123" location="A126096042W" display="A126096042W" xr:uid="{055C8520-C5A5-4619-B692-EA69A271C7D6}"/>
    <hyperlink ref="P123" location="A126111162F" display="A126111162F" xr:uid="{4F18A783-8F47-468D-96FE-BFAAA35646C1}"/>
    <hyperlink ref="Q123" location="A126103602X" display="A126103602X" xr:uid="{E6E1C500-1F14-4EDB-BFC9-CE9ABE7603B0}"/>
    <hyperlink ref="O124" location="A126095998W" display="A126095998W" xr:uid="{AD1ADEE0-B2A1-4353-8A05-AF54E7EFB28C}"/>
    <hyperlink ref="P124" location="A126111118W" display="A126111118W" xr:uid="{828ED0D2-FDDE-49A3-B78B-16B15BE23A81}"/>
    <hyperlink ref="Q124" location="A126103558A" display="A126103558A" xr:uid="{80A6F9E5-6BC2-401C-A735-B6932B7965CA}"/>
    <hyperlink ref="O125" location="A126096046F" display="A126096046F" xr:uid="{95ACC1DC-9DB9-47D6-8974-DCA7F0596349}"/>
    <hyperlink ref="P125" location="A126111166R" display="A126111166R" xr:uid="{B7B1FCAA-C4D5-4B95-889A-9B25BE4D99E3}"/>
    <hyperlink ref="Q125" location="A126103606J" display="A126103606J" xr:uid="{872CD170-CFF8-4D79-B0FE-454B3640817F}"/>
    <hyperlink ref="O126" location="A126096050W" display="A126096050W" xr:uid="{8647EB94-47CB-406D-B004-695675039FD4}"/>
    <hyperlink ref="P126" location="A126111170F" display="A126111170F" xr:uid="{03302BBA-6706-4B89-BFF4-214F7B6F8655}"/>
    <hyperlink ref="Q126" location="A126103610X" display="A126103610X" xr:uid="{C2675FAF-52A2-4726-815E-4DB4E31865F2}"/>
    <hyperlink ref="O127" location="A126096002C" display="A126096002C" xr:uid="{4B8212D6-B2CC-493E-8E2F-DE1EDF55C15F}"/>
    <hyperlink ref="P127" location="A126111122L" display="A126111122L" xr:uid="{AD24563B-4DD5-4DD6-B423-EBD9852CB951}"/>
    <hyperlink ref="Q127" location="A126103562T" display="A126103562T" xr:uid="{0DD25AF4-DCC0-4F8B-8399-83BC727EACD9}"/>
    <hyperlink ref="O128" location="A126096006L" display="A126096006L" xr:uid="{F9932A89-9682-49B4-9F3E-35B75E4BDE14}"/>
    <hyperlink ref="P128" location="A126111126W" display="A126111126W" xr:uid="{A781A025-FE79-4CAD-9E8C-888DC36B57A8}"/>
    <hyperlink ref="Q128" location="A126103566A" display="A126103566A" xr:uid="{E2D5B3D3-35F0-407D-9E49-F156A1DC6C64}"/>
    <hyperlink ref="O129" location="A126096030L" display="A126096030L" xr:uid="{6D2A2768-5843-4DBE-8CB4-72D52AFB6739}"/>
    <hyperlink ref="P129" location="A126111150W" display="A126111150W" xr:uid="{7AD3DF11-A41E-438C-AE77-6BDF109CD67E}"/>
    <hyperlink ref="Q129" location="A126103590A" display="A126103590A" xr:uid="{70005A83-815B-4B29-89BD-277AA250F9C0}"/>
    <hyperlink ref="O130" location="A126095978L" display="A126095978L" xr:uid="{B6BB35C0-6FE1-40C9-A3D2-A6FF4A56F711}"/>
    <hyperlink ref="P130" location="A126111098X" display="A126111098X" xr:uid="{6768D0EF-9543-40B8-A4C6-47665F97AFC7}"/>
    <hyperlink ref="Q130" location="A126103538T" display="A126103538T" xr:uid="{AB6F52EB-0C12-446F-9917-762E6DD937CF}"/>
    <hyperlink ref="O131" location="A126096054F" display="A126096054F" xr:uid="{F52EA06B-2EAE-4107-8C93-30E725D91104}"/>
    <hyperlink ref="P131" location="A126111174R" display="A126111174R" xr:uid="{11E71260-02EF-41E9-8E85-E49B8AB13C2B}"/>
    <hyperlink ref="Q131" location="A126103614J" display="A126103614J" xr:uid="{CDA2D3D3-F667-4D8F-A1FE-40F7BEDB8039}"/>
    <hyperlink ref="O132" location="A126096034W" display="A126096034W" xr:uid="{43326538-3ED9-4D31-A94B-9B8D6FD56598}"/>
    <hyperlink ref="P132" location="A126111154F" display="A126111154F" xr:uid="{A34B7980-D09D-4648-857C-BBAA0ACA6564}"/>
    <hyperlink ref="Q132" location="A126103594K" display="A126103594K" xr:uid="{0D0AB126-9C61-429A-88BA-54E77D1DAB1C}"/>
    <hyperlink ref="O133" location="A126096066R" display="A126096066R" xr:uid="{F684CA43-4280-4E2B-84AF-99EAF2B2A596}"/>
    <hyperlink ref="P133" location="A126111186X" display="A126111186X" xr:uid="{04AD0A40-E13E-4754-829C-B8DE4C23F3B0}"/>
    <hyperlink ref="Q133" location="A126103626T" display="A126103626T" xr:uid="{68882FC4-C6E4-4EC7-8C6D-7FCFF888BC76}"/>
    <hyperlink ref="O134" location="A126095982C" display="A126095982C" xr:uid="{A1AA315A-A3D4-4079-BA87-65E4BDB948D6}"/>
    <hyperlink ref="P134" location="A126111102C" display="A126111102C" xr:uid="{5F3E9338-543A-4479-91A1-222139A1AF4C}"/>
    <hyperlink ref="Q134" location="A126103542J" display="A126103542J" xr:uid="{BBC323CA-9D8F-4EDE-A84D-6E3AE45B8716}"/>
    <hyperlink ref="O135" location="A126095938V" display="A126095938V" xr:uid="{AD615C1B-B8E2-4805-9985-92A53A4A28FA}"/>
    <hyperlink ref="P135" location="A126111058F" display="A126111058F" xr:uid="{A49328D8-7F7E-4972-8299-E0735DFC23B4}"/>
    <hyperlink ref="Q135" location="A126103498K" display="A126103498K" xr:uid="{E2C12CD8-BC71-4E51-871A-5840475B213A}"/>
    <hyperlink ref="O136" location="A126095958C" display="A126095958C" xr:uid="{797585E5-82F5-4FCA-A222-F6A49574E104}"/>
    <hyperlink ref="P136" location="A126111078R" display="A126111078R" xr:uid="{1BF9A1C7-5214-49F6-BAB4-07A76F74387A}"/>
    <hyperlink ref="Q136" location="A126103518J" display="A126103518J" xr:uid="{8B75ACA6-3177-4054-AC5A-707BA347521F}"/>
    <hyperlink ref="O137" location="A126096010C" display="A126096010C" xr:uid="{C72B5B83-BFE8-4149-B562-1D5C5D4FE7B6}"/>
    <hyperlink ref="P137" location="A126111130L" display="A126111130L" xr:uid="{37EB5FAA-3D48-4B18-8439-88173D67E16A}"/>
    <hyperlink ref="Q137" location="A126103570T" display="A126103570T" xr:uid="{34692AA9-1E60-43C8-A454-3DE44CA300DC}"/>
    <hyperlink ref="O138" location="A126095962V" display="A126095962V" xr:uid="{A2274182-5F06-472E-A1FD-F1EDCB22FD50}"/>
    <hyperlink ref="P138" location="A126111082F" display="A126111082F" xr:uid="{4ABDB840-DE08-4598-B821-05A25F3ABC31}"/>
    <hyperlink ref="Q138" location="A126103522X" display="A126103522X" xr:uid="{19331548-4F61-419A-94EF-B2D64CB198E6}"/>
    <hyperlink ref="O139" location="A126096014L" display="A126096014L" xr:uid="{598C05BF-32D7-49B1-A540-60A5CC166379}"/>
    <hyperlink ref="P139" location="A126111134W" display="A126111134W" xr:uid="{250B5943-84C6-4E5F-BF24-F86855A038A8}"/>
    <hyperlink ref="Q139" location="A126103574A" display="A126103574A" xr:uid="{8A7E8FCA-725E-4807-85E6-D5BE69D3E3D4}"/>
    <hyperlink ref="O140" location="A126096018W" display="A126096018W" xr:uid="{E56232E3-ACEB-43A3-B646-5B7894F1097F}"/>
    <hyperlink ref="P140" location="A126111138F" display="A126111138F" xr:uid="{16FDE936-32B7-42D7-8517-6334686778B8}"/>
    <hyperlink ref="Q140" location="A126103578K" display="A126103578K" xr:uid="{D9D3E7C1-A679-4304-B019-54BD2D384AD4}"/>
    <hyperlink ref="O141" location="A126096070F" display="A126096070F" xr:uid="{25C88DB5-633B-40B4-95B3-6FE07876CF21}"/>
    <hyperlink ref="P141" location="A126111190R" display="A126111190R" xr:uid="{C974E76D-A184-4979-940B-0960A440D5B8}"/>
    <hyperlink ref="Q141" location="A126103630J" display="A126103630J" xr:uid="{001C5E0A-D2DD-4EAD-ACE4-2D118192E208}"/>
    <hyperlink ref="O142" location="A126095942K" display="A126095942K" xr:uid="{AC0E827A-1375-48D5-B7B6-A1408690E2FC}"/>
    <hyperlink ref="P142" location="A126111062W" display="A126111062W" xr:uid="{4490DD2A-9E9D-4551-BBEF-36FB45D802F1}"/>
    <hyperlink ref="Q142" location="A126103502R" display="A126103502R" xr:uid="{FC125044-DEC4-4346-BD66-787DEC742DCD}"/>
    <hyperlink ref="O143" location="A126096058R" display="A126096058R" xr:uid="{E9F17486-3C2B-42E9-B1E1-55A7EB436A0E}"/>
    <hyperlink ref="P143" location="A126111178X" display="A126111178X" xr:uid="{47E6FA9B-F76A-403A-A214-D7419B513CA0}"/>
    <hyperlink ref="Q143" location="A126103618T" display="A126103618T" xr:uid="{F88BBA79-D12F-48B6-853D-6D38C05D75B8}"/>
    <hyperlink ref="O144" location="A126096062F" display="A126096062F" xr:uid="{79B93E2E-3294-4C1B-A5F1-052ACFD4A3B5}"/>
    <hyperlink ref="P144" location="A126111182R" display="A126111182R" xr:uid="{A6EF9957-3700-47A1-B7E4-D83FEEEB893B}"/>
    <hyperlink ref="Q144" location="A126103622J" display="A126103622J" xr:uid="{DFC96490-2BA3-4F2A-80BE-209F1D7F5E04}"/>
    <hyperlink ref="O145" location="A126095950K" display="A126095950K" xr:uid="{41BB8987-D386-43EC-AA4B-C0705F16FD99}"/>
    <hyperlink ref="P145" location="A126111070W" display="A126111070W" xr:uid="{F8B9D023-8A25-46AC-B601-B05D396A26CD}"/>
    <hyperlink ref="Q145" location="A126103510R" display="A126103510R" xr:uid="{0C07387E-4174-4F8C-BF39-3747A3EB3BF5}"/>
    <hyperlink ref="O146" location="A126095986L" display="A126095986L" xr:uid="{49084C59-A359-47C7-B50A-0571FAECE849}"/>
    <hyperlink ref="P146" location="A126111106L" display="A126111106L" xr:uid="{CF07D865-0F47-4645-95E7-3E0985EDDA52}"/>
    <hyperlink ref="Q146" location="A126103546T" display="A126103546T" xr:uid="{487E3C50-6EA4-445F-B84A-934E1C599281}"/>
    <hyperlink ref="O147" location="A126096022L" display="A126096022L" xr:uid="{4AC65A0C-9519-45D2-BA19-52FF715305E5}"/>
    <hyperlink ref="P147" location="A126111142W" display="A126111142W" xr:uid="{607E0D98-B8CE-464D-AF51-D9A411598602}"/>
    <hyperlink ref="Q147" location="A126103582A" display="A126103582A" xr:uid="{D66BABE8-6ABB-4CA1-989D-321ABAF91148}"/>
    <hyperlink ref="O148" location="A126096074R" display="A126096074R" xr:uid="{A39E2774-AC8F-4C99-BFD5-5C5057CA623D}"/>
    <hyperlink ref="P148" location="A126111194X" display="A126111194X" xr:uid="{E7B82E26-FA8E-40E7-89C0-2B9BE8E298D4}"/>
    <hyperlink ref="Q148" location="A126103634T" display="A126103634T" xr:uid="{D15DE533-A577-4E39-A2DE-D117E7E0AC89}"/>
    <hyperlink ref="O149" location="A126095946V" display="A126095946V" xr:uid="{EF06E62D-D5F9-40AE-BA5B-76894F0B92EC}"/>
    <hyperlink ref="P149" location="A126111066F" display="A126111066F" xr:uid="{9F059310-97E2-480F-B522-7F6ECB7AD1E8}"/>
    <hyperlink ref="Q149" location="A126103506X" display="A126103506X" xr:uid="{7BA615A1-150C-4DBE-8EC1-F00F4FA9530E}"/>
    <hyperlink ref="O150" location="A126096026W" display="A126096026W" xr:uid="{AE806D8E-3243-45B4-8C62-38D0C159E0FA}"/>
    <hyperlink ref="P150" location="A126111146F" display="A126111146F" xr:uid="{6B430F76-E103-492A-A30C-5FDA527EA2A1}"/>
    <hyperlink ref="Q150" location="A126103586K" display="A126103586K" xr:uid="{37531755-C6B2-4679-AC43-38D927AE6FFF}"/>
    <hyperlink ref="O151" location="A126096038F" display="A126096038F" xr:uid="{6B6DA25C-D62E-43FC-88B3-2A13060773C0}"/>
    <hyperlink ref="P151" location="A126111158R" display="A126111158R" xr:uid="{93EE27E7-1652-43C8-8481-B923D8839CAB}"/>
    <hyperlink ref="Q151" location="A126103598V" display="A126103598V" xr:uid="{412A9CB9-2FB5-4891-B07D-7CEFDFEEB0FB}"/>
    <hyperlink ref="O152" location="A126095970V" display="A126095970V" xr:uid="{2919233B-F667-4EF6-AC2C-C098A3579ED3}"/>
    <hyperlink ref="P152" location="A126111090F" display="A126111090F" xr:uid="{47072B36-2285-4967-B37E-2C3F9556F9E8}"/>
    <hyperlink ref="Q152" location="A126103530X" display="A126103530X" xr:uid="{272CC7DD-B54D-431F-BDCE-E341516B8705}"/>
    <hyperlink ref="O153" location="A126095954V" display="A126095954V" xr:uid="{1C13B22C-5A03-42BE-982B-6D1E6880B4B6}"/>
    <hyperlink ref="P153" location="A126111074F" display="A126111074F" xr:uid="{11A76E1D-A7FA-42A7-9BAC-D2087FD03B5F}"/>
    <hyperlink ref="Q153" location="A126103514X" display="A126103514X" xr:uid="{A7B0462B-E8C0-4934-AAF4-C800E022B56E}"/>
    <hyperlink ref="O154" location="A126095990C" display="A126095990C" xr:uid="{1EEE78DE-2398-449B-B8AD-471211817E5E}"/>
    <hyperlink ref="P154" location="A126111110C" display="A126111110C" xr:uid="{34BFDF90-DB81-49E7-A335-D01DCE747252}"/>
    <hyperlink ref="Q154" location="A126103550J" display="A126103550J" xr:uid="{D83F1C0D-5D4A-4D5B-9F16-86EE9557E48C}"/>
    <hyperlink ref="O155" location="A126095966C" display="A126095966C" xr:uid="{8C2EC256-BD7E-487D-8402-FD4803617BA2}"/>
    <hyperlink ref="P155" location="A126111086R" display="A126111086R" xr:uid="{9E0A5039-4F6B-4145-B42B-EABFB2E54958}"/>
    <hyperlink ref="Q155" location="A126103526J" display="A126103526J" xr:uid="{ECC3A205-0776-4540-A1D3-723E48656316}"/>
    <hyperlink ref="O156" location="A126095994L" display="A126095994L" xr:uid="{05EA4EFD-6802-4BB1-975A-99A96944523F}"/>
    <hyperlink ref="P156" location="A126111114L" display="A126111114L" xr:uid="{B015A1A1-3A46-4CD3-90F0-BEF7ABA20A52}"/>
    <hyperlink ref="Q156" location="A126103554T" display="A126103554T" xr:uid="{65E9E52B-7C72-410E-964F-97588E8C8258}"/>
    <hyperlink ref="O157" location="A126095974C" display="A126095974C" xr:uid="{17FF03F5-D9AE-42A3-8EB3-BAF83B3E52FD}"/>
    <hyperlink ref="P157" location="A126111094R" display="A126111094R" xr:uid="{4F2534E4-3002-4721-868A-59BAD70B93D1}"/>
    <hyperlink ref="Q157" location="A126103534J" display="A126103534J" xr:uid="{BF73326A-37EA-49B7-9177-01C16A26ADF5}"/>
    <hyperlink ref="R123" location="A126095342F" display="A126095342F" xr:uid="{9344586E-C6C0-45B3-9B4F-44497A2A840B}"/>
    <hyperlink ref="S123" location="A126110462R" display="A126110462R" xr:uid="{EC2EBC74-B384-48B2-BF92-24DD1479499E}"/>
    <hyperlink ref="T123" location="A126102902J" display="A126102902J" xr:uid="{FAF12531-DFAA-4824-8AAC-3F36983589DA}"/>
    <hyperlink ref="R124" location="A126095298J" display="A126095298J" xr:uid="{7B36C8A0-B64C-44FD-9DEE-033B7384B94A}"/>
    <hyperlink ref="S124" location="A126110418F" display="A126110418F" xr:uid="{C9E05377-DEC3-4AD3-BE6C-0A41EC679E55}"/>
    <hyperlink ref="T124" location="A126102858K" display="A126102858K" xr:uid="{F74D3376-8E0E-4A20-8589-073036749FEE}"/>
    <hyperlink ref="R125" location="A126095346R" display="A126095346R" xr:uid="{65BD8BD4-55F9-4352-9EF7-1C315965D442}"/>
    <hyperlink ref="S125" location="A126110466X" display="A126110466X" xr:uid="{3DD91371-52D6-4C4A-8B47-FBB6B14BD4A4}"/>
    <hyperlink ref="T125" location="A126102906T" display="A126102906T" xr:uid="{EB97B0ED-E364-4598-8831-E7A206F344E4}"/>
    <hyperlink ref="R126" location="A126095350F" display="A126095350F" xr:uid="{197B802D-7C65-4018-9CFD-039B4D746C5F}"/>
    <hyperlink ref="S126" location="A126110470R" display="A126110470R" xr:uid="{264E7F99-40C0-472D-BFE2-C2DD3BFD1CBC}"/>
    <hyperlink ref="T126" location="A126102910J" display="A126102910J" xr:uid="{1D117AF7-7814-45F8-872C-0FBDC2F96E3C}"/>
    <hyperlink ref="R127" location="A126095302L" display="A126095302L" xr:uid="{63E6A7BA-E1DC-4BDD-909C-DFF084F76816}"/>
    <hyperlink ref="S127" location="A126110422W" display="A126110422W" xr:uid="{BACEA2D4-DE08-426A-9669-27D71B5B80F5}"/>
    <hyperlink ref="T127" location="A126102862A" display="A126102862A" xr:uid="{BA2B83DC-004D-4F1D-A2BF-4F3DECD8DBFF}"/>
    <hyperlink ref="R128" location="A126095306W" display="A126095306W" xr:uid="{56FE2FC3-E869-4A37-901C-834BA474E0B4}"/>
    <hyperlink ref="S128" location="A126110426F" display="A126110426F" xr:uid="{37B87607-E642-4F42-A06F-AE50F5C2F637}"/>
    <hyperlink ref="T128" location="A126102866K" display="A126102866K" xr:uid="{53EF43EF-16BD-4270-B892-A03EE7E3EA5F}"/>
    <hyperlink ref="R129" location="A126095330W" display="A126095330W" xr:uid="{DCECE125-DF9E-4B2F-B9DC-D3B2C67B8F8B}"/>
    <hyperlink ref="S129" location="A126110450F" display="A126110450F" xr:uid="{5371910C-7FC0-4B83-8A94-B154C1B5E4ED}"/>
    <hyperlink ref="T129" location="A126102890K" display="A126102890K" xr:uid="{92BFA4B2-EBBD-4D8C-90C1-539498A76A44}"/>
    <hyperlink ref="R130" location="A126095278X" display="A126095278X" xr:uid="{A8D9A178-99DF-4331-9314-4B36DA7021CD}"/>
    <hyperlink ref="S130" location="A126110398J" display="A126110398J" xr:uid="{BAAB1510-46EF-4F11-BA9D-51E346C9FFF6}"/>
    <hyperlink ref="T130" location="A126102838A" display="A126102838A" xr:uid="{9A49F0DD-0B15-4D14-B74A-F7207D584F6B}"/>
    <hyperlink ref="R131" location="A126095354R" display="A126095354R" xr:uid="{BAEF26F5-6DAA-442F-B412-F9CD81637FF1}"/>
    <hyperlink ref="S131" location="A126110474X" display="A126110474X" xr:uid="{4B86947C-FCA5-4BB4-A6EE-00A207781FE5}"/>
    <hyperlink ref="T131" location="A126102914T" display="A126102914T" xr:uid="{0702D07D-7BAD-4B4A-AEC1-9C798FB960A7}"/>
    <hyperlink ref="R132" location="A126095334F" display="A126095334F" xr:uid="{B85C9A15-930B-4B9D-BD59-6565ED197496}"/>
    <hyperlink ref="S132" location="A126110454R" display="A126110454R" xr:uid="{D8800933-FCAB-4F19-B579-147D48FB8049}"/>
    <hyperlink ref="T132" location="A126102894V" display="A126102894V" xr:uid="{D9022555-C9F6-45AA-B4CA-65CF8DA0276E}"/>
    <hyperlink ref="R133" location="A126095366X" display="A126095366X" xr:uid="{4DBBA1B2-EE3D-4778-A763-762DC90D3963}"/>
    <hyperlink ref="S133" location="A126110486J" display="A126110486J" xr:uid="{FC955017-01B0-42E2-AD43-C2FC494DC60E}"/>
    <hyperlink ref="T133" location="A126102926A" display="A126102926A" xr:uid="{2112FF65-5A82-453F-A105-A1B7208CB0B2}"/>
    <hyperlink ref="R134" location="A126095282R" display="A126095282R" xr:uid="{97E2B6E6-6BB4-4990-9D8C-1E0D09A38347}"/>
    <hyperlink ref="S134" location="A126110402L" display="A126110402L" xr:uid="{7F1BBDBA-5F97-4F9C-A81D-BBE7EBB036E9}"/>
    <hyperlink ref="T134" location="A126102842T" display="A126102842T" xr:uid="{6F32E19F-BB51-43B8-9CE4-8F3E27DD934D}"/>
    <hyperlink ref="R135" location="A126095238F" display="A126095238F" xr:uid="{5A797AB0-0393-4A01-AD1E-4D1A2DD1C141}"/>
    <hyperlink ref="S135" location="A126110358R" display="A126110358R" xr:uid="{4FEEB4D4-8B03-407E-86E6-9F578FE7CE20}"/>
    <hyperlink ref="T135" location="A126102798V" display="A126102798V" xr:uid="{D48E26B3-0A4B-485E-BABB-44B48A55FD23}"/>
    <hyperlink ref="R136" location="A126095258R" display="A126095258R" xr:uid="{88C18D72-2A31-461B-B13E-12E953C1C79D}"/>
    <hyperlink ref="S136" location="A126110378X" display="A126110378X" xr:uid="{BDAF5161-097D-45E5-A4EA-DA1CC54F996C}"/>
    <hyperlink ref="T136" location="A126102818T" display="A126102818T" xr:uid="{145759F0-1551-484B-991C-A4120E47DB29}"/>
    <hyperlink ref="R137" location="A126095310L" display="A126095310L" xr:uid="{3A993BBF-CD32-422B-9405-D51269908EF0}"/>
    <hyperlink ref="S137" location="A126110430W" display="A126110430W" xr:uid="{AAA2BCA8-9506-45B9-A32C-24958AC3FE4D}"/>
    <hyperlink ref="T137" location="A126102870A" display="A126102870A" xr:uid="{1E6B3926-4EF1-40A7-9C5C-D8A396D02BC1}"/>
    <hyperlink ref="R138" location="A126095262F" display="A126095262F" xr:uid="{7173AC2A-7F47-4070-8E84-4FCE71975C74}"/>
    <hyperlink ref="S138" location="A126110382R" display="A126110382R" xr:uid="{0B71AC94-76BC-4FE5-8159-0AA4B8FBE427}"/>
    <hyperlink ref="T138" location="A126102822J" display="A126102822J" xr:uid="{0DA4396C-9746-42C4-97AB-C05C66B75569}"/>
    <hyperlink ref="R139" location="A126095314W" display="A126095314W" xr:uid="{64F266B3-2BF8-4B64-8268-CF7F33507C7A}"/>
    <hyperlink ref="S139" location="A126110434F" display="A126110434F" xr:uid="{FAE76E73-0BDB-40F9-A0E3-CF266074CE5A}"/>
    <hyperlink ref="T139" location="A126102874K" display="A126102874K" xr:uid="{6502E212-C243-418F-8BD6-62103EDAE240}"/>
    <hyperlink ref="R140" location="A126095318F" display="A126095318F" xr:uid="{8DA53116-B134-42BB-962E-8B0AB59A7CC6}"/>
    <hyperlink ref="S140" location="A126110438R" display="A126110438R" xr:uid="{A828C44D-9738-4E07-A8D2-63727C09BBF6}"/>
    <hyperlink ref="T140" location="A126102878V" display="A126102878V" xr:uid="{B573FA00-F4FB-4B86-A8DA-FBE43C7DF004}"/>
    <hyperlink ref="R141" location="A126095370R" display="A126095370R" xr:uid="{82AA0307-71FB-480A-B0BB-26164F99E036}"/>
    <hyperlink ref="S141" location="A126110490X" display="A126110490X" xr:uid="{58F1777B-13D6-451F-ABEB-B0267F241C7A}"/>
    <hyperlink ref="T141" location="A126102930T" display="A126102930T" xr:uid="{70A1CE75-89E9-4FA3-8CCC-E45EB31BAF13}"/>
    <hyperlink ref="R142" location="A126095242W" display="A126095242W" xr:uid="{70DA7909-1E3F-43DE-85B1-4FAC7493A1E4}"/>
    <hyperlink ref="S142" location="A126110362F" display="A126110362F" xr:uid="{FB6A4133-4059-448F-936B-7F2DFB4283EA}"/>
    <hyperlink ref="T142" location="A126102802X" display="A126102802X" xr:uid="{E16FEC41-7AF3-425E-8CAB-9978202B8692}"/>
    <hyperlink ref="R143" location="A126095358X" display="A126095358X" xr:uid="{B52FBDA9-B5C6-4C0E-99E9-F8D23974A8F6}"/>
    <hyperlink ref="S143" location="A126110478J" display="A126110478J" xr:uid="{7B54EC24-472B-4C3D-8515-9732FB5F6936}"/>
    <hyperlink ref="T143" location="A126102918A" display="A126102918A" xr:uid="{E7553FB4-A094-471D-9089-F7D75E67509B}"/>
    <hyperlink ref="R144" location="A126095362R" display="A126095362R" xr:uid="{C2AB6207-CF96-4C10-909B-654103AB176A}"/>
    <hyperlink ref="S144" location="A126110482X" display="A126110482X" xr:uid="{2C6326B5-190E-40B9-B903-FE719921D420}"/>
    <hyperlink ref="T144" location="A126102922T" display="A126102922T" xr:uid="{1DEB7371-1EF9-46ED-9F2F-0784482BC7BF}"/>
    <hyperlink ref="R145" location="A126095250W" display="A126095250W" xr:uid="{65798C36-F397-4F60-BAF1-8A2187B2EBD2}"/>
    <hyperlink ref="S145" location="A126110370F" display="A126110370F" xr:uid="{C8B6D104-0058-4DB1-8735-DCF7ECCEAB68}"/>
    <hyperlink ref="T145" location="A126102810X" display="A126102810X" xr:uid="{303F5CB8-00F8-487E-8962-1857C778D7F8}"/>
    <hyperlink ref="R146" location="A126095286X" display="A126095286X" xr:uid="{756438A5-B341-4AE2-BB25-38F622700EA7}"/>
    <hyperlink ref="S146" location="A126110406W" display="A126110406W" xr:uid="{37CCF2FB-39BF-4511-9248-AECDB9EB018C}"/>
    <hyperlink ref="T146" location="A126102846A" display="A126102846A" xr:uid="{385F58BA-118C-4266-961F-4A0454D5261C}"/>
    <hyperlink ref="R147" location="A126095322W" display="A126095322W" xr:uid="{7D81C2F7-DDE8-41DE-BD9F-F92387460687}"/>
    <hyperlink ref="S147" location="A126110442F" display="A126110442F" xr:uid="{DA0AD5EC-4AB6-4F59-AB91-BF98F1D77124}"/>
    <hyperlink ref="T147" location="A126102882K" display="A126102882K" xr:uid="{6934A52E-5524-4B78-A330-2CA0E8282612}"/>
    <hyperlink ref="R148" location="A126095374X" display="A126095374X" xr:uid="{19CAF370-1477-4A47-8452-FF025F13252E}"/>
    <hyperlink ref="S148" location="A126110494J" display="A126110494J" xr:uid="{AC952CE9-AC0C-4BDC-91E5-F233CE56181C}"/>
    <hyperlink ref="T148" location="A126102934A" display="A126102934A" xr:uid="{767570B5-6EB4-43D7-BECA-956E3BCECC62}"/>
    <hyperlink ref="R149" location="A126095246F" display="A126095246F" xr:uid="{265B86AD-F757-4DC4-B5C8-3E0724EBE1BA}"/>
    <hyperlink ref="S149" location="A126110366R" display="A126110366R" xr:uid="{11EF9F6B-8446-47D2-AE4E-3E8C000EF0EC}"/>
    <hyperlink ref="T149" location="A126102806J" display="A126102806J" xr:uid="{34257805-4051-4F1C-B25D-42907CF90ED3}"/>
    <hyperlink ref="R150" location="A126095326F" display="A126095326F" xr:uid="{058C70AC-990B-47DE-AA50-2DE6DFFBB21C}"/>
    <hyperlink ref="S150" location="A126110446R" display="A126110446R" xr:uid="{CD64FB53-A208-4010-BA4B-9BF60AA328A4}"/>
    <hyperlink ref="T150" location="A126102886V" display="A126102886V" xr:uid="{9B1967AE-40DD-4BE9-AC1F-DC56D9BBA92F}"/>
    <hyperlink ref="R151" location="A126095338R" display="A126095338R" xr:uid="{349BBFAE-FC35-4CD2-963B-F244FF65E40B}"/>
    <hyperlink ref="S151" location="A126110458X" display="A126110458X" xr:uid="{E0A533CF-0489-4A63-8EE3-4C08AE41D450}"/>
    <hyperlink ref="T151" location="A126102898C" display="A126102898C" xr:uid="{A3CBA13F-2F22-4E32-8A30-69142BB59A7F}"/>
    <hyperlink ref="R152" location="A126095270F" display="A126095270F" xr:uid="{9FAEFCCF-8271-4435-ACA5-16D038F80618}"/>
    <hyperlink ref="S152" location="A126110390R" display="A126110390R" xr:uid="{1E3E7D0D-534F-479E-9AC9-3120AEA4C24A}"/>
    <hyperlink ref="T152" location="A126102830J" display="A126102830J" xr:uid="{A48B0D2B-06EC-4FB2-BEA4-482AC24378AA}"/>
    <hyperlink ref="R153" location="A126095254F" display="A126095254F" xr:uid="{056D2343-5280-4057-B3E7-91E63518396B}"/>
    <hyperlink ref="S153" location="A126110374R" display="A126110374R" xr:uid="{918EB145-E48B-4729-8C1C-97CAC5B335AA}"/>
    <hyperlink ref="T153" location="A126102814J" display="A126102814J" xr:uid="{262A4DE6-1A0D-4300-BA77-086AD7F63918}"/>
    <hyperlink ref="R154" location="A126095290R" display="A126095290R" xr:uid="{5D8A3778-6F9F-4387-942A-031CF3CAA84C}"/>
    <hyperlink ref="S154" location="A126110410L" display="A126110410L" xr:uid="{D2D18150-9B78-4731-BF38-C6635DE23E17}"/>
    <hyperlink ref="T154" location="A126102850T" display="A126102850T" xr:uid="{6DF8D178-8DFF-42D6-B6D0-47A5E7079465}"/>
    <hyperlink ref="R155" location="A126095266R" display="A126095266R" xr:uid="{B06B93C8-665F-48A5-A2B1-DEA9C47D58EE}"/>
    <hyperlink ref="S155" location="A126110386X" display="A126110386X" xr:uid="{5DB622CE-45CB-4B80-B308-32763C488C0E}"/>
    <hyperlink ref="T155" location="A126102826T" display="A126102826T" xr:uid="{AC3F2DA0-51D4-4922-ABA3-BFE71CF544BA}"/>
    <hyperlink ref="R156" location="A126095294X" display="A126095294X" xr:uid="{DB75B039-4656-433D-BDEE-2712FF1E66B0}"/>
    <hyperlink ref="S156" location="A126110414W" display="A126110414W" xr:uid="{6594F190-CE5D-4B0F-A20B-1061C5B95367}"/>
    <hyperlink ref="T156" location="A126102854A" display="A126102854A" xr:uid="{11C115A0-5774-4A7B-BAC7-7FAEFB7AABCE}"/>
    <hyperlink ref="R157" location="A126095274R" display="A126095274R" xr:uid="{0ACA8822-891C-4C50-A519-9F79FBA80895}"/>
    <hyperlink ref="S157" location="A126110394X" display="A126110394X" xr:uid="{DD2D0EC5-E349-470A-8989-FE398C0F2B08}"/>
    <hyperlink ref="T157" location="A126102834T" display="A126102834T" xr:uid="{B3814DE2-7E79-4D23-B1E4-E2D4FB5BA40F}"/>
    <hyperlink ref="U123" location="A126095482J" display="A126095482J" xr:uid="{EB9B930A-BB43-4724-B893-43AFC43248D9}"/>
    <hyperlink ref="V123" location="A126110602F" display="A126110602F" xr:uid="{4A36871F-0449-45D6-9DB4-2785690D93C7}"/>
    <hyperlink ref="W123" location="A126103042L" display="A126103042L" xr:uid="{12491DCB-C9D0-424E-977A-55895E24FAD7}"/>
    <hyperlink ref="U124" location="A126095438X" display="A126095438X" xr:uid="{1FB50EFF-32E5-4E8C-AF05-1AD1544FC884}"/>
    <hyperlink ref="V124" location="A126110558J" display="A126110558J" xr:uid="{78E7E491-575E-4507-821C-EBDC3C05EA83}"/>
    <hyperlink ref="W124" location="A126102998L" display="A126102998L" xr:uid="{B2B38F1B-D92A-4376-870E-339BC272D6BD}"/>
    <hyperlink ref="U125" location="A126095486T" display="A126095486T" xr:uid="{59C5637E-DBE3-407C-AFC2-E81DECC272A1}"/>
    <hyperlink ref="V125" location="A126110606R" display="A126110606R" xr:uid="{FA38B874-0535-4712-9E85-AD329502051F}"/>
    <hyperlink ref="W125" location="A126103046W" display="A126103046W" xr:uid="{93CE3272-957A-4745-8FAD-2D258C3DC721}"/>
    <hyperlink ref="U126" location="A126095490J" display="A126095490J" xr:uid="{B02CF6C7-2B91-4DDD-BD0C-CD24CDCCFA2C}"/>
    <hyperlink ref="V126" location="A126110610F" display="A126110610F" xr:uid="{96B3036E-8C10-4590-9905-D52EC2E5E0C2}"/>
    <hyperlink ref="W126" location="A126103050L" display="A126103050L" xr:uid="{0661E154-BCE5-4ADE-8AA6-8DB2E56CBA54}"/>
    <hyperlink ref="U127" location="A126095442R" display="A126095442R" xr:uid="{1A2D05BB-D99D-4672-B735-5495040CE550}"/>
    <hyperlink ref="V127" location="A126110562X" display="A126110562X" xr:uid="{5B68B95B-2681-46E5-A82C-4D677704FBFD}"/>
    <hyperlink ref="W127" location="A126103002V" display="A126103002V" xr:uid="{CC8834E9-EDCC-44E9-B225-E90E0B6473FD}"/>
    <hyperlink ref="U128" location="A126095446X" display="A126095446X" xr:uid="{2C6D65D1-9F50-4213-B806-5B0F7E05CB13}"/>
    <hyperlink ref="V128" location="A126110566J" display="A126110566J" xr:uid="{8BDDE535-2771-4979-83A3-1723B619CBCE}"/>
    <hyperlink ref="W128" location="A126103006C" display="A126103006C" xr:uid="{035A2E09-0394-4CAB-A007-BFA8E98DA825}"/>
    <hyperlink ref="U129" location="A126095470X" display="A126095470X" xr:uid="{8ED484B3-E186-4FCD-B748-99517686443A}"/>
    <hyperlink ref="V129" location="A126110590J" display="A126110590J" xr:uid="{CAC0138C-859C-4067-9A93-94A58C4079CE}"/>
    <hyperlink ref="W129" location="A126103030C" display="A126103030C" xr:uid="{1406DF5F-F280-44D9-85F9-76E9584F3D3A}"/>
    <hyperlink ref="U130" location="A126095418R" display="A126095418R" xr:uid="{612286DD-9A65-4498-A9E3-2B63978D1491}"/>
    <hyperlink ref="V130" location="A126110538X" display="A126110538X" xr:uid="{4B7F1B1B-1F75-40DB-BE94-50C3B3CCA036}"/>
    <hyperlink ref="W130" location="A126102978C" display="A126102978C" xr:uid="{F744960B-DB45-4E40-AA7B-17FEB0F38E6F}"/>
    <hyperlink ref="U131" location="A126095494T" display="A126095494T" xr:uid="{FA8C4BE7-AEA2-4BAF-AC1B-D507530C6AFF}"/>
    <hyperlink ref="V131" location="A126110614R" display="A126110614R" xr:uid="{29069717-CEAC-4279-B8FC-D5AF408A2517}"/>
    <hyperlink ref="W131" location="A126103054W" display="A126103054W" xr:uid="{915319A7-291C-4C4B-911F-A934EDC89B4A}"/>
    <hyperlink ref="U132" location="A126095474J" display="A126095474J" xr:uid="{FB2D3C30-F5A5-4DFD-B7C9-52E31DBE3D46}"/>
    <hyperlink ref="V132" location="A126110594T" display="A126110594T" xr:uid="{CB32EB6E-72ED-489E-A113-619079274A82}"/>
    <hyperlink ref="W132" location="A126103034L" display="A126103034L" xr:uid="{115D9CC2-BF76-4EE8-A7F3-4E6B2FD385A3}"/>
    <hyperlink ref="U133" location="A126095506R" display="A126095506R" xr:uid="{8A210D94-066A-401A-97EF-21CD8DFD0970}"/>
    <hyperlink ref="V133" location="A126110626X" display="A126110626X" xr:uid="{22037130-0009-4F74-9A5F-3A146B3FA8C4}"/>
    <hyperlink ref="W133" location="A126103066F" display="A126103066F" xr:uid="{730C0A27-2D7B-4001-BAF4-488127B6EEE4}"/>
    <hyperlink ref="U134" location="A126095422F" display="A126095422F" xr:uid="{C0FF6B40-7ED8-4937-A561-FB227E42DA36}"/>
    <hyperlink ref="V134" location="A126110542R" display="A126110542R" xr:uid="{D13F4461-999D-45CC-A256-915AF17CFCFB}"/>
    <hyperlink ref="W134" location="A126102982V" display="A126102982V" xr:uid="{36E560CE-7D41-475B-AC61-8A1CEF73CBF8}"/>
    <hyperlink ref="U135" location="A126095378J" display="A126095378J" xr:uid="{7675815A-D08F-43E9-9AEA-75EDB473F63F}"/>
    <hyperlink ref="V135" location="A126110498T" display="A126110498T" xr:uid="{D33F744E-6218-4E7B-8558-D12F3004B700}"/>
    <hyperlink ref="W135" location="A126102938K" display="A126102938K" xr:uid="{F0826337-B21C-4158-A458-7A6A2DF12967}"/>
    <hyperlink ref="U136" location="A126095398T" display="A126095398T" xr:uid="{DA42B46A-A9C1-4A20-9C2A-1248C516614B}"/>
    <hyperlink ref="V136" location="A126110518R" display="A126110518R" xr:uid="{88479866-9FD8-4AE3-A5A9-26828D26996C}"/>
    <hyperlink ref="W136" location="A126102958V" display="A126102958V" xr:uid="{9691C4FC-C82E-4AFE-92A1-BFA997AFB60B}"/>
    <hyperlink ref="U137" location="A126095450R" display="A126095450R" xr:uid="{9AD09A0B-6095-4EAA-A447-A080F82D7F0F}"/>
    <hyperlink ref="V137" location="A126110570X" display="A126110570X" xr:uid="{90B5F4E2-E7FC-4844-9ECD-6F482914B49A}"/>
    <hyperlink ref="W137" location="A126103010V" display="A126103010V" xr:uid="{200F8F3C-960F-4588-A8B8-FDB952DF727D}"/>
    <hyperlink ref="U138" location="A126095402W" display="A126095402W" xr:uid="{63AC077A-A670-4F38-AB99-F853E9B1D738}"/>
    <hyperlink ref="V138" location="A126110522F" display="A126110522F" xr:uid="{C94475BA-0403-4F49-9894-E5DB195C2EC8}"/>
    <hyperlink ref="W138" location="A126102962K" display="A126102962K" xr:uid="{7AD6277F-2A9D-4185-AEF8-12F9461EE5E6}"/>
    <hyperlink ref="U139" location="A126095454X" display="A126095454X" xr:uid="{943F2179-95D3-4CB7-82C5-B394ACF8D9FE}"/>
    <hyperlink ref="V139" location="A126110574J" display="A126110574J" xr:uid="{4A2F27C1-8444-4A5E-9E42-714A99AA32D8}"/>
    <hyperlink ref="W139" location="A126103014C" display="A126103014C" xr:uid="{FACA4451-842D-4C78-A685-CAFCA438ECBA}"/>
    <hyperlink ref="U140" location="A126095458J" display="A126095458J" xr:uid="{92747318-30F1-414C-8A27-3B6C3BB6872B}"/>
    <hyperlink ref="V140" location="A126110578T" display="A126110578T" xr:uid="{0078DDD5-A942-4E18-9817-40EA46DF8597}"/>
    <hyperlink ref="W140" location="A126103018L" display="A126103018L" xr:uid="{F174AEE3-FA2D-4793-8D54-56E1948E35F4}"/>
    <hyperlink ref="U141" location="A126095510F" display="A126095510F" xr:uid="{865C8AF4-F9F3-4484-9741-F40EFFA82FDF}"/>
    <hyperlink ref="V141" location="A126110630R" display="A126110630R" xr:uid="{3AD95CD7-FBB3-4491-B010-299D9F65537A}"/>
    <hyperlink ref="W141" location="A126103070W" display="A126103070W" xr:uid="{50A98730-B0D9-4A4F-B59E-9A08A696D887}"/>
    <hyperlink ref="U142" location="A126095382X" display="A126095382X" xr:uid="{818956E3-FE6F-455A-826A-AD41068ADBF5}"/>
    <hyperlink ref="V142" location="A126110502W" display="A126110502W" xr:uid="{6719AE5B-40EF-4809-BC88-868EC8A4A896}"/>
    <hyperlink ref="W142" location="A126102942A" display="A126102942A" xr:uid="{4F6DB52D-F2A2-4EA5-8417-9077051A701A}"/>
    <hyperlink ref="U143" location="A126095498A" display="A126095498A" xr:uid="{B644CE95-1B80-4A40-A7BD-AC9BC263B7EC}"/>
    <hyperlink ref="V143" location="A126110618X" display="A126110618X" xr:uid="{B3A8946C-955E-4BA6-B922-2F8063A600D2}"/>
    <hyperlink ref="W143" location="A126103058F" display="A126103058F" xr:uid="{6D7507C6-DB99-4F78-B040-874274EE9BE8}"/>
    <hyperlink ref="U144" location="A126095502F" display="A126095502F" xr:uid="{E5FE2417-ED3E-4D64-871E-1A6E34ABB6D6}"/>
    <hyperlink ref="V144" location="A126110622R" display="A126110622R" xr:uid="{E8B3D5D6-6852-408B-B6A6-216EE1891E02}"/>
    <hyperlink ref="W144" location="A126103062W" display="A126103062W" xr:uid="{4E5E9CD0-F793-48DB-97F3-3641D3E68784}"/>
    <hyperlink ref="U145" location="A126095390X" display="A126095390X" xr:uid="{9EB04656-2557-4AF4-AE91-F9BF9A7FDA85}"/>
    <hyperlink ref="V145" location="A126110510W" display="A126110510W" xr:uid="{6DFF26DB-E3B8-4F52-8626-E24634DE470D}"/>
    <hyperlink ref="W145" location="A126102950A" display="A126102950A" xr:uid="{AB0D8C21-4A84-4115-834D-643105A9E34C}"/>
    <hyperlink ref="U146" location="A126095426R" display="A126095426R" xr:uid="{B44F100D-16A4-40D2-BCC7-3F30AC34E0E0}"/>
    <hyperlink ref="V146" location="A126110546X" display="A126110546X" xr:uid="{5025925D-13CC-4072-AAEC-629DA0C28BCD}"/>
    <hyperlink ref="W146" location="A126102986C" display="A126102986C" xr:uid="{B95D6DB1-300A-4BFE-823D-FF1D3E555334}"/>
    <hyperlink ref="U147" location="A126095462X" display="A126095462X" xr:uid="{4D9E8A2A-4818-4085-A23B-DE711144A6C0}"/>
    <hyperlink ref="V147" location="A126110582J" display="A126110582J" xr:uid="{3B532439-187A-4B58-9CBE-7EC1A58F50EE}"/>
    <hyperlink ref="W147" location="A126103022C" display="A126103022C" xr:uid="{C6D831F8-3D2F-495F-8438-43A4AA589701}"/>
    <hyperlink ref="U148" location="A126095514R" display="A126095514R" xr:uid="{46E04AA4-5CC7-4D5E-8208-36761B7B4B92}"/>
    <hyperlink ref="V148" location="A126110634X" display="A126110634X" xr:uid="{44107CB9-2515-4FED-8E75-FD12507C0006}"/>
    <hyperlink ref="W148" location="A126103074F" display="A126103074F" xr:uid="{A44A7DEA-F28B-4EFB-A931-E16CA2ADAAF7}"/>
    <hyperlink ref="U149" location="A126095386J" display="A126095386J" xr:uid="{4DADF468-FE0F-41F5-913C-2417C1163C60}"/>
    <hyperlink ref="V149" location="A126110506F" display="A126110506F" xr:uid="{8A70F704-6C3B-46F1-916F-C211A44EFE8E}"/>
    <hyperlink ref="W149" location="A126102946K" display="A126102946K" xr:uid="{00C8E447-8186-4708-B84C-6DE4DE872FB9}"/>
    <hyperlink ref="U150" location="A126095466J" display="A126095466J" xr:uid="{5279E6FE-EF7B-443F-8FE6-FF88A3853670}"/>
    <hyperlink ref="V150" location="A126110586T" display="A126110586T" xr:uid="{E9896142-028B-4FE5-96E9-D2B7E45CF7D7}"/>
    <hyperlink ref="W150" location="A126103026L" display="A126103026L" xr:uid="{76DD0A90-41AA-4A49-A64C-394DAF599CCC}"/>
    <hyperlink ref="U151" location="A126095478T" display="A126095478T" xr:uid="{BE81AD27-5E19-42A8-9C22-05ED19B2DBFC}"/>
    <hyperlink ref="V151" location="A126110598A" display="A126110598A" xr:uid="{3EB22770-6D82-4D49-8EB5-84E4B24F0494}"/>
    <hyperlink ref="W151" location="A126103038W" display="A126103038W" xr:uid="{2E99DB16-F322-4DF6-913A-6D391E433FEB}"/>
    <hyperlink ref="U152" location="A126095410W" display="A126095410W" xr:uid="{5EB942DB-1BD4-4EE7-989A-92A1E12177E9}"/>
    <hyperlink ref="V152" location="A126110530F" display="A126110530F" xr:uid="{C353ABB5-1049-4EDA-8570-10BE5534F1E6}"/>
    <hyperlink ref="W152" location="A126102970K" display="A126102970K" xr:uid="{CBD761FA-0E3D-4E14-82C7-1C8B31BEEA0C}"/>
    <hyperlink ref="U153" location="A126095394J" display="A126095394J" xr:uid="{3BBCCCC7-CB32-47A4-B485-146CE3BF6321}"/>
    <hyperlink ref="V153" location="A126110514F" display="A126110514F" xr:uid="{358E20CB-BA55-4571-BC96-53DAD9854DE0}"/>
    <hyperlink ref="W153" location="A126102954K" display="A126102954K" xr:uid="{729038B6-6054-4583-AE27-8D6D9F2F8458}"/>
    <hyperlink ref="U154" location="A126095430F" display="A126095430F" xr:uid="{76101CCE-9E39-41FD-B973-35FDD096FAE8}"/>
    <hyperlink ref="V154" location="A126110550R" display="A126110550R" xr:uid="{E5790430-9F30-442D-9C1F-EA4492414466}"/>
    <hyperlink ref="W154" location="A126102990V" display="A126102990V" xr:uid="{AEE6D305-6E0C-4792-A9FB-A420D48752A7}"/>
    <hyperlink ref="U155" location="A126095406F" display="A126095406F" xr:uid="{D3EA6710-ED41-4564-A3E1-1ACAB11DE5C5}"/>
    <hyperlink ref="V155" location="A126110526R" display="A126110526R" xr:uid="{3DAE85E9-8A21-461D-A8FE-0D5599E7B8C1}"/>
    <hyperlink ref="W155" location="A126102966V" display="A126102966V" xr:uid="{B9E640C9-2C4C-4772-A7B4-BCF6A5C907FA}"/>
    <hyperlink ref="U156" location="A126095434R" display="A126095434R" xr:uid="{F508C61B-5C28-41F5-BB44-0A05AC86683C}"/>
    <hyperlink ref="V156" location="A126110554X" display="A126110554X" xr:uid="{59ADD69A-78A2-45AF-9D0C-FEF9DF25A49E}"/>
    <hyperlink ref="W156" location="A126102994C" display="A126102994C" xr:uid="{6CE2F326-311D-4D43-99E0-AE8A04D76E09}"/>
    <hyperlink ref="U157" location="A126095414F" display="A126095414F" xr:uid="{1FC3BC71-30DE-4D8B-8A00-E9F2B3B5EBA3}"/>
    <hyperlink ref="V157" location="A126110534R" display="A126110534R" xr:uid="{8A715D59-A3F8-4A4B-ACF3-77652A214FDD}"/>
    <hyperlink ref="W157" location="A126102974V" display="A126102974V" xr:uid="{1F8C0342-D314-4984-9A0A-6E8A3C7A8E10}"/>
    <hyperlink ref="X123" location="A126095622X" display="A126095622X" xr:uid="{BE1F5452-C3EC-4411-B54E-9D0A5C811A73}"/>
    <hyperlink ref="Y123" location="A126110742J" display="A126110742J" xr:uid="{444B8CCC-7BFF-4EFB-AD65-B2E612171DDB}"/>
    <hyperlink ref="Z123" location="A126103182R" display="A126103182R" xr:uid="{62A7A9C6-A52A-4AB2-8978-5E82934C8EEB}"/>
    <hyperlink ref="X124" location="A126095578A" display="A126095578A" xr:uid="{BEA57D6A-94D7-42C8-BB5A-E5549BC61F7F}"/>
    <hyperlink ref="Y124" location="A126110698K" display="A126110698K" xr:uid="{65B0F146-BE08-4E3B-AA63-BEE47A67CE45}"/>
    <hyperlink ref="Z124" location="A126103138F" display="A126103138F" xr:uid="{8A8022E3-0A67-487A-96CD-21B4F1FD0E1D}"/>
    <hyperlink ref="X125" location="A126095626J" display="A126095626J" xr:uid="{8AAD07F5-3D02-47A7-AA3E-BE5040BA38E6}"/>
    <hyperlink ref="Y125" location="A126110746T" display="A126110746T" xr:uid="{DA58D623-2FEF-4F5A-B1B9-CA27E7F0B8C6}"/>
    <hyperlink ref="Z125" location="A126103186X" display="A126103186X" xr:uid="{27F3A905-B5BF-4511-ABBA-B8FA4F6B22DF}"/>
    <hyperlink ref="X126" location="A126095630X" display="A126095630X" xr:uid="{B9C1477F-D379-47D2-B79E-574F16C1E48B}"/>
    <hyperlink ref="Y126" location="A126110750J" display="A126110750J" xr:uid="{7F9623C1-7CBA-4A58-992A-CED0FEA3DA20}"/>
    <hyperlink ref="Z126" location="A126103190R" display="A126103190R" xr:uid="{3BB5464C-F6D1-4C26-B0E8-F2D030457682}"/>
    <hyperlink ref="X127" location="A126095582T" display="A126095582T" xr:uid="{EE777865-A2AE-4839-9701-82834B8A681A}"/>
    <hyperlink ref="Y127" location="A126110702R" display="A126110702R" xr:uid="{B9F9448C-4DDF-4C2E-9B15-97B75B929876}"/>
    <hyperlink ref="Z127" location="A126103142W" display="A126103142W" xr:uid="{6FF869D2-12DC-4680-AAC3-2ADDA775F14B}"/>
    <hyperlink ref="X128" location="A126095586A" display="A126095586A" xr:uid="{B0EF29AF-B43C-4835-85E7-9148B164BC1E}"/>
    <hyperlink ref="Y128" location="A126110706X" display="A126110706X" xr:uid="{CFCCAC52-8E0D-4F5F-823F-797867686EBB}"/>
    <hyperlink ref="Z128" location="A126103146F" display="A126103146F" xr:uid="{F8A312AA-0A87-4498-9F1F-1EE2A509B79A}"/>
    <hyperlink ref="X129" location="A126095610R" display="A126095610R" xr:uid="{53ECABD6-EA3D-4BE1-A7F3-9FF139A08830}"/>
    <hyperlink ref="Y129" location="A126110730X" display="A126110730X" xr:uid="{B9F57EA0-5554-4D05-999F-1248D221F7EE}"/>
    <hyperlink ref="Z129" location="A126103170F" display="A126103170F" xr:uid="{A71B9199-7B55-4B1E-8DE9-FCAD426692B2}"/>
    <hyperlink ref="X130" location="A126095558T" display="A126095558T" xr:uid="{66766ED6-4DDA-4952-BCAA-D181B3377036}"/>
    <hyperlink ref="Y130" location="A126110678A" display="A126110678A" xr:uid="{73D947A7-92A6-45D5-8900-F6589D450298}"/>
    <hyperlink ref="Z130" location="A126103118W" display="A126103118W" xr:uid="{7069318B-6211-4079-83D5-ED58F8A9466C}"/>
    <hyperlink ref="X131" location="A126095634J" display="A126095634J" xr:uid="{8B5C0393-37AF-417F-90C4-B5C9876A5132}"/>
    <hyperlink ref="Y131" location="A126110754T" display="A126110754T" xr:uid="{D3B64F1E-1366-4AE7-9522-71079D6A17E5}"/>
    <hyperlink ref="Z131" location="A126103194X" display="A126103194X" xr:uid="{E71D758F-2A53-4448-A21E-A4101D99825A}"/>
    <hyperlink ref="X132" location="A126095614X" display="A126095614X" xr:uid="{B10C7668-8578-470A-8EA9-6387A25C18FA}"/>
    <hyperlink ref="Y132" location="A126110734J" display="A126110734J" xr:uid="{B78C4C96-D649-4E7B-B158-A5FA1ACC92E0}"/>
    <hyperlink ref="Z132" location="A126103174R" display="A126103174R" xr:uid="{6924AF9B-5FF7-448A-84E2-A77DC9AEEEE6}"/>
    <hyperlink ref="X133" location="A126095646T" display="A126095646T" xr:uid="{023475D2-1CB2-4225-B715-CCCB8F0ACCF6}"/>
    <hyperlink ref="Y133" location="A126110766A" display="A126110766A" xr:uid="{61642CC0-92B7-46E2-85EF-9877D2DE8BB7}"/>
    <hyperlink ref="Z133" location="A126103206W" display="A126103206W" xr:uid="{26A33F44-5115-4845-9767-B08474707907}"/>
    <hyperlink ref="X134" location="A126095562J" display="A126095562J" xr:uid="{D9A8124D-BEE0-4949-95C1-3F7AFD42BFE2}"/>
    <hyperlink ref="Y134" location="A126110682T" display="A126110682T" xr:uid="{010F1F1B-C6DC-44F9-87AF-7C27947650CE}"/>
    <hyperlink ref="Z134" location="A126103122L" display="A126103122L" xr:uid="{CB4EA714-BC13-449A-964C-BC486A8D5F5F}"/>
    <hyperlink ref="X135" location="A126095518X" display="A126095518X" xr:uid="{D299D6F1-1743-44A9-A6CA-53B50FE88913}"/>
    <hyperlink ref="Y135" location="A126110638J" display="A126110638J" xr:uid="{8D478F15-D058-40FF-9D9A-E6F6B7199FCB}"/>
    <hyperlink ref="Z135" location="A126103078R" display="A126103078R" xr:uid="{AE13ABC2-355D-4637-94DD-C8221FA90C48}"/>
    <hyperlink ref="X136" location="A126095538J" display="A126095538J" xr:uid="{2949F21F-E25A-43E1-94C7-AC545225D1D3}"/>
    <hyperlink ref="Y136" location="A126110658T" display="A126110658T" xr:uid="{84823D4A-6E8F-4120-8511-39AC402AC236}"/>
    <hyperlink ref="Z136" location="A126103098X" display="A126103098X" xr:uid="{F8F5532A-C3DD-46AE-BA2C-CB9B6D4A5161}"/>
    <hyperlink ref="X137" location="A126095590T" display="A126095590T" xr:uid="{E7925D30-8273-4FA2-AF76-75B22D620B5B}"/>
    <hyperlink ref="Y137" location="A126110710R" display="A126110710R" xr:uid="{9C291DBB-CD92-447D-8715-719DD3646377}"/>
    <hyperlink ref="Z137" location="A126103150W" display="A126103150W" xr:uid="{2230A2B7-4366-4E54-980B-ACD4D9FD71A1}"/>
    <hyperlink ref="X138" location="A126095542X" display="A126095542X" xr:uid="{A951D396-B7C2-47BF-BF75-8A2829868591}"/>
    <hyperlink ref="Y138" location="A126110662J" display="A126110662J" xr:uid="{3644C45B-AE78-4DA0-A325-D14560066614}"/>
    <hyperlink ref="Z138" location="A126103102C" display="A126103102C" xr:uid="{E7272A1E-F95E-4F13-B80C-8CBA9BA06537}"/>
    <hyperlink ref="X139" location="A126095594A" display="A126095594A" xr:uid="{A96F1CE7-15C6-42B4-83FE-49E801D9938C}"/>
    <hyperlink ref="Y139" location="A126110714X" display="A126110714X" xr:uid="{92220540-1B0E-4B76-92AF-F2A57745F238}"/>
    <hyperlink ref="Z139" location="A126103154F" display="A126103154F" xr:uid="{02C54323-6C7A-40CB-B032-480E2DF56CE2}"/>
    <hyperlink ref="X140" location="A126095598K" display="A126095598K" xr:uid="{5DAAF9FC-9E08-47ED-9C5E-525BF5A9E225}"/>
    <hyperlink ref="Y140" location="A126110718J" display="A126110718J" xr:uid="{BB655B22-5F9B-43CB-99F1-89E5CB8051A9}"/>
    <hyperlink ref="Z140" location="A126103158R" display="A126103158R" xr:uid="{EFE47F81-F8F9-4233-9707-92E53CAF3F69}"/>
    <hyperlink ref="X141" location="A126095650J" display="A126095650J" xr:uid="{62AC5294-CB17-4AE6-BE68-34FBB2B03C9D}"/>
    <hyperlink ref="Y141" location="A126110770T" display="A126110770T" xr:uid="{13187FC8-92D4-44F5-8E5E-30C769B86431}"/>
    <hyperlink ref="Z141" location="A126103210L" display="A126103210L" xr:uid="{A87103B6-A68F-40D3-AE4B-8F88ED623C3A}"/>
    <hyperlink ref="X142" location="A126095522R" display="A126095522R" xr:uid="{44DE055D-A28E-47B4-BCCD-79435B0B4E61}"/>
    <hyperlink ref="Y142" location="A126110642X" display="A126110642X" xr:uid="{793F8BD1-88B2-41DC-B149-354E10EACB13}"/>
    <hyperlink ref="Z142" location="A126103082F" display="A126103082F" xr:uid="{064476DD-8EE5-4950-B16D-E4AF3E00A4E6}"/>
    <hyperlink ref="X143" location="A126095638T" display="A126095638T" xr:uid="{E133ECC3-8F8E-4308-9EB9-A0EBEEA4BF19}"/>
    <hyperlink ref="Y143" location="A126110758A" display="A126110758A" xr:uid="{76CCEA66-ACCA-4396-A2D9-73F5334C840C}"/>
    <hyperlink ref="Z143" location="A126103198J" display="A126103198J" xr:uid="{01055FC3-9AAF-4615-A84C-BC3A521C3FA9}"/>
    <hyperlink ref="X144" location="A126095642J" display="A126095642J" xr:uid="{804F751E-D5D8-4C44-96DA-63EEC4A91C2A}"/>
    <hyperlink ref="Y144" location="A126110762T" display="A126110762T" xr:uid="{6649E245-4FAD-4A02-B1C8-EEA4361378F8}"/>
    <hyperlink ref="Z144" location="A126103202L" display="A126103202L" xr:uid="{C0D23833-21EB-45E5-8508-FD3E908C0E21}"/>
    <hyperlink ref="X145" location="A126095530R" display="A126095530R" xr:uid="{15709355-44E8-49C8-802C-5301FB5C2CC7}"/>
    <hyperlink ref="Y145" location="A126110650X" display="A126110650X" xr:uid="{D2C63BF8-2654-4E61-8B1D-778C346EB47D}"/>
    <hyperlink ref="Z145" location="A126103090F" display="A126103090F" xr:uid="{FBEEDAB9-A5A4-4572-89A1-813740C074C9}"/>
    <hyperlink ref="X146" location="A126095566T" display="A126095566T" xr:uid="{A44A38C9-0181-4C01-8051-A72F867390AD}"/>
    <hyperlink ref="Y146" location="A126110686A" display="A126110686A" xr:uid="{75EE8933-B8C6-4BB5-A730-A5885726B08C}"/>
    <hyperlink ref="Z146" location="A126103126W" display="A126103126W" xr:uid="{616CC6E3-4ACB-4CCB-A54D-96BE21147028}"/>
    <hyperlink ref="X147" location="A126095602R" display="A126095602R" xr:uid="{534DA9D8-D1B4-408B-B055-9B3444ACB8FB}"/>
    <hyperlink ref="Y147" location="A126110722X" display="A126110722X" xr:uid="{3014A0EC-E313-4D4A-912A-536D642B66A7}"/>
    <hyperlink ref="Z147" location="A126103162F" display="A126103162F" xr:uid="{E00F2089-D6D7-48C3-9768-6602D1AEF8A9}"/>
    <hyperlink ref="X148" location="A126095654T" display="A126095654T" xr:uid="{931D44EA-6EA8-43A6-8142-7E5F75C80297}"/>
    <hyperlink ref="Y148" location="A126110774A" display="A126110774A" xr:uid="{71E9F557-A444-47F8-95C6-6DF05BFE0914}"/>
    <hyperlink ref="Z148" location="A126103214W" display="A126103214W" xr:uid="{7D1955ED-107C-4FDF-8693-88E326CECD36}"/>
    <hyperlink ref="X149" location="A126095526X" display="A126095526X" xr:uid="{05BB6291-CE47-473C-AFB6-38A46492124F}"/>
    <hyperlink ref="Y149" location="A126110646J" display="A126110646J" xr:uid="{0B45005F-249A-407C-81B6-88CC5A69DF7B}"/>
    <hyperlink ref="Z149" location="A126103086R" display="A126103086R" xr:uid="{A4AD8AD7-F707-475F-8D25-C07C0DF2FBBA}"/>
    <hyperlink ref="X150" location="A126095606X" display="A126095606X" xr:uid="{1A65F47E-C63F-4C87-8A51-DB7D16A4E33E}"/>
    <hyperlink ref="Y150" location="A126110726J" display="A126110726J" xr:uid="{60704CE7-A489-4FC1-A69B-E75CCC16039B}"/>
    <hyperlink ref="Z150" location="A126103166R" display="A126103166R" xr:uid="{0101D77B-EB4C-4AB3-9F55-192043AFDE8A}"/>
    <hyperlink ref="X151" location="A126095618J" display="A126095618J" xr:uid="{FCEB7362-0DD3-4742-B303-439D20AE4904}"/>
    <hyperlink ref="Y151" location="A126110738T" display="A126110738T" xr:uid="{AB6A0C42-C02D-4A3E-9937-2C32575B3566}"/>
    <hyperlink ref="Z151" location="A126103178X" display="A126103178X" xr:uid="{3C0A10A8-4D20-4026-BB4C-2CDEE82BA5AF}"/>
    <hyperlink ref="X152" location="A126095550X" display="A126095550X" xr:uid="{24BE52D8-00B1-4FE0-9608-1EA5F945369E}"/>
    <hyperlink ref="Y152" location="A126110670J" display="A126110670J" xr:uid="{D565E011-F47D-4513-BC02-2CCDE06A95E9}"/>
    <hyperlink ref="Z152" location="A126103110C" display="A126103110C" xr:uid="{5967A5B2-0DF8-4930-BD16-D31356AA2750}"/>
    <hyperlink ref="X153" location="A126095534X" display="A126095534X" xr:uid="{8E8E98B9-687C-4E0B-9628-39338C3DE6EB}"/>
    <hyperlink ref="Y153" location="A126110654J" display="A126110654J" xr:uid="{4C9D255E-6B9C-4EC2-8262-7C444402EDCB}"/>
    <hyperlink ref="Z153" location="A126103094R" display="A126103094R" xr:uid="{4850E917-BC63-4F1D-95A9-1596F4E9073D}"/>
    <hyperlink ref="X154" location="A126095570J" display="A126095570J" xr:uid="{9CF916D6-0CDF-4F71-807B-5749EC1F4F3D}"/>
    <hyperlink ref="Y154" location="A126110690T" display="A126110690T" xr:uid="{ACD5B6C9-E10F-4606-A484-E3FBBD6B8088}"/>
    <hyperlink ref="Z154" location="A126103130L" display="A126103130L" xr:uid="{6355232D-BD32-4482-80E7-8F6086F6C6B1}"/>
    <hyperlink ref="X155" location="A126095546J" display="A126095546J" xr:uid="{61D8E9E9-8641-4CA4-9845-29C812B85D60}"/>
    <hyperlink ref="Y155" location="A126110666T" display="A126110666T" xr:uid="{B97EB675-8132-46CA-ABC6-80F828FC9325}"/>
    <hyperlink ref="Z155" location="A126103106L" display="A126103106L" xr:uid="{C2F2ED72-0D5D-4B3B-BF33-7624F96C99E5}"/>
    <hyperlink ref="X156" location="A126095574T" display="A126095574T" xr:uid="{8B12466A-0059-4008-907F-FB10685BBBB1}"/>
    <hyperlink ref="Y156" location="A126110694A" display="A126110694A" xr:uid="{3ECDDF85-727B-4D61-B594-158D9FE58CD2}"/>
    <hyperlink ref="Z156" location="A126103134W" display="A126103134W" xr:uid="{CEB5AF1D-8C36-4853-AFFA-2631EFE5DDD5}"/>
    <hyperlink ref="X157" location="A126095554J" display="A126095554J" xr:uid="{DBD8C1B7-74FC-435B-82E1-E35C3B1C7830}"/>
    <hyperlink ref="Y157" location="A126110674T" display="A126110674T" xr:uid="{7284D9B5-0EBA-4E1E-A9F4-84EA2F218EF4}"/>
    <hyperlink ref="Z157" location="A126103114L" display="A126103114L" xr:uid="{E5F7A857-2C92-43F8-AC93-3862BA357EC8}"/>
    <hyperlink ref="AA123" location="A126095062L" display="A126095062L" xr:uid="{0C9984AF-FCCC-408A-BBDC-D9478AD0B21C}"/>
    <hyperlink ref="AB123" location="A126110182W" display="A126110182W" xr:uid="{3C9A8465-0C6D-4841-8332-E63114109AB1}"/>
    <hyperlink ref="AC123" location="A126102622R" display="A126102622R" xr:uid="{33E630D2-6DD5-4173-BD4E-664F3EDAA0DA}"/>
    <hyperlink ref="AA124" location="A126095018C" display="A126095018C" xr:uid="{274C13EB-1825-4A02-BFA1-D1CB8623E007}"/>
    <hyperlink ref="AB124" location="A126110138L" display="A126110138L" xr:uid="{BFED26BD-4543-42EF-8BC7-082C8D596066}"/>
    <hyperlink ref="AC124" location="A126102578T" display="A126102578T" xr:uid="{A41332D7-057A-4844-9307-364B6FE1A262}"/>
    <hyperlink ref="AA125" location="A126095066W" display="A126095066W" xr:uid="{97BC3AA0-9501-4F4F-B7D0-1C158FA45E31}"/>
    <hyperlink ref="AB125" location="A126110186F" display="A126110186F" xr:uid="{BF8218D7-4556-46E7-81A8-23700E723FB7}"/>
    <hyperlink ref="AC125" location="A126102626X" display="A126102626X" xr:uid="{5D20E1CB-C37A-42BC-BDF9-FF9C72C35850}"/>
    <hyperlink ref="AA126" location="A126095070L" display="A126095070L" xr:uid="{78612AD0-99E0-4209-920E-49D50343A0E8}"/>
    <hyperlink ref="AB126" location="A126110190W" display="A126110190W" xr:uid="{311F7B0E-5C79-48F5-844B-1345DEF2E830}"/>
    <hyperlink ref="AC126" location="A126102630R" display="A126102630R" xr:uid="{7DAC4CDB-7613-41AD-989F-89A9201B13F7}"/>
    <hyperlink ref="AA127" location="A126095022V" display="A126095022V" xr:uid="{BC9C3786-2C18-4885-94FD-53F8AD8C0753}"/>
    <hyperlink ref="AB127" location="A126110142C" display="A126110142C" xr:uid="{A354218D-138E-4B8E-B77B-8890C59568C2}"/>
    <hyperlink ref="AC127" location="A126102582J" display="A126102582J" xr:uid="{A06D8E00-FC5E-4748-94B7-B82C0C2FDED8}"/>
    <hyperlink ref="AA128" location="A126095026C" display="A126095026C" xr:uid="{78119F5A-C4D9-4140-8EDD-F69E3ECB2AE5}"/>
    <hyperlink ref="AB128" location="A126110146L" display="A126110146L" xr:uid="{D95B114B-5349-4809-B70C-A31E0695923D}"/>
    <hyperlink ref="AC128" location="A126102586T" display="A126102586T" xr:uid="{70DDFE9F-632B-4BD6-A5F7-37556857D27B}"/>
    <hyperlink ref="AA129" location="A126095050C" display="A126095050C" xr:uid="{A6EAC7B6-4781-4199-A44B-63C7418FCD6D}"/>
    <hyperlink ref="AB129" location="A126110170L" display="A126110170L" xr:uid="{F385C1C5-A1B9-4351-9CCE-CB2BB078A6AE}"/>
    <hyperlink ref="AC129" location="A126102610F" display="A126102610F" xr:uid="{2251F2E3-F626-45D1-B8EC-0A8640D20518}"/>
    <hyperlink ref="AA130" location="A126094998C" display="A126094998C" xr:uid="{41A71074-6665-4C36-96DA-5C44DBB80509}"/>
    <hyperlink ref="AB130" location="A126110118C" display="A126110118C" xr:uid="{051270F9-535F-47FC-9350-706334BD2ACD}"/>
    <hyperlink ref="AC130" location="A126102558J" display="A126102558J" xr:uid="{39F4ABFE-5FB7-4ED1-A4B9-87AA5EF12CED}"/>
    <hyperlink ref="AA131" location="A126095074W" display="A126095074W" xr:uid="{4B762351-5C8C-46BE-A074-BC8DDF55BAB5}"/>
    <hyperlink ref="AB131" location="A126110194F" display="A126110194F" xr:uid="{9D4CF535-A989-4A3A-B211-1B43E46748D8}"/>
    <hyperlink ref="AC131" location="A126102634X" display="A126102634X" xr:uid="{B0C2A03C-7527-4653-9C59-835838B4032B}"/>
    <hyperlink ref="AA132" location="A126095054L" display="A126095054L" xr:uid="{376AF392-3A57-4804-9BE1-22CC0D33BCEB}"/>
    <hyperlink ref="AB132" location="A126110174W" display="A126110174W" xr:uid="{5F8741CB-BADE-4696-AC1F-AF1034AF6899}"/>
    <hyperlink ref="AC132" location="A126102614R" display="A126102614R" xr:uid="{347F3EB4-5C06-49DF-93D5-D841BE8A82DE}"/>
    <hyperlink ref="AA133" location="A126095086F" display="A126095086F" xr:uid="{F3D42CEC-56A2-483D-8996-CF43E9F4986C}"/>
    <hyperlink ref="AB133" location="A126110206C" display="A126110206C" xr:uid="{0F0EEB7F-15E5-4CFF-9195-082F9CD9EC9D}"/>
    <hyperlink ref="AC133" location="A126102646J" display="A126102646J" xr:uid="{E8C8177A-0A95-4123-8FBC-0E51F04C174C}"/>
    <hyperlink ref="AA134" location="A126095002K" display="A126095002K" xr:uid="{D2381096-C16E-4426-BF37-0BAB323CED01}"/>
    <hyperlink ref="AB134" location="A126110122V" display="A126110122V" xr:uid="{311707F4-51B9-4506-B0E3-BA361F1694DC}"/>
    <hyperlink ref="AC134" location="A126102562X" display="A126102562X" xr:uid="{2D738B77-68A9-4EA5-B03E-35F54FE0CD94}"/>
    <hyperlink ref="AA135" location="A126094958K" display="A126094958K" xr:uid="{0CDBA722-BF27-469D-9DBF-D604876E36D5}"/>
    <hyperlink ref="AB135" location="A126110078W" display="A126110078W" xr:uid="{7E004205-AC04-40F5-9FDF-9D4FD0AD5DB1}"/>
    <hyperlink ref="AC135" location="A126102518R" display="A126102518R" xr:uid="{0B7A54BB-975E-41D0-840B-112DF0E29DDB}"/>
    <hyperlink ref="AA136" location="A126094978V" display="A126094978V" xr:uid="{0E062E94-0262-4BA3-8B53-069BD46EDA8E}"/>
    <hyperlink ref="AB136" location="A126110098F" display="A126110098F" xr:uid="{C97F367D-A5C8-4E3B-9BE7-D3E46B49E05B}"/>
    <hyperlink ref="AC136" location="A126102538X" display="A126102538X" xr:uid="{4B594D57-A880-4BC7-963E-62C785138C90}"/>
    <hyperlink ref="AA137" location="A126095030V" display="A126095030V" xr:uid="{8798027E-0CF4-41B1-B5D3-6B7A08E2656A}"/>
    <hyperlink ref="AB137" location="A126110150C" display="A126110150C" xr:uid="{62BFCD91-8727-45E0-BE8E-C17708A22657}"/>
    <hyperlink ref="AC137" location="A126102590J" display="A126102590J" xr:uid="{F7349144-F857-45E6-B888-99FB4B23C714}"/>
    <hyperlink ref="AA138" location="A126094982K" display="A126094982K" xr:uid="{54DC16DE-BA31-4BDE-80F7-B963A3F548A8}"/>
    <hyperlink ref="AB138" location="A126110102K" display="A126110102K" xr:uid="{0E75E140-92DF-42B9-9410-5EAAE85603CC}"/>
    <hyperlink ref="AC138" location="A126102542R" display="A126102542R" xr:uid="{CF0D661B-1679-44A2-AB0C-A043A4B88CF2}"/>
    <hyperlink ref="AA139" location="A126095034C" display="A126095034C" xr:uid="{B9CC9725-85DE-4656-82AA-691EEDEB41CA}"/>
    <hyperlink ref="AB139" location="A126110154L" display="A126110154L" xr:uid="{D77F349E-8122-437F-BDB9-CDC70B4935FB}"/>
    <hyperlink ref="AC139" location="A126102594T" display="A126102594T" xr:uid="{A68E0F41-F609-4C2D-801C-8085697FFCF4}"/>
    <hyperlink ref="AA140" location="A126095038L" display="A126095038L" xr:uid="{5EB4048C-F72D-4F8E-BEEA-232599673C9E}"/>
    <hyperlink ref="AB140" location="A126110158W" display="A126110158W" xr:uid="{EA357F73-AAEA-43DF-9B57-853770F3B669}"/>
    <hyperlink ref="AC140" location="A126102598A" display="A126102598A" xr:uid="{5329FABE-7975-4FA5-BC08-668A55325C84}"/>
    <hyperlink ref="AA141" location="A126095090W" display="A126095090W" xr:uid="{A08C64B2-28CD-4A7D-8D9A-C7592B37FD97}"/>
    <hyperlink ref="AB141" location="A126110210V" display="A126110210V" xr:uid="{70E500C0-7933-4FFB-AD65-C24C2629C287}"/>
    <hyperlink ref="AC141" location="A126102650X" display="A126102650X" xr:uid="{8714C8C7-113C-4AC0-9DD8-BBE6993D816A}"/>
    <hyperlink ref="AA142" location="A126094962A" display="A126094962A" xr:uid="{804CA490-AF4A-453B-9CAA-E103B53C6323}"/>
    <hyperlink ref="AB142" location="A126110082L" display="A126110082L" xr:uid="{6E132D15-0C19-4386-9129-C34A98D2420F}"/>
    <hyperlink ref="AC142" location="A126102522F" display="A126102522F" xr:uid="{4C2A019A-64E5-43FA-AB68-E5355AF585AC}"/>
    <hyperlink ref="AA143" location="A126095078F" display="A126095078F" xr:uid="{DD9B168A-F709-4861-8DAB-A06D199C95F1}"/>
    <hyperlink ref="AB143" location="A126110198R" display="A126110198R" xr:uid="{A2E72F1A-2C33-415E-AC9F-EC761EF9CC10}"/>
    <hyperlink ref="AC143" location="A126102638J" display="A126102638J" xr:uid="{98827D9F-4D46-4D06-AEE7-5C5D7EE1D9CE}"/>
    <hyperlink ref="AA144" location="A126095082W" display="A126095082W" xr:uid="{893BF7CE-260D-46AF-8A79-A3A7F9A2AD2A}"/>
    <hyperlink ref="AB144" location="A126110202V" display="A126110202V" xr:uid="{07DF63CA-404C-47F8-9C38-EFF0131371ED}"/>
    <hyperlink ref="AC144" location="A126102642X" display="A126102642X" xr:uid="{F27F8D7A-E687-49E9-BA42-42EDF0471099}"/>
    <hyperlink ref="AA145" location="A126094970A" display="A126094970A" xr:uid="{05CEE343-D27F-4E92-B137-229CD9DB6265}"/>
    <hyperlink ref="AB145" location="A126110090L" display="A126110090L" xr:uid="{105BF19D-CC44-4A12-A600-1E54528693F7}"/>
    <hyperlink ref="AC145" location="A126102530F" display="A126102530F" xr:uid="{813BE481-55CB-4423-A476-2AF9FD360732}"/>
    <hyperlink ref="AA146" location="A126095006V" display="A126095006V" xr:uid="{FB12273E-DC82-4755-8EA2-C1E9CEB5E089}"/>
    <hyperlink ref="AB146" location="A126110126C" display="A126110126C" xr:uid="{9A1489CD-54BA-4331-BDF5-517680BEE481}"/>
    <hyperlink ref="AC146" location="A126102566J" display="A126102566J" xr:uid="{C2D9FFFC-23E4-4E7A-A06A-35E365D0A076}"/>
    <hyperlink ref="AA147" location="A126095042C" display="A126095042C" xr:uid="{FFE348CE-52EC-4566-994B-D074C6C1A01F}"/>
    <hyperlink ref="AB147" location="A126110162L" display="A126110162L" xr:uid="{43DF3576-589C-4EEF-B3B6-678A4B3F803A}"/>
    <hyperlink ref="AC147" location="A126102602F" display="A126102602F" xr:uid="{92ADA103-8233-4446-8E3B-2009C8808680}"/>
    <hyperlink ref="AA148" location="A126095094F" display="A126095094F" xr:uid="{8C62ABC4-B3C2-4FC8-A1CF-F54D9CD52B9B}"/>
    <hyperlink ref="AB148" location="A126110214C" display="A126110214C" xr:uid="{2F0950FA-BE64-4EC6-B5DE-D360E06EF150}"/>
    <hyperlink ref="AC148" location="A126102654J" display="A126102654J" xr:uid="{85CF533E-28EF-4F60-A02B-BA3E045A0EBD}"/>
    <hyperlink ref="AA149" location="A126094966K" display="A126094966K" xr:uid="{9DC002D5-2764-467C-BCEB-FF49A2B83399}"/>
    <hyperlink ref="AB149" location="A126110086W" display="A126110086W" xr:uid="{E8723EF9-7E26-4CD3-8D62-BC1CBE6529C4}"/>
    <hyperlink ref="AC149" location="A126102526R" display="A126102526R" xr:uid="{F3FDE878-9508-46E8-A1AF-8323D32ABC64}"/>
    <hyperlink ref="AA150" location="A126095046L" display="A126095046L" xr:uid="{2153C12B-12E1-4AD4-B8D4-9374742A2297}"/>
    <hyperlink ref="AB150" location="A126110166W" display="A126110166W" xr:uid="{84374BF2-FA2A-4E74-A3DB-8F0FE661FB42}"/>
    <hyperlink ref="AC150" location="A126102606R" display="A126102606R" xr:uid="{73AA3101-2E25-4EB1-B8C8-8E3345B1CC50}"/>
    <hyperlink ref="AA151" location="A126095058W" display="A126095058W" xr:uid="{D4EAE2A1-5410-4959-B823-93FA2EBAB80A}"/>
    <hyperlink ref="AB151" location="A126110178F" display="A126110178F" xr:uid="{FCEB7F95-279F-40CF-B0E8-D8360342826A}"/>
    <hyperlink ref="AC151" location="A126102618X" display="A126102618X" xr:uid="{21F037EA-8352-4343-8A62-7501B076E8CC}"/>
    <hyperlink ref="AA152" location="A126094990K" display="A126094990K" xr:uid="{8909B299-59F7-4D63-ADDA-53435BE452B7}"/>
    <hyperlink ref="AB152" location="A126110110K" display="A126110110K" xr:uid="{68723E58-BE62-4A69-BDF3-CE3EC162D034}"/>
    <hyperlink ref="AC152" location="A126102550R" display="A126102550R" xr:uid="{E24D5BC7-60E6-401F-BE66-D1DFC33FDD1E}"/>
    <hyperlink ref="AA153" location="A126094974K" display="A126094974K" xr:uid="{B2478C49-1CBB-43B4-ABCC-0FDAE297420A}"/>
    <hyperlink ref="AB153" location="A126110094W" display="A126110094W" xr:uid="{93E883AE-35E6-480E-9C73-24BEFB4C46A1}"/>
    <hyperlink ref="AC153" location="A126102534R" display="A126102534R" xr:uid="{20219957-F734-42EE-A0D2-D899B82F245A}"/>
    <hyperlink ref="AA154" location="A126095010K" display="A126095010K" xr:uid="{9E417224-AE60-472A-921D-F0217EED0731}"/>
    <hyperlink ref="AB154" location="A126110130V" display="A126110130V" xr:uid="{7BE299D4-8F1D-4084-A195-83FB61485377}"/>
    <hyperlink ref="AC154" location="A126102570X" display="A126102570X" xr:uid="{5D130D23-B41B-4D1C-9C0F-E0383314C451}"/>
    <hyperlink ref="AA155" location="A126094986V" display="A126094986V" xr:uid="{FFA087FE-2ECB-49C4-8F2C-699AADDD3960}"/>
    <hyperlink ref="AB155" location="A126110106V" display="A126110106V" xr:uid="{767708AB-24DE-439A-89F2-F94B2155CAE4}"/>
    <hyperlink ref="AC155" location="A126102546X" display="A126102546X" xr:uid="{670B7D9D-321F-4CBF-9EC4-E99EA31A6674}"/>
    <hyperlink ref="AA156" location="A126095014V" display="A126095014V" xr:uid="{5E0B8FB4-264E-4196-980B-435977FDE09D}"/>
    <hyperlink ref="AB156" location="A126110134C" display="A126110134C" xr:uid="{8707199B-5F9E-44A7-8360-C704CA81CBF8}"/>
    <hyperlink ref="AC156" location="A126102574J" display="A126102574J" xr:uid="{86DF4DD5-B17B-42DE-97C9-412394BB69CD}"/>
    <hyperlink ref="AA157" location="A126094994V" display="A126094994V" xr:uid="{DEEA359B-04E0-45BC-ACE2-61BA208F0BC9}"/>
    <hyperlink ref="AB157" location="A126110114V" display="A126110114V" xr:uid="{3E4ED3E6-5235-4F45-8F7F-079F3DD12722}"/>
    <hyperlink ref="AC157" location="A126102554X" display="A126102554X" xr:uid="{C0E1B644-729A-4070-A2EF-327020A83A38}"/>
    <hyperlink ref="C123" location="A126094922J" display="A126094922J" xr:uid="{A8172072-FFFE-4D71-84A7-0980EEDE0142}"/>
    <hyperlink ref="D123" location="A126110042V" display="A126110042V" xr:uid="{3A33F49B-7BD9-4E55-B903-133EFE9BDFA3}"/>
    <hyperlink ref="E123" location="A126102482X" display="A126102482X" xr:uid="{27218ED8-2041-4873-AC9B-32CCE0B95E33}"/>
    <hyperlink ref="C124" location="A126094878K" display="A126094878K" xr:uid="{C829CB94-9585-4285-A740-2BFA1B6D7AA3}"/>
    <hyperlink ref="D124" location="A126109998R" display="A126109998R" xr:uid="{F8E22C49-6823-460B-91BA-BB8B89E1FA54}"/>
    <hyperlink ref="E124" location="A126102438R" display="A126102438R" xr:uid="{60D32A76-D9CB-4E4A-9EDE-515D0BFB98B5}"/>
    <hyperlink ref="C125" location="A126094926T" display="A126094926T" xr:uid="{75695E43-703C-49B4-A17E-126EA6BEC30F}"/>
    <hyperlink ref="D125" location="A126110046C" display="A126110046C" xr:uid="{C3ED9186-8A87-45A0-AA29-06D4FA31ADDC}"/>
    <hyperlink ref="E125" location="A126102486J" display="A126102486J" xr:uid="{CB85DBB6-6F91-4EC8-86A6-49B1E855DAE4}"/>
    <hyperlink ref="C126" location="A126094930J" display="A126094930J" xr:uid="{77F72584-EA23-4898-96AB-5576B9904D0A}"/>
    <hyperlink ref="D126" location="A126110050V" display="A126110050V" xr:uid="{6315CED2-6EB1-4B7E-9484-5659B810AF05}"/>
    <hyperlink ref="E126" location="A126102490X" display="A126102490X" xr:uid="{D00D1C99-819E-406B-B835-EC0CB00F1130}"/>
    <hyperlink ref="C127" location="A126094882A" display="A126094882A" xr:uid="{F22A47A9-05AF-41F9-B03D-01549B43F80E}"/>
    <hyperlink ref="D127" location="A126110002A" display="A126110002A" xr:uid="{256F9E4D-CDAF-40DB-B67D-C677DA63636D}"/>
    <hyperlink ref="E127" location="A126102442F" display="A126102442F" xr:uid="{9B12E5F0-C950-49DF-B392-E5EF56924FE9}"/>
    <hyperlink ref="C128" location="A126094886K" display="A126094886K" xr:uid="{24B7C1B2-8222-4397-B284-C6211CC771F7}"/>
    <hyperlink ref="D128" location="A126110006K" display="A126110006K" xr:uid="{EFE8D7EC-8DD7-4092-8B76-CA3D3258ECE1}"/>
    <hyperlink ref="E128" location="A126102446R" display="A126102446R" xr:uid="{14DECA6C-C5A9-4F5D-9529-2E66BB4189D1}"/>
    <hyperlink ref="C129" location="A126094910X" display="A126094910X" xr:uid="{710E91CD-3CC5-4A8E-8C45-31A1B12A969A}"/>
    <hyperlink ref="D129" location="A126110030K" display="A126110030K" xr:uid="{4372251B-9B50-475C-88CD-3E4BB4DEB2D4}"/>
    <hyperlink ref="E129" location="A126102470R" display="A126102470R" xr:uid="{4927E778-99C1-40EC-845F-2D6B0C483DBB}"/>
    <hyperlink ref="C130" location="A126094858A" display="A126094858A" xr:uid="{F7080319-319A-43D9-BF0D-640956969CCB}"/>
    <hyperlink ref="D130" location="A126109978F" display="A126109978F" xr:uid="{76D0522F-1DF7-4A71-8C9E-E466FB7AE9BE}"/>
    <hyperlink ref="E130" location="A126102418F" display="A126102418F" xr:uid="{A8D966B4-6A1D-48E3-AE38-1256A0362FAA}"/>
    <hyperlink ref="C131" location="A126094934T" display="A126094934T" xr:uid="{EB306880-07BC-4113-B5ED-105E13B23044}"/>
    <hyperlink ref="D131" location="A126110054C" display="A126110054C" xr:uid="{A0D2103A-20CB-4FDE-B068-7BB640F93577}"/>
    <hyperlink ref="E131" location="A126102494J" display="A126102494J" xr:uid="{F454CD7E-E351-4869-9237-78ED1FFF4BD0}"/>
    <hyperlink ref="C132" location="A126094914J" display="A126094914J" xr:uid="{8C638919-343D-49B4-B662-A7A936C66F98}"/>
    <hyperlink ref="D132" location="A126110034V" display="A126110034V" xr:uid="{43CD1E5F-D359-4AFA-9FB4-AAF99ABA3258}"/>
    <hyperlink ref="E132" location="A126102474X" display="A126102474X" xr:uid="{27CB4B14-9BE1-4860-B8B1-A1F11D8B0FA0}"/>
    <hyperlink ref="C133" location="A126094946A" display="A126094946A" xr:uid="{C5D0CF3F-C5D8-46BF-9EEA-E1245C2D58BC}"/>
    <hyperlink ref="D133" location="A126110066L" display="A126110066L" xr:uid="{43DCAC25-B05D-4DE3-8BF5-31E7FB431C4B}"/>
    <hyperlink ref="E133" location="A126102506F" display="A126102506F" xr:uid="{0A786B2B-EE52-4C86-B350-EDE320277A12}"/>
    <hyperlink ref="C134" location="A126094862T" display="A126094862T" xr:uid="{A49BFB25-30E9-40B1-A239-5D9CE637353D}"/>
    <hyperlink ref="D134" location="A126109982W" display="A126109982W" xr:uid="{4A229D8D-D6A5-44D3-8353-98FAEF977D90}"/>
    <hyperlink ref="E134" location="A126102422W" display="A126102422W" xr:uid="{CC57E8D3-A195-4379-B4FC-386CCD7FEE01}"/>
    <hyperlink ref="C135" location="A126094818J" display="A126094818J" xr:uid="{DE9EF190-AB44-47BE-ABA8-3E697FAA51BD}"/>
    <hyperlink ref="D135" location="A126109938L" display="A126109938L" xr:uid="{673764A2-3B91-4D29-A8B0-275DA9109A4D}"/>
    <hyperlink ref="E135" location="A126102378X" display="A126102378X" xr:uid="{F0E3CA06-D870-4BC5-A364-25E5F0AB25E7}"/>
    <hyperlink ref="C136" location="A126094838T" display="A126094838T" xr:uid="{E59B9527-0EEE-4ABF-91B6-D186851FA295}"/>
    <hyperlink ref="D136" location="A126109958W" display="A126109958W" xr:uid="{F24A9E3E-24C3-49DB-89A9-064DAB221DC7}"/>
    <hyperlink ref="E136" location="A126102398J" display="A126102398J" xr:uid="{B2B80972-5945-4216-91B6-9AB36CE48A96}"/>
    <hyperlink ref="C137" location="A126094890A" display="A126094890A" xr:uid="{81E5E933-6DDB-41E4-B0F5-5D502883358F}"/>
    <hyperlink ref="D137" location="A126110010A" display="A126110010A" xr:uid="{5B03C5CD-5136-4DCE-A8B8-4762551062F0}"/>
    <hyperlink ref="E137" location="A126102450F" display="A126102450F" xr:uid="{14BC8AA4-264A-467C-8B24-68E8145F429C}"/>
    <hyperlink ref="C138" location="A126094842J" display="A126094842J" xr:uid="{1C341957-B610-44E2-BBA0-ED95F8DE85A5}"/>
    <hyperlink ref="D138" location="A126109962L" display="A126109962L" xr:uid="{8F6803D9-F1C9-4D5C-B3E9-37517AC8ED6F}"/>
    <hyperlink ref="E138" location="A126102402L" display="A126102402L" xr:uid="{0CA564C3-1DE1-49B9-AAA9-6C720A208703}"/>
    <hyperlink ref="C139" location="A126094894K" display="A126094894K" xr:uid="{694DEDB2-8D2F-4C11-B531-C52ADFCA4145}"/>
    <hyperlink ref="D139" location="A126110014K" display="A126110014K" xr:uid="{0CC9B320-50A9-4419-8556-FEE27C219D7D}"/>
    <hyperlink ref="E139" location="A126102454R" display="A126102454R" xr:uid="{E9FEE999-1BF2-45C5-A2E6-DF1A75C615E4}"/>
    <hyperlink ref="C140" location="A126094898V" display="A126094898V" xr:uid="{A3CC9B3C-108A-46E0-9A89-3FD1D9063AC6}"/>
    <hyperlink ref="D140" location="A126110018V" display="A126110018V" xr:uid="{75824809-692F-4496-90DD-6C7CA0F1788A}"/>
    <hyperlink ref="E140" location="A126102458X" display="A126102458X" xr:uid="{CC994957-E355-404E-8215-FFC16FE16CB3}"/>
    <hyperlink ref="C141" location="A126094950T" display="A126094950T" xr:uid="{70BF30E3-01A8-47B2-A740-25261CB27E90}"/>
    <hyperlink ref="D141" location="A126110070C" display="A126110070C" xr:uid="{9538B9AF-DCA8-46C6-BA86-4F06EE435400}"/>
    <hyperlink ref="E141" location="A126102510W" display="A126102510W" xr:uid="{A1743CF0-58ED-47E2-96A0-D47833EE2862}"/>
    <hyperlink ref="C142" location="A126094822X" display="A126094822X" xr:uid="{DE7ABF2E-8190-4BFC-8757-5FA5C83AF3B2}"/>
    <hyperlink ref="D142" location="A126109942C" display="A126109942C" xr:uid="{CC5B6D4D-57F7-4B7C-B37B-A428B63FF143}"/>
    <hyperlink ref="E142" location="A126102382R" display="A126102382R" xr:uid="{52B1574B-E6FF-40A4-AB70-E97FC036D067}"/>
    <hyperlink ref="C143" location="A126094938A" display="A126094938A" xr:uid="{157D871B-34A6-468C-BB67-56298A8D6E73}"/>
    <hyperlink ref="D143" location="A126110058L" display="A126110058L" xr:uid="{82D76B93-E02C-4789-8491-A379B7475DE8}"/>
    <hyperlink ref="E143" location="A126102498T" display="A126102498T" xr:uid="{B2B23408-6358-4BEF-8D03-EA9B90DFBD30}"/>
    <hyperlink ref="C144" location="A126094942T" display="A126094942T" xr:uid="{96D8F7CD-F44C-47A9-A35A-17678B31FAEE}"/>
    <hyperlink ref="D144" location="A126110062C" display="A126110062C" xr:uid="{CB5F0F52-6B5F-423B-9316-9768C8AADFCF}"/>
    <hyperlink ref="E144" location="A126102502W" display="A126102502W" xr:uid="{697A215C-2F7A-4779-9727-0FBA85386FA0}"/>
    <hyperlink ref="C145" location="A126094830X" display="A126094830X" xr:uid="{971AA648-0527-48AA-B9F5-92D03E493ADF}"/>
    <hyperlink ref="D145" location="A126109950C" display="A126109950C" xr:uid="{5ECE83CF-B5EE-4630-A574-A42521741E36}"/>
    <hyperlink ref="E145" location="A126102390R" display="A126102390R" xr:uid="{846B898F-4E8F-4038-9B86-72D400280A89}"/>
    <hyperlink ref="C146" location="A126094866A" display="A126094866A" xr:uid="{48FD8BA0-E846-4BF4-BD44-23AF2874E4F2}"/>
    <hyperlink ref="D146" location="A126109986F" display="A126109986F" xr:uid="{7A0E6D92-414D-4F8B-B60A-DBD5CB7B8869}"/>
    <hyperlink ref="E146" location="A126102426F" display="A126102426F" xr:uid="{74B63A71-F637-4901-82EC-43F7C82A5C9E}"/>
    <hyperlink ref="C147" location="A126094902X" display="A126094902X" xr:uid="{45A44BB2-C84B-46A2-A686-020049C32D9A}"/>
    <hyperlink ref="D147" location="A126110022K" display="A126110022K" xr:uid="{BFBE06B9-41D7-4A6E-87BB-ADE1F964711C}"/>
    <hyperlink ref="E147" location="A126102462R" display="A126102462R" xr:uid="{5A9EF83C-0BB4-45B7-A654-E586CBCD58DE}"/>
    <hyperlink ref="C148" location="A126094954A" display="A126094954A" xr:uid="{4B40A777-E902-432F-993A-15CC0F0AD87F}"/>
    <hyperlink ref="D148" location="A126110074L" display="A126110074L" xr:uid="{98A20E07-4F6E-403F-9EA9-3483A2C5E380}"/>
    <hyperlink ref="E148" location="A126102514F" display="A126102514F" xr:uid="{ED73A600-3521-4998-82FE-534770CFFB26}"/>
    <hyperlink ref="C149" location="A126094826J" display="A126094826J" xr:uid="{9853CD96-D81C-41AC-A67E-65DE029D795C}"/>
    <hyperlink ref="D149" location="A126109946L" display="A126109946L" xr:uid="{FE23C1A7-275A-45FA-B270-3CC8C2C6FF95}"/>
    <hyperlink ref="E149" location="A126102386X" display="A126102386X" xr:uid="{97CCFF0A-934B-4A61-890E-2741AABC416C}"/>
    <hyperlink ref="C150" location="A126094906J" display="A126094906J" xr:uid="{0D970027-946F-4007-B6EA-B6D5B22B43F8}"/>
    <hyperlink ref="D150" location="A126110026V" display="A126110026V" xr:uid="{22334AEB-39BC-49E6-B4EB-0F7BBC284C70}"/>
    <hyperlink ref="E150" location="A126102466X" display="A126102466X" xr:uid="{6A596DD4-BE75-44DC-B77A-88412314E59B}"/>
    <hyperlink ref="C151" location="A126094918T" display="A126094918T" xr:uid="{16967DE5-1BEF-4A47-8A4B-47EAD850ED9D}"/>
    <hyperlink ref="D151" location="A126110038C" display="A126110038C" xr:uid="{061F21B4-A707-4101-A9C1-CBD7E50BA81C}"/>
    <hyperlink ref="E151" location="A126102478J" display="A126102478J" xr:uid="{724B2FE5-4CEE-46F8-BBE4-981B2929F41D}"/>
    <hyperlink ref="C152" location="A126094850J" display="A126094850J" xr:uid="{96557100-DA38-46CC-A4AD-B02CD8B48E17}"/>
    <hyperlink ref="D152" location="A126109970L" display="A126109970L" xr:uid="{E257040C-3282-4366-827D-533AEF623AD8}"/>
    <hyperlink ref="E152" location="A126102410L" display="A126102410L" xr:uid="{C75C0737-92FB-48D3-8586-E455BF6BCF10}"/>
    <hyperlink ref="C153" location="A126094834J" display="A126094834J" xr:uid="{4AFB6375-225A-43D4-B3B1-1D955D86038F}"/>
    <hyperlink ref="D153" location="A126109954L" display="A126109954L" xr:uid="{64ED978F-2F3B-4792-84A4-329B2362FE5D}"/>
    <hyperlink ref="E153" location="A126102394X" display="A126102394X" xr:uid="{C2D422EF-395A-4F31-8D25-8436B5933F7D}"/>
    <hyperlink ref="C154" location="A126094870T" display="A126094870T" xr:uid="{2D6A6A24-785B-4736-BF80-B6519BB65832}"/>
    <hyperlink ref="D154" location="A126109990W" display="A126109990W" xr:uid="{6E1D80A8-14C4-4A39-86D8-75D2C215DB04}"/>
    <hyperlink ref="E154" location="A126102430W" display="A126102430W" xr:uid="{6D7A4E8F-4FAE-4E38-9147-11E4574B98E4}"/>
    <hyperlink ref="C155" location="A126094846T" display="A126094846T" xr:uid="{D66EB7A8-9FB2-41B1-97B8-A34C7B688BBF}"/>
    <hyperlink ref="D155" location="A126109966W" display="A126109966W" xr:uid="{AA6EC195-23DD-48D1-9333-E69DED375C29}"/>
    <hyperlink ref="E155" location="A126102406W" display="A126102406W" xr:uid="{E50965F5-1D95-42E9-978D-FD8C3E8C609D}"/>
    <hyperlink ref="C156" location="A126094874A" display="A126094874A" xr:uid="{990370F3-A4C9-4EC5-A641-012BF62F6DC5}"/>
    <hyperlink ref="D156" location="A126109994F" display="A126109994F" xr:uid="{F8F62B08-0FB4-4916-8F1E-7B0B90AFE168}"/>
    <hyperlink ref="E156" location="A126102434F" display="A126102434F" xr:uid="{ADC9C6F6-9D5D-437D-B108-9A174C8345CA}"/>
    <hyperlink ref="C157" location="A126094854T" display="A126094854T" xr:uid="{681BBED8-65B2-47B3-B49A-7BBAF2E7EE2A}"/>
    <hyperlink ref="D157" location="A126109974W" display="A126109974W" xr:uid="{CC83B18F-3998-46BB-919A-AD0B9937CB9E}"/>
    <hyperlink ref="E157" location="A126102414W" display="A126102414W" xr:uid="{71CB4BCF-D5E6-4A76-8528-D4F1AEF69B67}"/>
    <hyperlink ref="A51" r:id="rId1" display="http://www.abs.gov.au/websitedbs/d3310114.nsf/Home/©+Copyright?OpenDocument" xr:uid="{B7683260-488E-4FCB-A848-9A6EC8CC7571}"/>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483"/>
  <sheetViews>
    <sheetView showGridLines="0" workbookViewId="0">
      <pane ySplit="11" topLeftCell="A12" activePane="bottomLeft" state="frozen"/>
      <selection pane="bottomLeft"/>
    </sheetView>
  </sheetViews>
  <sheetFormatPr defaultColWidth="7.7109375" defaultRowHeight="11.25"/>
  <cols>
    <col min="1" max="1" width="17.85546875" style="11" customWidth="1"/>
    <col min="2" max="2" width="19.140625" style="11" customWidth="1"/>
    <col min="3" max="3" width="30.7109375" style="11" customWidth="1"/>
    <col min="4" max="4" width="7.7109375" style="11"/>
    <col min="5" max="5" width="11" style="11" bestFit="1" customWidth="1"/>
    <col min="6" max="11" width="7.7109375" style="11"/>
    <col min="12" max="12" width="9.7109375" style="11" customWidth="1"/>
    <col min="13" max="25" width="7.7109375" style="11"/>
    <col min="26" max="26" width="7.7109375" style="11" customWidth="1"/>
    <col min="27" max="16384" width="7.7109375" style="11"/>
  </cols>
  <sheetData>
    <row r="2" spans="1:13" ht="12.75">
      <c r="B2" s="13" t="s">
        <v>2952</v>
      </c>
      <c r="C2" s="12"/>
      <c r="D2" s="12"/>
      <c r="E2" s="12"/>
      <c r="F2" s="12"/>
      <c r="G2" s="12"/>
      <c r="H2" s="12"/>
      <c r="I2" s="12"/>
      <c r="J2" s="12"/>
      <c r="K2" s="12"/>
      <c r="L2" s="12"/>
      <c r="M2" s="12"/>
    </row>
    <row r="3" spans="1:13">
      <c r="B3" s="12"/>
      <c r="C3" s="12"/>
      <c r="D3" s="12"/>
      <c r="E3" s="12"/>
      <c r="F3" s="12"/>
      <c r="G3" s="12"/>
      <c r="H3" s="12"/>
      <c r="I3" s="12"/>
      <c r="J3" s="12"/>
      <c r="K3" s="12"/>
      <c r="L3" s="12"/>
      <c r="M3" s="12"/>
    </row>
    <row r="4" spans="1:13">
      <c r="B4" s="12"/>
      <c r="C4" s="12"/>
      <c r="D4" s="12"/>
      <c r="E4" s="12"/>
      <c r="F4" s="12"/>
      <c r="G4" s="12"/>
      <c r="H4" s="12"/>
      <c r="I4" s="12"/>
      <c r="J4" s="12"/>
      <c r="K4" s="12"/>
      <c r="L4" s="12"/>
      <c r="M4" s="12"/>
    </row>
    <row r="5" spans="1:13" ht="15.75">
      <c r="B5" s="14" t="s">
        <v>2953</v>
      </c>
    </row>
    <row r="6" spans="1:13" ht="15.75" customHeight="1">
      <c r="B6" s="65" t="s">
        <v>2954</v>
      </c>
      <c r="C6" s="65"/>
      <c r="D6" s="65"/>
      <c r="E6" s="65"/>
      <c r="F6" s="65"/>
      <c r="G6" s="65"/>
      <c r="H6" s="65"/>
      <c r="I6" s="65"/>
      <c r="J6" s="65"/>
      <c r="K6" s="65"/>
      <c r="L6" s="65"/>
    </row>
    <row r="8" spans="1:13" ht="15">
      <c r="D8" s="16" t="s">
        <v>2955</v>
      </c>
    </row>
    <row r="9" spans="1:13" s="17" customFormat="1"/>
    <row r="10" spans="1:13" ht="22.5" customHeight="1">
      <c r="A10" s="18" t="s">
        <v>2956</v>
      </c>
      <c r="B10" s="18"/>
      <c r="C10" s="18"/>
      <c r="D10" s="18" t="s">
        <v>251</v>
      </c>
      <c r="E10" s="18" t="s">
        <v>258</v>
      </c>
      <c r="F10" s="18" t="s">
        <v>255</v>
      </c>
      <c r="G10" s="18" t="s">
        <v>256</v>
      </c>
      <c r="H10" s="18" t="s">
        <v>2957</v>
      </c>
      <c r="I10" s="18" t="s">
        <v>250</v>
      </c>
      <c r="J10" s="18" t="s">
        <v>252</v>
      </c>
      <c r="K10" s="18" t="s">
        <v>2958</v>
      </c>
      <c r="L10" s="18" t="s">
        <v>254</v>
      </c>
    </row>
    <row r="12" spans="1:13">
      <c r="A12" s="11" t="s">
        <v>0</v>
      </c>
      <c r="D12" s="11" t="s">
        <v>260</v>
      </c>
      <c r="E12" s="19" t="s">
        <v>262</v>
      </c>
      <c r="F12" s="10">
        <v>42036</v>
      </c>
      <c r="G12" s="10">
        <v>45689</v>
      </c>
      <c r="H12" s="11">
        <v>11</v>
      </c>
      <c r="I12" s="20" t="s">
        <v>259</v>
      </c>
      <c r="J12" s="11" t="s">
        <v>261</v>
      </c>
      <c r="K12" s="11" t="s">
        <v>2960</v>
      </c>
      <c r="L12" s="11">
        <v>2</v>
      </c>
    </row>
    <row r="13" spans="1:13">
      <c r="A13" s="11" t="s">
        <v>1</v>
      </c>
      <c r="D13" s="11" t="s">
        <v>260</v>
      </c>
      <c r="E13" s="19" t="s">
        <v>263</v>
      </c>
      <c r="F13" s="10">
        <v>42036</v>
      </c>
      <c r="G13" s="10">
        <v>45689</v>
      </c>
      <c r="H13" s="11">
        <v>11</v>
      </c>
      <c r="I13" s="20" t="s">
        <v>259</v>
      </c>
      <c r="J13" s="11" t="s">
        <v>261</v>
      </c>
      <c r="K13" s="11" t="s">
        <v>2960</v>
      </c>
      <c r="L13" s="11">
        <v>2</v>
      </c>
    </row>
    <row r="14" spans="1:13">
      <c r="A14" s="11" t="s">
        <v>2</v>
      </c>
      <c r="D14" s="11" t="s">
        <v>260</v>
      </c>
      <c r="E14" s="19" t="s">
        <v>264</v>
      </c>
      <c r="F14" s="10">
        <v>42036</v>
      </c>
      <c r="G14" s="10">
        <v>45689</v>
      </c>
      <c r="H14" s="11">
        <v>11</v>
      </c>
      <c r="I14" s="20" t="s">
        <v>259</v>
      </c>
      <c r="J14" s="11" t="s">
        <v>261</v>
      </c>
      <c r="K14" s="11" t="s">
        <v>2960</v>
      </c>
      <c r="L14" s="11">
        <v>2</v>
      </c>
    </row>
    <row r="15" spans="1:13">
      <c r="A15" s="11" t="s">
        <v>3</v>
      </c>
      <c r="D15" s="11" t="s">
        <v>260</v>
      </c>
      <c r="E15" s="19" t="s">
        <v>265</v>
      </c>
      <c r="F15" s="10">
        <v>42036</v>
      </c>
      <c r="G15" s="10">
        <v>45689</v>
      </c>
      <c r="H15" s="11">
        <v>11</v>
      </c>
      <c r="I15" s="20" t="s">
        <v>259</v>
      </c>
      <c r="J15" s="11" t="s">
        <v>261</v>
      </c>
      <c r="K15" s="11" t="s">
        <v>2960</v>
      </c>
      <c r="L15" s="11">
        <v>2</v>
      </c>
    </row>
    <row r="16" spans="1:13">
      <c r="A16" s="11" t="s">
        <v>4</v>
      </c>
      <c r="D16" s="11" t="s">
        <v>260</v>
      </c>
      <c r="E16" s="19" t="s">
        <v>266</v>
      </c>
      <c r="F16" s="10">
        <v>42036</v>
      </c>
      <c r="G16" s="10">
        <v>45689</v>
      </c>
      <c r="H16" s="11">
        <v>11</v>
      </c>
      <c r="I16" s="20" t="s">
        <v>259</v>
      </c>
      <c r="J16" s="11" t="s">
        <v>261</v>
      </c>
      <c r="K16" s="11" t="s">
        <v>2960</v>
      </c>
      <c r="L16" s="11">
        <v>2</v>
      </c>
    </row>
    <row r="17" spans="1:12">
      <c r="A17" s="11" t="s">
        <v>5</v>
      </c>
      <c r="D17" s="11" t="s">
        <v>260</v>
      </c>
      <c r="E17" s="19" t="s">
        <v>267</v>
      </c>
      <c r="F17" s="10">
        <v>42036</v>
      </c>
      <c r="G17" s="10">
        <v>45689</v>
      </c>
      <c r="H17" s="11">
        <v>11</v>
      </c>
      <c r="I17" s="20" t="s">
        <v>259</v>
      </c>
      <c r="J17" s="11" t="s">
        <v>261</v>
      </c>
      <c r="K17" s="11" t="s">
        <v>2960</v>
      </c>
      <c r="L17" s="11">
        <v>2</v>
      </c>
    </row>
    <row r="18" spans="1:12">
      <c r="A18" s="11" t="s">
        <v>6</v>
      </c>
      <c r="D18" s="11" t="s">
        <v>260</v>
      </c>
      <c r="E18" s="19" t="s">
        <v>268</v>
      </c>
      <c r="F18" s="10">
        <v>42036</v>
      </c>
      <c r="G18" s="10">
        <v>45689</v>
      </c>
      <c r="H18" s="11">
        <v>11</v>
      </c>
      <c r="I18" s="20" t="s">
        <v>259</v>
      </c>
      <c r="J18" s="11" t="s">
        <v>261</v>
      </c>
      <c r="K18" s="11" t="s">
        <v>2960</v>
      </c>
      <c r="L18" s="11">
        <v>2</v>
      </c>
    </row>
    <row r="19" spans="1:12">
      <c r="A19" s="11" t="s">
        <v>7</v>
      </c>
      <c r="D19" s="11" t="s">
        <v>260</v>
      </c>
      <c r="E19" s="19" t="s">
        <v>269</v>
      </c>
      <c r="F19" s="10">
        <v>42036</v>
      </c>
      <c r="G19" s="10">
        <v>45689</v>
      </c>
      <c r="H19" s="11">
        <v>11</v>
      </c>
      <c r="I19" s="20" t="s">
        <v>259</v>
      </c>
      <c r="J19" s="11" t="s">
        <v>261</v>
      </c>
      <c r="K19" s="11" t="s">
        <v>2960</v>
      </c>
      <c r="L19" s="11">
        <v>2</v>
      </c>
    </row>
    <row r="20" spans="1:12">
      <c r="A20" s="11" t="s">
        <v>8</v>
      </c>
      <c r="D20" s="11" t="s">
        <v>260</v>
      </c>
      <c r="E20" s="19" t="s">
        <v>270</v>
      </c>
      <c r="F20" s="10">
        <v>42036</v>
      </c>
      <c r="G20" s="10">
        <v>45689</v>
      </c>
      <c r="H20" s="11">
        <v>11</v>
      </c>
      <c r="I20" s="20" t="s">
        <v>259</v>
      </c>
      <c r="J20" s="11" t="s">
        <v>261</v>
      </c>
      <c r="K20" s="11" t="s">
        <v>2960</v>
      </c>
      <c r="L20" s="11">
        <v>2</v>
      </c>
    </row>
    <row r="21" spans="1:12">
      <c r="A21" s="11" t="s">
        <v>9</v>
      </c>
      <c r="D21" s="11" t="s">
        <v>260</v>
      </c>
      <c r="E21" s="19" t="s">
        <v>271</v>
      </c>
      <c r="F21" s="10">
        <v>42036</v>
      </c>
      <c r="G21" s="10">
        <v>45689</v>
      </c>
      <c r="H21" s="11">
        <v>11</v>
      </c>
      <c r="I21" s="20" t="s">
        <v>259</v>
      </c>
      <c r="J21" s="11" t="s">
        <v>261</v>
      </c>
      <c r="K21" s="11" t="s">
        <v>2960</v>
      </c>
      <c r="L21" s="11">
        <v>2</v>
      </c>
    </row>
    <row r="22" spans="1:12">
      <c r="A22" s="11" t="s">
        <v>10</v>
      </c>
      <c r="D22" s="11" t="s">
        <v>260</v>
      </c>
      <c r="E22" s="19" t="s">
        <v>272</v>
      </c>
      <c r="F22" s="10">
        <v>42036</v>
      </c>
      <c r="G22" s="10">
        <v>45689</v>
      </c>
      <c r="H22" s="11">
        <v>11</v>
      </c>
      <c r="I22" s="20" t="s">
        <v>259</v>
      </c>
      <c r="J22" s="11" t="s">
        <v>261</v>
      </c>
      <c r="K22" s="11" t="s">
        <v>2960</v>
      </c>
      <c r="L22" s="11">
        <v>2</v>
      </c>
    </row>
    <row r="23" spans="1:12">
      <c r="A23" s="11" t="s">
        <v>11</v>
      </c>
      <c r="D23" s="11" t="s">
        <v>260</v>
      </c>
      <c r="E23" s="19" t="s">
        <v>273</v>
      </c>
      <c r="F23" s="10">
        <v>42036</v>
      </c>
      <c r="G23" s="10">
        <v>45689</v>
      </c>
      <c r="H23" s="11">
        <v>11</v>
      </c>
      <c r="I23" s="20" t="s">
        <v>259</v>
      </c>
      <c r="J23" s="11" t="s">
        <v>261</v>
      </c>
      <c r="K23" s="11" t="s">
        <v>2960</v>
      </c>
      <c r="L23" s="11">
        <v>2</v>
      </c>
    </row>
    <row r="24" spans="1:12">
      <c r="A24" s="11" t="s">
        <v>12</v>
      </c>
      <c r="D24" s="11" t="s">
        <v>260</v>
      </c>
      <c r="E24" s="19" t="s">
        <v>274</v>
      </c>
      <c r="F24" s="10">
        <v>42036</v>
      </c>
      <c r="G24" s="10">
        <v>45689</v>
      </c>
      <c r="H24" s="11">
        <v>11</v>
      </c>
      <c r="I24" s="20" t="s">
        <v>259</v>
      </c>
      <c r="J24" s="11" t="s">
        <v>261</v>
      </c>
      <c r="K24" s="11" t="s">
        <v>2960</v>
      </c>
      <c r="L24" s="11">
        <v>2</v>
      </c>
    </row>
    <row r="25" spans="1:12">
      <c r="A25" s="11" t="s">
        <v>13</v>
      </c>
      <c r="D25" s="11" t="s">
        <v>260</v>
      </c>
      <c r="E25" s="19" t="s">
        <v>275</v>
      </c>
      <c r="F25" s="10">
        <v>42036</v>
      </c>
      <c r="G25" s="10">
        <v>45689</v>
      </c>
      <c r="H25" s="11">
        <v>11</v>
      </c>
      <c r="I25" s="20" t="s">
        <v>259</v>
      </c>
      <c r="J25" s="11" t="s">
        <v>261</v>
      </c>
      <c r="K25" s="11" t="s">
        <v>2960</v>
      </c>
      <c r="L25" s="11">
        <v>2</v>
      </c>
    </row>
    <row r="26" spans="1:12">
      <c r="A26" s="11" t="s">
        <v>14</v>
      </c>
      <c r="D26" s="11" t="s">
        <v>260</v>
      </c>
      <c r="E26" s="19" t="s">
        <v>276</v>
      </c>
      <c r="F26" s="10">
        <v>42036</v>
      </c>
      <c r="G26" s="10">
        <v>45689</v>
      </c>
      <c r="H26" s="11">
        <v>11</v>
      </c>
      <c r="I26" s="20" t="s">
        <v>259</v>
      </c>
      <c r="J26" s="11" t="s">
        <v>261</v>
      </c>
      <c r="K26" s="11" t="s">
        <v>2960</v>
      </c>
      <c r="L26" s="11">
        <v>2</v>
      </c>
    </row>
    <row r="27" spans="1:12">
      <c r="A27" s="11" t="s">
        <v>15</v>
      </c>
      <c r="D27" s="11" t="s">
        <v>260</v>
      </c>
      <c r="E27" s="19" t="s">
        <v>277</v>
      </c>
      <c r="F27" s="10">
        <v>42036</v>
      </c>
      <c r="G27" s="10">
        <v>45689</v>
      </c>
      <c r="H27" s="11">
        <v>11</v>
      </c>
      <c r="I27" s="20" t="s">
        <v>259</v>
      </c>
      <c r="J27" s="11" t="s">
        <v>261</v>
      </c>
      <c r="K27" s="11" t="s">
        <v>2960</v>
      </c>
      <c r="L27" s="11">
        <v>2</v>
      </c>
    </row>
    <row r="28" spans="1:12">
      <c r="A28" s="11" t="s">
        <v>16</v>
      </c>
      <c r="D28" s="11" t="s">
        <v>260</v>
      </c>
      <c r="E28" s="19" t="s">
        <v>278</v>
      </c>
      <c r="F28" s="10">
        <v>42036</v>
      </c>
      <c r="G28" s="10">
        <v>45689</v>
      </c>
      <c r="H28" s="11">
        <v>11</v>
      </c>
      <c r="I28" s="20" t="s">
        <v>259</v>
      </c>
      <c r="J28" s="11" t="s">
        <v>261</v>
      </c>
      <c r="K28" s="11" t="s">
        <v>2960</v>
      </c>
      <c r="L28" s="11">
        <v>2</v>
      </c>
    </row>
    <row r="29" spans="1:12">
      <c r="A29" s="11" t="s">
        <v>17</v>
      </c>
      <c r="D29" s="11" t="s">
        <v>260</v>
      </c>
      <c r="E29" s="19" t="s">
        <v>279</v>
      </c>
      <c r="F29" s="10">
        <v>42036</v>
      </c>
      <c r="G29" s="10">
        <v>45689</v>
      </c>
      <c r="H29" s="11">
        <v>11</v>
      </c>
      <c r="I29" s="20" t="s">
        <v>259</v>
      </c>
      <c r="J29" s="11" t="s">
        <v>261</v>
      </c>
      <c r="K29" s="11" t="s">
        <v>2960</v>
      </c>
      <c r="L29" s="11">
        <v>2</v>
      </c>
    </row>
    <row r="30" spans="1:12">
      <c r="A30" s="11" t="s">
        <v>18</v>
      </c>
      <c r="D30" s="11" t="s">
        <v>260</v>
      </c>
      <c r="E30" s="19" t="s">
        <v>280</v>
      </c>
      <c r="F30" s="10">
        <v>42036</v>
      </c>
      <c r="G30" s="10">
        <v>45689</v>
      </c>
      <c r="H30" s="11">
        <v>11</v>
      </c>
      <c r="I30" s="20" t="s">
        <v>259</v>
      </c>
      <c r="J30" s="11" t="s">
        <v>261</v>
      </c>
      <c r="K30" s="11" t="s">
        <v>2960</v>
      </c>
      <c r="L30" s="11">
        <v>2</v>
      </c>
    </row>
    <row r="31" spans="1:12">
      <c r="A31" s="11" t="s">
        <v>19</v>
      </c>
      <c r="D31" s="11" t="s">
        <v>260</v>
      </c>
      <c r="E31" s="19" t="s">
        <v>281</v>
      </c>
      <c r="F31" s="10">
        <v>42036</v>
      </c>
      <c r="G31" s="10">
        <v>45689</v>
      </c>
      <c r="H31" s="11">
        <v>11</v>
      </c>
      <c r="I31" s="20" t="s">
        <v>259</v>
      </c>
      <c r="J31" s="11" t="s">
        <v>261</v>
      </c>
      <c r="K31" s="11" t="s">
        <v>2960</v>
      </c>
      <c r="L31" s="11">
        <v>2</v>
      </c>
    </row>
    <row r="32" spans="1:12">
      <c r="A32" s="11" t="s">
        <v>20</v>
      </c>
      <c r="D32" s="11" t="s">
        <v>260</v>
      </c>
      <c r="E32" s="19" t="s">
        <v>282</v>
      </c>
      <c r="F32" s="10">
        <v>42036</v>
      </c>
      <c r="G32" s="10">
        <v>45689</v>
      </c>
      <c r="H32" s="11">
        <v>11</v>
      </c>
      <c r="I32" s="20" t="s">
        <v>259</v>
      </c>
      <c r="J32" s="11" t="s">
        <v>261</v>
      </c>
      <c r="K32" s="11" t="s">
        <v>2960</v>
      </c>
      <c r="L32" s="11">
        <v>2</v>
      </c>
    </row>
    <row r="33" spans="1:12">
      <c r="A33" s="11" t="s">
        <v>21</v>
      </c>
      <c r="D33" s="11" t="s">
        <v>260</v>
      </c>
      <c r="E33" s="19" t="s">
        <v>283</v>
      </c>
      <c r="F33" s="10">
        <v>42036</v>
      </c>
      <c r="G33" s="10">
        <v>45689</v>
      </c>
      <c r="H33" s="11">
        <v>11</v>
      </c>
      <c r="I33" s="20" t="s">
        <v>259</v>
      </c>
      <c r="J33" s="11" t="s">
        <v>261</v>
      </c>
      <c r="K33" s="11" t="s">
        <v>2960</v>
      </c>
      <c r="L33" s="11">
        <v>2</v>
      </c>
    </row>
    <row r="34" spans="1:12">
      <c r="A34" s="11" t="s">
        <v>22</v>
      </c>
      <c r="D34" s="11" t="s">
        <v>260</v>
      </c>
      <c r="E34" s="19" t="s">
        <v>284</v>
      </c>
      <c r="F34" s="10">
        <v>42036</v>
      </c>
      <c r="G34" s="10">
        <v>45689</v>
      </c>
      <c r="H34" s="11">
        <v>11</v>
      </c>
      <c r="I34" s="20" t="s">
        <v>259</v>
      </c>
      <c r="J34" s="11" t="s">
        <v>261</v>
      </c>
      <c r="K34" s="11" t="s">
        <v>2960</v>
      </c>
      <c r="L34" s="11">
        <v>2</v>
      </c>
    </row>
    <row r="35" spans="1:12">
      <c r="A35" s="11" t="s">
        <v>23</v>
      </c>
      <c r="D35" s="11" t="s">
        <v>260</v>
      </c>
      <c r="E35" s="19" t="s">
        <v>285</v>
      </c>
      <c r="F35" s="10">
        <v>42036</v>
      </c>
      <c r="G35" s="10">
        <v>45689</v>
      </c>
      <c r="H35" s="11">
        <v>11</v>
      </c>
      <c r="I35" s="20" t="s">
        <v>259</v>
      </c>
      <c r="J35" s="11" t="s">
        <v>261</v>
      </c>
      <c r="K35" s="11" t="s">
        <v>2960</v>
      </c>
      <c r="L35" s="11">
        <v>2</v>
      </c>
    </row>
    <row r="36" spans="1:12">
      <c r="A36" s="11" t="s">
        <v>24</v>
      </c>
      <c r="D36" s="11" t="s">
        <v>260</v>
      </c>
      <c r="E36" s="19" t="s">
        <v>286</v>
      </c>
      <c r="F36" s="10">
        <v>42036</v>
      </c>
      <c r="G36" s="10">
        <v>45689</v>
      </c>
      <c r="H36" s="11">
        <v>11</v>
      </c>
      <c r="I36" s="20" t="s">
        <v>259</v>
      </c>
      <c r="J36" s="11" t="s">
        <v>261</v>
      </c>
      <c r="K36" s="11" t="s">
        <v>2960</v>
      </c>
      <c r="L36" s="11">
        <v>2</v>
      </c>
    </row>
    <row r="37" spans="1:12">
      <c r="A37" s="11" t="s">
        <v>25</v>
      </c>
      <c r="D37" s="11" t="s">
        <v>260</v>
      </c>
      <c r="E37" s="19" t="s">
        <v>287</v>
      </c>
      <c r="F37" s="10">
        <v>42036</v>
      </c>
      <c r="G37" s="10">
        <v>45689</v>
      </c>
      <c r="H37" s="11">
        <v>11</v>
      </c>
      <c r="I37" s="20" t="s">
        <v>259</v>
      </c>
      <c r="J37" s="11" t="s">
        <v>261</v>
      </c>
      <c r="K37" s="11" t="s">
        <v>2960</v>
      </c>
      <c r="L37" s="11">
        <v>2</v>
      </c>
    </row>
    <row r="38" spans="1:12">
      <c r="A38" s="11" t="s">
        <v>26</v>
      </c>
      <c r="D38" s="11" t="s">
        <v>260</v>
      </c>
      <c r="E38" s="19" t="s">
        <v>288</v>
      </c>
      <c r="F38" s="10">
        <v>42036</v>
      </c>
      <c r="G38" s="10">
        <v>45689</v>
      </c>
      <c r="H38" s="11">
        <v>11</v>
      </c>
      <c r="I38" s="20" t="s">
        <v>259</v>
      </c>
      <c r="J38" s="11" t="s">
        <v>261</v>
      </c>
      <c r="K38" s="11" t="s">
        <v>2960</v>
      </c>
      <c r="L38" s="11">
        <v>2</v>
      </c>
    </row>
    <row r="39" spans="1:12">
      <c r="A39" s="11" t="s">
        <v>27</v>
      </c>
      <c r="D39" s="11" t="s">
        <v>260</v>
      </c>
      <c r="E39" s="19" t="s">
        <v>289</v>
      </c>
      <c r="F39" s="10">
        <v>42036</v>
      </c>
      <c r="G39" s="10">
        <v>45689</v>
      </c>
      <c r="H39" s="11">
        <v>11</v>
      </c>
      <c r="I39" s="20" t="s">
        <v>259</v>
      </c>
      <c r="J39" s="11" t="s">
        <v>261</v>
      </c>
      <c r="K39" s="11" t="s">
        <v>2960</v>
      </c>
      <c r="L39" s="11">
        <v>2</v>
      </c>
    </row>
    <row r="40" spans="1:12">
      <c r="A40" s="11" t="s">
        <v>28</v>
      </c>
      <c r="D40" s="11" t="s">
        <v>260</v>
      </c>
      <c r="E40" s="19" t="s">
        <v>290</v>
      </c>
      <c r="F40" s="10">
        <v>42036</v>
      </c>
      <c r="G40" s="10">
        <v>45689</v>
      </c>
      <c r="H40" s="11">
        <v>11</v>
      </c>
      <c r="I40" s="20" t="s">
        <v>259</v>
      </c>
      <c r="J40" s="11" t="s">
        <v>261</v>
      </c>
      <c r="K40" s="11" t="s">
        <v>2960</v>
      </c>
      <c r="L40" s="11">
        <v>2</v>
      </c>
    </row>
    <row r="41" spans="1:12">
      <c r="A41" s="11" t="s">
        <v>29</v>
      </c>
      <c r="D41" s="11" t="s">
        <v>260</v>
      </c>
      <c r="E41" s="19" t="s">
        <v>291</v>
      </c>
      <c r="F41" s="10">
        <v>42036</v>
      </c>
      <c r="G41" s="10">
        <v>45689</v>
      </c>
      <c r="H41" s="11">
        <v>11</v>
      </c>
      <c r="I41" s="20" t="s">
        <v>259</v>
      </c>
      <c r="J41" s="11" t="s">
        <v>261</v>
      </c>
      <c r="K41" s="11" t="s">
        <v>2960</v>
      </c>
      <c r="L41" s="11">
        <v>2</v>
      </c>
    </row>
    <row r="42" spans="1:12">
      <c r="A42" s="11" t="s">
        <v>30</v>
      </c>
      <c r="D42" s="11" t="s">
        <v>260</v>
      </c>
      <c r="E42" s="19" t="s">
        <v>292</v>
      </c>
      <c r="F42" s="10">
        <v>42036</v>
      </c>
      <c r="G42" s="10">
        <v>45689</v>
      </c>
      <c r="H42" s="11">
        <v>11</v>
      </c>
      <c r="I42" s="20" t="s">
        <v>259</v>
      </c>
      <c r="J42" s="11" t="s">
        <v>261</v>
      </c>
      <c r="K42" s="11" t="s">
        <v>2960</v>
      </c>
      <c r="L42" s="11">
        <v>2</v>
      </c>
    </row>
    <row r="43" spans="1:12">
      <c r="A43" s="11" t="s">
        <v>31</v>
      </c>
      <c r="D43" s="11" t="s">
        <v>260</v>
      </c>
      <c r="E43" s="19" t="s">
        <v>293</v>
      </c>
      <c r="F43" s="10">
        <v>42036</v>
      </c>
      <c r="G43" s="10">
        <v>45689</v>
      </c>
      <c r="H43" s="11">
        <v>11</v>
      </c>
      <c r="I43" s="20" t="s">
        <v>259</v>
      </c>
      <c r="J43" s="11" t="s">
        <v>261</v>
      </c>
      <c r="K43" s="11" t="s">
        <v>2960</v>
      </c>
      <c r="L43" s="11">
        <v>2</v>
      </c>
    </row>
    <row r="44" spans="1:12">
      <c r="A44" s="11" t="s">
        <v>32</v>
      </c>
      <c r="D44" s="11" t="s">
        <v>260</v>
      </c>
      <c r="E44" s="19" t="s">
        <v>294</v>
      </c>
      <c r="F44" s="10">
        <v>42036</v>
      </c>
      <c r="G44" s="10">
        <v>45689</v>
      </c>
      <c r="H44" s="11">
        <v>11</v>
      </c>
      <c r="I44" s="20" t="s">
        <v>259</v>
      </c>
      <c r="J44" s="11" t="s">
        <v>261</v>
      </c>
      <c r="K44" s="11" t="s">
        <v>2960</v>
      </c>
      <c r="L44" s="11">
        <v>2</v>
      </c>
    </row>
    <row r="45" spans="1:12">
      <c r="A45" s="11" t="s">
        <v>33</v>
      </c>
      <c r="D45" s="11" t="s">
        <v>260</v>
      </c>
      <c r="E45" s="19" t="s">
        <v>295</v>
      </c>
      <c r="F45" s="10">
        <v>42036</v>
      </c>
      <c r="G45" s="10">
        <v>45689</v>
      </c>
      <c r="H45" s="11">
        <v>11</v>
      </c>
      <c r="I45" s="20" t="s">
        <v>259</v>
      </c>
      <c r="J45" s="11" t="s">
        <v>261</v>
      </c>
      <c r="K45" s="11" t="s">
        <v>2960</v>
      </c>
      <c r="L45" s="11">
        <v>2</v>
      </c>
    </row>
    <row r="46" spans="1:12">
      <c r="A46" s="11" t="s">
        <v>34</v>
      </c>
      <c r="D46" s="11" t="s">
        <v>260</v>
      </c>
      <c r="E46" s="19" t="s">
        <v>296</v>
      </c>
      <c r="F46" s="10">
        <v>42036</v>
      </c>
      <c r="G46" s="10">
        <v>45689</v>
      </c>
      <c r="H46" s="11">
        <v>11</v>
      </c>
      <c r="I46" s="20" t="s">
        <v>259</v>
      </c>
      <c r="J46" s="11" t="s">
        <v>261</v>
      </c>
      <c r="K46" s="11" t="s">
        <v>2960</v>
      </c>
      <c r="L46" s="11">
        <v>2</v>
      </c>
    </row>
    <row r="47" spans="1:12">
      <c r="A47" s="11" t="s">
        <v>35</v>
      </c>
      <c r="D47" s="11" t="s">
        <v>260</v>
      </c>
      <c r="E47" s="19" t="s">
        <v>297</v>
      </c>
      <c r="F47" s="10">
        <v>42036</v>
      </c>
      <c r="G47" s="10">
        <v>45689</v>
      </c>
      <c r="H47" s="11">
        <v>11</v>
      </c>
      <c r="I47" s="20" t="s">
        <v>259</v>
      </c>
      <c r="J47" s="11" t="s">
        <v>261</v>
      </c>
      <c r="K47" s="11" t="s">
        <v>2960</v>
      </c>
      <c r="L47" s="11">
        <v>2</v>
      </c>
    </row>
    <row r="48" spans="1:12">
      <c r="A48" s="11" t="s">
        <v>36</v>
      </c>
      <c r="D48" s="11" t="s">
        <v>260</v>
      </c>
      <c r="E48" s="19" t="s">
        <v>298</v>
      </c>
      <c r="F48" s="10">
        <v>42036</v>
      </c>
      <c r="G48" s="10">
        <v>45689</v>
      </c>
      <c r="H48" s="11">
        <v>11</v>
      </c>
      <c r="I48" s="20" t="s">
        <v>259</v>
      </c>
      <c r="J48" s="11" t="s">
        <v>261</v>
      </c>
      <c r="K48" s="11" t="s">
        <v>2960</v>
      </c>
      <c r="L48" s="11">
        <v>2</v>
      </c>
    </row>
    <row r="49" spans="1:12">
      <c r="A49" s="11" t="s">
        <v>37</v>
      </c>
      <c r="D49" s="11" t="s">
        <v>260</v>
      </c>
      <c r="E49" s="19" t="s">
        <v>299</v>
      </c>
      <c r="F49" s="10">
        <v>42036</v>
      </c>
      <c r="G49" s="10">
        <v>45689</v>
      </c>
      <c r="H49" s="11">
        <v>11</v>
      </c>
      <c r="I49" s="20" t="s">
        <v>259</v>
      </c>
      <c r="J49" s="11" t="s">
        <v>261</v>
      </c>
      <c r="K49" s="11" t="s">
        <v>2960</v>
      </c>
      <c r="L49" s="11">
        <v>2</v>
      </c>
    </row>
    <row r="50" spans="1:12">
      <c r="A50" s="11" t="s">
        <v>38</v>
      </c>
      <c r="D50" s="11" t="s">
        <v>260</v>
      </c>
      <c r="E50" s="19" t="s">
        <v>300</v>
      </c>
      <c r="F50" s="10">
        <v>42036</v>
      </c>
      <c r="G50" s="10">
        <v>45689</v>
      </c>
      <c r="H50" s="11">
        <v>11</v>
      </c>
      <c r="I50" s="20" t="s">
        <v>259</v>
      </c>
      <c r="J50" s="11" t="s">
        <v>261</v>
      </c>
      <c r="K50" s="11" t="s">
        <v>2960</v>
      </c>
      <c r="L50" s="11">
        <v>2</v>
      </c>
    </row>
    <row r="51" spans="1:12">
      <c r="A51" s="11" t="s">
        <v>39</v>
      </c>
      <c r="D51" s="11" t="s">
        <v>260</v>
      </c>
      <c r="E51" s="19" t="s">
        <v>301</v>
      </c>
      <c r="F51" s="10">
        <v>42036</v>
      </c>
      <c r="G51" s="10">
        <v>45689</v>
      </c>
      <c r="H51" s="11">
        <v>11</v>
      </c>
      <c r="I51" s="20" t="s">
        <v>259</v>
      </c>
      <c r="J51" s="11" t="s">
        <v>261</v>
      </c>
      <c r="K51" s="11" t="s">
        <v>2960</v>
      </c>
      <c r="L51" s="11">
        <v>2</v>
      </c>
    </row>
    <row r="52" spans="1:12">
      <c r="A52" s="11" t="s">
        <v>40</v>
      </c>
      <c r="D52" s="11" t="s">
        <v>260</v>
      </c>
      <c r="E52" s="19" t="s">
        <v>302</v>
      </c>
      <c r="F52" s="10">
        <v>42036</v>
      </c>
      <c r="G52" s="10">
        <v>45689</v>
      </c>
      <c r="H52" s="11">
        <v>11</v>
      </c>
      <c r="I52" s="20" t="s">
        <v>259</v>
      </c>
      <c r="J52" s="11" t="s">
        <v>261</v>
      </c>
      <c r="K52" s="11" t="s">
        <v>2960</v>
      </c>
      <c r="L52" s="11">
        <v>2</v>
      </c>
    </row>
    <row r="53" spans="1:12">
      <c r="A53" s="11" t="s">
        <v>41</v>
      </c>
      <c r="D53" s="11" t="s">
        <v>260</v>
      </c>
      <c r="E53" s="19" t="s">
        <v>303</v>
      </c>
      <c r="F53" s="10">
        <v>42036</v>
      </c>
      <c r="G53" s="10">
        <v>45689</v>
      </c>
      <c r="H53" s="11">
        <v>11</v>
      </c>
      <c r="I53" s="20" t="s">
        <v>259</v>
      </c>
      <c r="J53" s="11" t="s">
        <v>261</v>
      </c>
      <c r="K53" s="11" t="s">
        <v>2960</v>
      </c>
      <c r="L53" s="11">
        <v>2</v>
      </c>
    </row>
    <row r="54" spans="1:12">
      <c r="A54" s="11" t="s">
        <v>42</v>
      </c>
      <c r="D54" s="11" t="s">
        <v>260</v>
      </c>
      <c r="E54" s="19" t="s">
        <v>304</v>
      </c>
      <c r="F54" s="10">
        <v>42036</v>
      </c>
      <c r="G54" s="10">
        <v>45689</v>
      </c>
      <c r="H54" s="11">
        <v>11</v>
      </c>
      <c r="I54" s="20" t="s">
        <v>259</v>
      </c>
      <c r="J54" s="11" t="s">
        <v>261</v>
      </c>
      <c r="K54" s="11" t="s">
        <v>2960</v>
      </c>
      <c r="L54" s="11">
        <v>2</v>
      </c>
    </row>
    <row r="55" spans="1:12">
      <c r="A55" s="11" t="s">
        <v>43</v>
      </c>
      <c r="D55" s="11" t="s">
        <v>260</v>
      </c>
      <c r="E55" s="19" t="s">
        <v>305</v>
      </c>
      <c r="F55" s="10">
        <v>42036</v>
      </c>
      <c r="G55" s="10">
        <v>45689</v>
      </c>
      <c r="H55" s="11">
        <v>11</v>
      </c>
      <c r="I55" s="20" t="s">
        <v>259</v>
      </c>
      <c r="J55" s="11" t="s">
        <v>261</v>
      </c>
      <c r="K55" s="11" t="s">
        <v>2960</v>
      </c>
      <c r="L55" s="11">
        <v>2</v>
      </c>
    </row>
    <row r="56" spans="1:12">
      <c r="A56" s="11" t="s">
        <v>44</v>
      </c>
      <c r="D56" s="11" t="s">
        <v>260</v>
      </c>
      <c r="E56" s="19" t="s">
        <v>306</v>
      </c>
      <c r="F56" s="10">
        <v>42036</v>
      </c>
      <c r="G56" s="10">
        <v>45689</v>
      </c>
      <c r="H56" s="11">
        <v>11</v>
      </c>
      <c r="I56" s="20" t="s">
        <v>259</v>
      </c>
      <c r="J56" s="11" t="s">
        <v>261</v>
      </c>
      <c r="K56" s="11" t="s">
        <v>2960</v>
      </c>
      <c r="L56" s="11">
        <v>2</v>
      </c>
    </row>
    <row r="57" spans="1:12">
      <c r="A57" s="11" t="s">
        <v>45</v>
      </c>
      <c r="D57" s="11" t="s">
        <v>260</v>
      </c>
      <c r="E57" s="19" t="s">
        <v>307</v>
      </c>
      <c r="F57" s="10">
        <v>42036</v>
      </c>
      <c r="G57" s="10">
        <v>45689</v>
      </c>
      <c r="H57" s="11">
        <v>11</v>
      </c>
      <c r="I57" s="20" t="s">
        <v>259</v>
      </c>
      <c r="J57" s="11" t="s">
        <v>261</v>
      </c>
      <c r="K57" s="11" t="s">
        <v>2960</v>
      </c>
      <c r="L57" s="11">
        <v>2</v>
      </c>
    </row>
    <row r="58" spans="1:12">
      <c r="A58" s="11" t="s">
        <v>46</v>
      </c>
      <c r="D58" s="11" t="s">
        <v>260</v>
      </c>
      <c r="E58" s="19" t="s">
        <v>308</v>
      </c>
      <c r="F58" s="10">
        <v>42036</v>
      </c>
      <c r="G58" s="10">
        <v>45689</v>
      </c>
      <c r="H58" s="11">
        <v>11</v>
      </c>
      <c r="I58" s="20" t="s">
        <v>259</v>
      </c>
      <c r="J58" s="11" t="s">
        <v>261</v>
      </c>
      <c r="K58" s="11" t="s">
        <v>2960</v>
      </c>
      <c r="L58" s="11">
        <v>2</v>
      </c>
    </row>
    <row r="59" spans="1:12">
      <c r="A59" s="11" t="s">
        <v>47</v>
      </c>
      <c r="D59" s="11" t="s">
        <v>260</v>
      </c>
      <c r="E59" s="19" t="s">
        <v>309</v>
      </c>
      <c r="F59" s="10">
        <v>42036</v>
      </c>
      <c r="G59" s="10">
        <v>45689</v>
      </c>
      <c r="H59" s="11">
        <v>11</v>
      </c>
      <c r="I59" s="20" t="s">
        <v>259</v>
      </c>
      <c r="J59" s="11" t="s">
        <v>261</v>
      </c>
      <c r="K59" s="11" t="s">
        <v>2960</v>
      </c>
      <c r="L59" s="11">
        <v>2</v>
      </c>
    </row>
    <row r="60" spans="1:12">
      <c r="A60" s="11" t="s">
        <v>48</v>
      </c>
      <c r="D60" s="11" t="s">
        <v>260</v>
      </c>
      <c r="E60" s="19" t="s">
        <v>310</v>
      </c>
      <c r="F60" s="10">
        <v>42036</v>
      </c>
      <c r="G60" s="10">
        <v>45689</v>
      </c>
      <c r="H60" s="11">
        <v>11</v>
      </c>
      <c r="I60" s="20" t="s">
        <v>259</v>
      </c>
      <c r="J60" s="11" t="s">
        <v>261</v>
      </c>
      <c r="K60" s="11" t="s">
        <v>2960</v>
      </c>
      <c r="L60" s="11">
        <v>2</v>
      </c>
    </row>
    <row r="61" spans="1:12">
      <c r="A61" s="11" t="s">
        <v>49</v>
      </c>
      <c r="D61" s="11" t="s">
        <v>260</v>
      </c>
      <c r="E61" s="19" t="s">
        <v>311</v>
      </c>
      <c r="F61" s="10">
        <v>42036</v>
      </c>
      <c r="G61" s="10">
        <v>45689</v>
      </c>
      <c r="H61" s="11">
        <v>11</v>
      </c>
      <c r="I61" s="20" t="s">
        <v>259</v>
      </c>
      <c r="J61" s="11" t="s">
        <v>261</v>
      </c>
      <c r="K61" s="11" t="s">
        <v>2960</v>
      </c>
      <c r="L61" s="11">
        <v>2</v>
      </c>
    </row>
    <row r="62" spans="1:12">
      <c r="A62" s="11" t="s">
        <v>50</v>
      </c>
      <c r="D62" s="11" t="s">
        <v>260</v>
      </c>
      <c r="E62" s="19" t="s">
        <v>312</v>
      </c>
      <c r="F62" s="10">
        <v>42036</v>
      </c>
      <c r="G62" s="10">
        <v>45689</v>
      </c>
      <c r="H62" s="11">
        <v>11</v>
      </c>
      <c r="I62" s="20" t="s">
        <v>259</v>
      </c>
      <c r="J62" s="11" t="s">
        <v>261</v>
      </c>
      <c r="K62" s="11" t="s">
        <v>2960</v>
      </c>
      <c r="L62" s="11">
        <v>2</v>
      </c>
    </row>
    <row r="63" spans="1:12">
      <c r="A63" s="11" t="s">
        <v>51</v>
      </c>
      <c r="D63" s="11" t="s">
        <v>260</v>
      </c>
      <c r="E63" s="19" t="s">
        <v>313</v>
      </c>
      <c r="F63" s="10">
        <v>42036</v>
      </c>
      <c r="G63" s="10">
        <v>45689</v>
      </c>
      <c r="H63" s="11">
        <v>11</v>
      </c>
      <c r="I63" s="20" t="s">
        <v>259</v>
      </c>
      <c r="J63" s="11" t="s">
        <v>261</v>
      </c>
      <c r="K63" s="11" t="s">
        <v>2960</v>
      </c>
      <c r="L63" s="11">
        <v>2</v>
      </c>
    </row>
    <row r="64" spans="1:12">
      <c r="A64" s="11" t="s">
        <v>52</v>
      </c>
      <c r="D64" s="11" t="s">
        <v>260</v>
      </c>
      <c r="E64" s="19" t="s">
        <v>314</v>
      </c>
      <c r="F64" s="10">
        <v>42036</v>
      </c>
      <c r="G64" s="10">
        <v>45689</v>
      </c>
      <c r="H64" s="11">
        <v>11</v>
      </c>
      <c r="I64" s="20" t="s">
        <v>259</v>
      </c>
      <c r="J64" s="11" t="s">
        <v>261</v>
      </c>
      <c r="K64" s="11" t="s">
        <v>2960</v>
      </c>
      <c r="L64" s="11">
        <v>2</v>
      </c>
    </row>
    <row r="65" spans="1:12">
      <c r="A65" s="11" t="s">
        <v>53</v>
      </c>
      <c r="D65" s="11" t="s">
        <v>260</v>
      </c>
      <c r="E65" s="19" t="s">
        <v>315</v>
      </c>
      <c r="F65" s="10">
        <v>42036</v>
      </c>
      <c r="G65" s="10">
        <v>45689</v>
      </c>
      <c r="H65" s="11">
        <v>11</v>
      </c>
      <c r="I65" s="20" t="s">
        <v>259</v>
      </c>
      <c r="J65" s="11" t="s">
        <v>261</v>
      </c>
      <c r="K65" s="11" t="s">
        <v>2960</v>
      </c>
      <c r="L65" s="11">
        <v>2</v>
      </c>
    </row>
    <row r="66" spans="1:12">
      <c r="A66" s="11" t="s">
        <v>54</v>
      </c>
      <c r="D66" s="11" t="s">
        <v>260</v>
      </c>
      <c r="E66" s="19" t="s">
        <v>316</v>
      </c>
      <c r="F66" s="10">
        <v>42036</v>
      </c>
      <c r="G66" s="10">
        <v>45689</v>
      </c>
      <c r="H66" s="11">
        <v>11</v>
      </c>
      <c r="I66" s="20" t="s">
        <v>259</v>
      </c>
      <c r="J66" s="11" t="s">
        <v>261</v>
      </c>
      <c r="K66" s="11" t="s">
        <v>2960</v>
      </c>
      <c r="L66" s="11">
        <v>2</v>
      </c>
    </row>
    <row r="67" spans="1:12">
      <c r="A67" s="11" t="s">
        <v>55</v>
      </c>
      <c r="D67" s="11" t="s">
        <v>260</v>
      </c>
      <c r="E67" s="19" t="s">
        <v>317</v>
      </c>
      <c r="F67" s="10">
        <v>42036</v>
      </c>
      <c r="G67" s="10">
        <v>45689</v>
      </c>
      <c r="H67" s="11">
        <v>11</v>
      </c>
      <c r="I67" s="20" t="s">
        <v>259</v>
      </c>
      <c r="J67" s="11" t="s">
        <v>261</v>
      </c>
      <c r="K67" s="11" t="s">
        <v>2960</v>
      </c>
      <c r="L67" s="11">
        <v>2</v>
      </c>
    </row>
    <row r="68" spans="1:12">
      <c r="A68" s="11" t="s">
        <v>56</v>
      </c>
      <c r="D68" s="11" t="s">
        <v>260</v>
      </c>
      <c r="E68" s="19" t="s">
        <v>318</v>
      </c>
      <c r="F68" s="10">
        <v>42036</v>
      </c>
      <c r="G68" s="10">
        <v>45689</v>
      </c>
      <c r="H68" s="11">
        <v>11</v>
      </c>
      <c r="I68" s="20" t="s">
        <v>259</v>
      </c>
      <c r="J68" s="11" t="s">
        <v>261</v>
      </c>
      <c r="K68" s="11" t="s">
        <v>2960</v>
      </c>
      <c r="L68" s="11">
        <v>2</v>
      </c>
    </row>
    <row r="69" spans="1:12">
      <c r="A69" s="11" t="s">
        <v>57</v>
      </c>
      <c r="D69" s="11" t="s">
        <v>260</v>
      </c>
      <c r="E69" s="19" t="s">
        <v>319</v>
      </c>
      <c r="F69" s="10">
        <v>42036</v>
      </c>
      <c r="G69" s="10">
        <v>45689</v>
      </c>
      <c r="H69" s="11">
        <v>11</v>
      </c>
      <c r="I69" s="20" t="s">
        <v>259</v>
      </c>
      <c r="J69" s="11" t="s">
        <v>261</v>
      </c>
      <c r="K69" s="11" t="s">
        <v>2960</v>
      </c>
      <c r="L69" s="11">
        <v>2</v>
      </c>
    </row>
    <row r="70" spans="1:12">
      <c r="A70" s="11" t="s">
        <v>58</v>
      </c>
      <c r="D70" s="11" t="s">
        <v>260</v>
      </c>
      <c r="E70" s="19" t="s">
        <v>320</v>
      </c>
      <c r="F70" s="10">
        <v>42036</v>
      </c>
      <c r="G70" s="10">
        <v>45689</v>
      </c>
      <c r="H70" s="11">
        <v>11</v>
      </c>
      <c r="I70" s="20" t="s">
        <v>259</v>
      </c>
      <c r="J70" s="11" t="s">
        <v>261</v>
      </c>
      <c r="K70" s="11" t="s">
        <v>2960</v>
      </c>
      <c r="L70" s="11">
        <v>2</v>
      </c>
    </row>
    <row r="71" spans="1:12">
      <c r="A71" s="11" t="s">
        <v>59</v>
      </c>
      <c r="D71" s="11" t="s">
        <v>260</v>
      </c>
      <c r="E71" s="19" t="s">
        <v>321</v>
      </c>
      <c r="F71" s="10">
        <v>42036</v>
      </c>
      <c r="G71" s="10">
        <v>45689</v>
      </c>
      <c r="H71" s="11">
        <v>11</v>
      </c>
      <c r="I71" s="20" t="s">
        <v>259</v>
      </c>
      <c r="J71" s="11" t="s">
        <v>261</v>
      </c>
      <c r="K71" s="11" t="s">
        <v>2960</v>
      </c>
      <c r="L71" s="11">
        <v>2</v>
      </c>
    </row>
    <row r="72" spans="1:12">
      <c r="A72" s="11" t="s">
        <v>60</v>
      </c>
      <c r="D72" s="11" t="s">
        <v>260</v>
      </c>
      <c r="E72" s="19" t="s">
        <v>322</v>
      </c>
      <c r="F72" s="10">
        <v>42036</v>
      </c>
      <c r="G72" s="10">
        <v>45689</v>
      </c>
      <c r="H72" s="11">
        <v>11</v>
      </c>
      <c r="I72" s="20" t="s">
        <v>259</v>
      </c>
      <c r="J72" s="11" t="s">
        <v>261</v>
      </c>
      <c r="K72" s="11" t="s">
        <v>2960</v>
      </c>
      <c r="L72" s="11">
        <v>2</v>
      </c>
    </row>
    <row r="73" spans="1:12">
      <c r="A73" s="11" t="s">
        <v>61</v>
      </c>
      <c r="D73" s="11" t="s">
        <v>260</v>
      </c>
      <c r="E73" s="19" t="s">
        <v>323</v>
      </c>
      <c r="F73" s="10">
        <v>42036</v>
      </c>
      <c r="G73" s="10">
        <v>45689</v>
      </c>
      <c r="H73" s="11">
        <v>11</v>
      </c>
      <c r="I73" s="20" t="s">
        <v>259</v>
      </c>
      <c r="J73" s="11" t="s">
        <v>261</v>
      </c>
      <c r="K73" s="11" t="s">
        <v>2960</v>
      </c>
      <c r="L73" s="11">
        <v>2</v>
      </c>
    </row>
    <row r="74" spans="1:12">
      <c r="A74" s="11" t="s">
        <v>62</v>
      </c>
      <c r="D74" s="11" t="s">
        <v>260</v>
      </c>
      <c r="E74" s="19" t="s">
        <v>324</v>
      </c>
      <c r="F74" s="10">
        <v>42036</v>
      </c>
      <c r="G74" s="10">
        <v>45689</v>
      </c>
      <c r="H74" s="11">
        <v>11</v>
      </c>
      <c r="I74" s="20" t="s">
        <v>259</v>
      </c>
      <c r="J74" s="11" t="s">
        <v>261</v>
      </c>
      <c r="K74" s="11" t="s">
        <v>2960</v>
      </c>
      <c r="L74" s="11">
        <v>2</v>
      </c>
    </row>
    <row r="75" spans="1:12">
      <c r="A75" s="11" t="s">
        <v>63</v>
      </c>
      <c r="D75" s="11" t="s">
        <v>260</v>
      </c>
      <c r="E75" s="19" t="s">
        <v>325</v>
      </c>
      <c r="F75" s="10">
        <v>42036</v>
      </c>
      <c r="G75" s="10">
        <v>45689</v>
      </c>
      <c r="H75" s="11">
        <v>11</v>
      </c>
      <c r="I75" s="20" t="s">
        <v>259</v>
      </c>
      <c r="J75" s="11" t="s">
        <v>261</v>
      </c>
      <c r="K75" s="11" t="s">
        <v>2960</v>
      </c>
      <c r="L75" s="11">
        <v>2</v>
      </c>
    </row>
    <row r="76" spans="1:12">
      <c r="A76" s="11" t="s">
        <v>64</v>
      </c>
      <c r="D76" s="11" t="s">
        <v>260</v>
      </c>
      <c r="E76" s="19" t="s">
        <v>326</v>
      </c>
      <c r="F76" s="10">
        <v>42036</v>
      </c>
      <c r="G76" s="10">
        <v>45689</v>
      </c>
      <c r="H76" s="11">
        <v>11</v>
      </c>
      <c r="I76" s="20" t="s">
        <v>259</v>
      </c>
      <c r="J76" s="11" t="s">
        <v>261</v>
      </c>
      <c r="K76" s="11" t="s">
        <v>2960</v>
      </c>
      <c r="L76" s="11">
        <v>2</v>
      </c>
    </row>
    <row r="77" spans="1:12">
      <c r="A77" s="11" t="s">
        <v>65</v>
      </c>
      <c r="D77" s="11" t="s">
        <v>260</v>
      </c>
      <c r="E77" s="19" t="s">
        <v>327</v>
      </c>
      <c r="F77" s="10">
        <v>42036</v>
      </c>
      <c r="G77" s="10">
        <v>45689</v>
      </c>
      <c r="H77" s="11">
        <v>11</v>
      </c>
      <c r="I77" s="20" t="s">
        <v>259</v>
      </c>
      <c r="J77" s="11" t="s">
        <v>261</v>
      </c>
      <c r="K77" s="11" t="s">
        <v>2960</v>
      </c>
      <c r="L77" s="11">
        <v>2</v>
      </c>
    </row>
    <row r="78" spans="1:12">
      <c r="A78" s="11" t="s">
        <v>66</v>
      </c>
      <c r="D78" s="11" t="s">
        <v>260</v>
      </c>
      <c r="E78" s="19" t="s">
        <v>328</v>
      </c>
      <c r="F78" s="10">
        <v>42036</v>
      </c>
      <c r="G78" s="10">
        <v>45689</v>
      </c>
      <c r="H78" s="11">
        <v>11</v>
      </c>
      <c r="I78" s="20" t="s">
        <v>259</v>
      </c>
      <c r="J78" s="11" t="s">
        <v>261</v>
      </c>
      <c r="K78" s="11" t="s">
        <v>2960</v>
      </c>
      <c r="L78" s="11">
        <v>2</v>
      </c>
    </row>
    <row r="79" spans="1:12">
      <c r="A79" s="11" t="s">
        <v>67</v>
      </c>
      <c r="D79" s="11" t="s">
        <v>260</v>
      </c>
      <c r="E79" s="19" t="s">
        <v>329</v>
      </c>
      <c r="F79" s="10">
        <v>42036</v>
      </c>
      <c r="G79" s="10">
        <v>45689</v>
      </c>
      <c r="H79" s="11">
        <v>11</v>
      </c>
      <c r="I79" s="20" t="s">
        <v>259</v>
      </c>
      <c r="J79" s="11" t="s">
        <v>261</v>
      </c>
      <c r="K79" s="11" t="s">
        <v>2960</v>
      </c>
      <c r="L79" s="11">
        <v>2</v>
      </c>
    </row>
    <row r="80" spans="1:12">
      <c r="A80" s="11" t="s">
        <v>68</v>
      </c>
      <c r="D80" s="11" t="s">
        <v>260</v>
      </c>
      <c r="E80" s="19" t="s">
        <v>330</v>
      </c>
      <c r="F80" s="10">
        <v>42036</v>
      </c>
      <c r="G80" s="10">
        <v>45689</v>
      </c>
      <c r="H80" s="11">
        <v>11</v>
      </c>
      <c r="I80" s="20" t="s">
        <v>259</v>
      </c>
      <c r="J80" s="11" t="s">
        <v>261</v>
      </c>
      <c r="K80" s="11" t="s">
        <v>2960</v>
      </c>
      <c r="L80" s="11">
        <v>2</v>
      </c>
    </row>
    <row r="81" spans="1:12">
      <c r="A81" s="11" t="s">
        <v>69</v>
      </c>
      <c r="D81" s="11" t="s">
        <v>260</v>
      </c>
      <c r="E81" s="19" t="s">
        <v>331</v>
      </c>
      <c r="F81" s="10">
        <v>42036</v>
      </c>
      <c r="G81" s="10">
        <v>45689</v>
      </c>
      <c r="H81" s="11">
        <v>11</v>
      </c>
      <c r="I81" s="20" t="s">
        <v>259</v>
      </c>
      <c r="J81" s="11" t="s">
        <v>261</v>
      </c>
      <c r="K81" s="11" t="s">
        <v>2960</v>
      </c>
      <c r="L81" s="11">
        <v>2</v>
      </c>
    </row>
    <row r="82" spans="1:12">
      <c r="A82" s="11" t="s">
        <v>70</v>
      </c>
      <c r="D82" s="11" t="s">
        <v>260</v>
      </c>
      <c r="E82" s="19" t="s">
        <v>332</v>
      </c>
      <c r="F82" s="10">
        <v>42036</v>
      </c>
      <c r="G82" s="10">
        <v>45689</v>
      </c>
      <c r="H82" s="11">
        <v>11</v>
      </c>
      <c r="I82" s="20" t="s">
        <v>259</v>
      </c>
      <c r="J82" s="11" t="s">
        <v>261</v>
      </c>
      <c r="K82" s="11" t="s">
        <v>2960</v>
      </c>
      <c r="L82" s="11">
        <v>2</v>
      </c>
    </row>
    <row r="83" spans="1:12">
      <c r="A83" s="11" t="s">
        <v>71</v>
      </c>
      <c r="D83" s="11" t="s">
        <v>260</v>
      </c>
      <c r="E83" s="19" t="s">
        <v>333</v>
      </c>
      <c r="F83" s="10">
        <v>42036</v>
      </c>
      <c r="G83" s="10">
        <v>45689</v>
      </c>
      <c r="H83" s="11">
        <v>11</v>
      </c>
      <c r="I83" s="20" t="s">
        <v>259</v>
      </c>
      <c r="J83" s="11" t="s">
        <v>261</v>
      </c>
      <c r="K83" s="11" t="s">
        <v>2960</v>
      </c>
      <c r="L83" s="11">
        <v>2</v>
      </c>
    </row>
    <row r="84" spans="1:12">
      <c r="A84" s="11" t="s">
        <v>72</v>
      </c>
      <c r="D84" s="11" t="s">
        <v>260</v>
      </c>
      <c r="E84" s="19" t="s">
        <v>334</v>
      </c>
      <c r="F84" s="10">
        <v>42036</v>
      </c>
      <c r="G84" s="10">
        <v>45689</v>
      </c>
      <c r="H84" s="11">
        <v>11</v>
      </c>
      <c r="I84" s="20" t="s">
        <v>259</v>
      </c>
      <c r="J84" s="11" t="s">
        <v>261</v>
      </c>
      <c r="K84" s="11" t="s">
        <v>2960</v>
      </c>
      <c r="L84" s="11">
        <v>2</v>
      </c>
    </row>
    <row r="85" spans="1:12">
      <c r="A85" s="11" t="s">
        <v>73</v>
      </c>
      <c r="D85" s="11" t="s">
        <v>260</v>
      </c>
      <c r="E85" s="19" t="s">
        <v>335</v>
      </c>
      <c r="F85" s="10">
        <v>42036</v>
      </c>
      <c r="G85" s="10">
        <v>45689</v>
      </c>
      <c r="H85" s="11">
        <v>11</v>
      </c>
      <c r="I85" s="20" t="s">
        <v>259</v>
      </c>
      <c r="J85" s="11" t="s">
        <v>261</v>
      </c>
      <c r="K85" s="11" t="s">
        <v>2960</v>
      </c>
      <c r="L85" s="11">
        <v>2</v>
      </c>
    </row>
    <row r="86" spans="1:12">
      <c r="A86" s="11" t="s">
        <v>74</v>
      </c>
      <c r="D86" s="11" t="s">
        <v>260</v>
      </c>
      <c r="E86" s="19" t="s">
        <v>336</v>
      </c>
      <c r="F86" s="10">
        <v>42036</v>
      </c>
      <c r="G86" s="10">
        <v>45689</v>
      </c>
      <c r="H86" s="11">
        <v>11</v>
      </c>
      <c r="I86" s="20" t="s">
        <v>259</v>
      </c>
      <c r="J86" s="11" t="s">
        <v>261</v>
      </c>
      <c r="K86" s="11" t="s">
        <v>2960</v>
      </c>
      <c r="L86" s="11">
        <v>2</v>
      </c>
    </row>
    <row r="87" spans="1:12">
      <c r="A87" s="11" t="s">
        <v>75</v>
      </c>
      <c r="D87" s="11" t="s">
        <v>260</v>
      </c>
      <c r="E87" s="19" t="s">
        <v>337</v>
      </c>
      <c r="F87" s="10">
        <v>42036</v>
      </c>
      <c r="G87" s="10">
        <v>45689</v>
      </c>
      <c r="H87" s="11">
        <v>11</v>
      </c>
      <c r="I87" s="20" t="s">
        <v>259</v>
      </c>
      <c r="J87" s="11" t="s">
        <v>261</v>
      </c>
      <c r="K87" s="11" t="s">
        <v>2960</v>
      </c>
      <c r="L87" s="11">
        <v>2</v>
      </c>
    </row>
    <row r="88" spans="1:12">
      <c r="A88" s="11" t="s">
        <v>76</v>
      </c>
      <c r="D88" s="11" t="s">
        <v>260</v>
      </c>
      <c r="E88" s="19" t="s">
        <v>338</v>
      </c>
      <c r="F88" s="10">
        <v>42036</v>
      </c>
      <c r="G88" s="10">
        <v>45689</v>
      </c>
      <c r="H88" s="11">
        <v>11</v>
      </c>
      <c r="I88" s="20" t="s">
        <v>259</v>
      </c>
      <c r="J88" s="11" t="s">
        <v>261</v>
      </c>
      <c r="K88" s="11" t="s">
        <v>2960</v>
      </c>
      <c r="L88" s="11">
        <v>2</v>
      </c>
    </row>
    <row r="89" spans="1:12">
      <c r="A89" s="11" t="s">
        <v>77</v>
      </c>
      <c r="D89" s="11" t="s">
        <v>260</v>
      </c>
      <c r="E89" s="19" t="s">
        <v>339</v>
      </c>
      <c r="F89" s="10">
        <v>42036</v>
      </c>
      <c r="G89" s="10">
        <v>45689</v>
      </c>
      <c r="H89" s="11">
        <v>11</v>
      </c>
      <c r="I89" s="20" t="s">
        <v>259</v>
      </c>
      <c r="J89" s="11" t="s">
        <v>261</v>
      </c>
      <c r="K89" s="11" t="s">
        <v>2960</v>
      </c>
      <c r="L89" s="11">
        <v>2</v>
      </c>
    </row>
    <row r="90" spans="1:12">
      <c r="A90" s="11" t="s">
        <v>78</v>
      </c>
      <c r="D90" s="11" t="s">
        <v>260</v>
      </c>
      <c r="E90" s="19" t="s">
        <v>340</v>
      </c>
      <c r="F90" s="10">
        <v>42036</v>
      </c>
      <c r="G90" s="10">
        <v>45689</v>
      </c>
      <c r="H90" s="11">
        <v>11</v>
      </c>
      <c r="I90" s="20" t="s">
        <v>259</v>
      </c>
      <c r="J90" s="11" t="s">
        <v>261</v>
      </c>
      <c r="K90" s="11" t="s">
        <v>2960</v>
      </c>
      <c r="L90" s="11">
        <v>2</v>
      </c>
    </row>
    <row r="91" spans="1:12">
      <c r="A91" s="11" t="s">
        <v>79</v>
      </c>
      <c r="D91" s="11" t="s">
        <v>260</v>
      </c>
      <c r="E91" s="19" t="s">
        <v>341</v>
      </c>
      <c r="F91" s="10">
        <v>42036</v>
      </c>
      <c r="G91" s="10">
        <v>45689</v>
      </c>
      <c r="H91" s="11">
        <v>11</v>
      </c>
      <c r="I91" s="20" t="s">
        <v>259</v>
      </c>
      <c r="J91" s="11" t="s">
        <v>261</v>
      </c>
      <c r="K91" s="11" t="s">
        <v>2960</v>
      </c>
      <c r="L91" s="11">
        <v>2</v>
      </c>
    </row>
    <row r="92" spans="1:12">
      <c r="A92" s="11" t="s">
        <v>80</v>
      </c>
      <c r="D92" s="11" t="s">
        <v>260</v>
      </c>
      <c r="E92" s="19" t="s">
        <v>342</v>
      </c>
      <c r="F92" s="10">
        <v>42036</v>
      </c>
      <c r="G92" s="10">
        <v>45689</v>
      </c>
      <c r="H92" s="11">
        <v>11</v>
      </c>
      <c r="I92" s="20" t="s">
        <v>259</v>
      </c>
      <c r="J92" s="11" t="s">
        <v>261</v>
      </c>
      <c r="K92" s="11" t="s">
        <v>2960</v>
      </c>
      <c r="L92" s="11">
        <v>2</v>
      </c>
    </row>
    <row r="93" spans="1:12">
      <c r="A93" s="11" t="s">
        <v>81</v>
      </c>
      <c r="D93" s="11" t="s">
        <v>260</v>
      </c>
      <c r="E93" s="19" t="s">
        <v>343</v>
      </c>
      <c r="F93" s="10">
        <v>42036</v>
      </c>
      <c r="G93" s="10">
        <v>45689</v>
      </c>
      <c r="H93" s="11">
        <v>11</v>
      </c>
      <c r="I93" s="20" t="s">
        <v>259</v>
      </c>
      <c r="J93" s="11" t="s">
        <v>261</v>
      </c>
      <c r="K93" s="11" t="s">
        <v>2960</v>
      </c>
      <c r="L93" s="11">
        <v>2</v>
      </c>
    </row>
    <row r="94" spans="1:12">
      <c r="A94" s="11" t="s">
        <v>82</v>
      </c>
      <c r="D94" s="11" t="s">
        <v>260</v>
      </c>
      <c r="E94" s="19" t="s">
        <v>344</v>
      </c>
      <c r="F94" s="10">
        <v>42036</v>
      </c>
      <c r="G94" s="10">
        <v>45689</v>
      </c>
      <c r="H94" s="11">
        <v>11</v>
      </c>
      <c r="I94" s="20" t="s">
        <v>259</v>
      </c>
      <c r="J94" s="11" t="s">
        <v>261</v>
      </c>
      <c r="K94" s="11" t="s">
        <v>2960</v>
      </c>
      <c r="L94" s="11">
        <v>2</v>
      </c>
    </row>
    <row r="95" spans="1:12">
      <c r="A95" s="11" t="s">
        <v>83</v>
      </c>
      <c r="D95" s="11" t="s">
        <v>260</v>
      </c>
      <c r="E95" s="19" t="s">
        <v>345</v>
      </c>
      <c r="F95" s="10">
        <v>42036</v>
      </c>
      <c r="G95" s="10">
        <v>45689</v>
      </c>
      <c r="H95" s="11">
        <v>11</v>
      </c>
      <c r="I95" s="20" t="s">
        <v>259</v>
      </c>
      <c r="J95" s="11" t="s">
        <v>261</v>
      </c>
      <c r="K95" s="11" t="s">
        <v>2960</v>
      </c>
      <c r="L95" s="11">
        <v>2</v>
      </c>
    </row>
    <row r="96" spans="1:12">
      <c r="A96" s="11" t="s">
        <v>84</v>
      </c>
      <c r="D96" s="11" t="s">
        <v>260</v>
      </c>
      <c r="E96" s="19" t="s">
        <v>346</v>
      </c>
      <c r="F96" s="10">
        <v>42036</v>
      </c>
      <c r="G96" s="10">
        <v>45689</v>
      </c>
      <c r="H96" s="11">
        <v>11</v>
      </c>
      <c r="I96" s="20" t="s">
        <v>259</v>
      </c>
      <c r="J96" s="11" t="s">
        <v>261</v>
      </c>
      <c r="K96" s="11" t="s">
        <v>2960</v>
      </c>
      <c r="L96" s="11">
        <v>2</v>
      </c>
    </row>
    <row r="97" spans="1:12">
      <c r="A97" s="11" t="s">
        <v>85</v>
      </c>
      <c r="D97" s="11" t="s">
        <v>260</v>
      </c>
      <c r="E97" s="19" t="s">
        <v>347</v>
      </c>
      <c r="F97" s="10">
        <v>42036</v>
      </c>
      <c r="G97" s="10">
        <v>45689</v>
      </c>
      <c r="H97" s="11">
        <v>11</v>
      </c>
      <c r="I97" s="20" t="s">
        <v>259</v>
      </c>
      <c r="J97" s="11" t="s">
        <v>261</v>
      </c>
      <c r="K97" s="11" t="s">
        <v>2960</v>
      </c>
      <c r="L97" s="11">
        <v>2</v>
      </c>
    </row>
    <row r="98" spans="1:12">
      <c r="A98" s="11" t="s">
        <v>86</v>
      </c>
      <c r="D98" s="11" t="s">
        <v>260</v>
      </c>
      <c r="E98" s="19" t="s">
        <v>348</v>
      </c>
      <c r="F98" s="10">
        <v>42036</v>
      </c>
      <c r="G98" s="10">
        <v>45689</v>
      </c>
      <c r="H98" s="11">
        <v>11</v>
      </c>
      <c r="I98" s="20" t="s">
        <v>259</v>
      </c>
      <c r="J98" s="11" t="s">
        <v>261</v>
      </c>
      <c r="K98" s="11" t="s">
        <v>2960</v>
      </c>
      <c r="L98" s="11">
        <v>2</v>
      </c>
    </row>
    <row r="99" spans="1:12">
      <c r="A99" s="11" t="s">
        <v>87</v>
      </c>
      <c r="D99" s="11" t="s">
        <v>260</v>
      </c>
      <c r="E99" s="19" t="s">
        <v>349</v>
      </c>
      <c r="F99" s="10">
        <v>42036</v>
      </c>
      <c r="G99" s="10">
        <v>45689</v>
      </c>
      <c r="H99" s="11">
        <v>11</v>
      </c>
      <c r="I99" s="20" t="s">
        <v>259</v>
      </c>
      <c r="J99" s="11" t="s">
        <v>261</v>
      </c>
      <c r="K99" s="11" t="s">
        <v>2960</v>
      </c>
      <c r="L99" s="11">
        <v>2</v>
      </c>
    </row>
    <row r="100" spans="1:12">
      <c r="A100" s="11" t="s">
        <v>88</v>
      </c>
      <c r="D100" s="11" t="s">
        <v>260</v>
      </c>
      <c r="E100" s="19" t="s">
        <v>350</v>
      </c>
      <c r="F100" s="10">
        <v>42036</v>
      </c>
      <c r="G100" s="10">
        <v>45689</v>
      </c>
      <c r="H100" s="11">
        <v>11</v>
      </c>
      <c r="I100" s="20" t="s">
        <v>259</v>
      </c>
      <c r="J100" s="11" t="s">
        <v>261</v>
      </c>
      <c r="K100" s="11" t="s">
        <v>2960</v>
      </c>
      <c r="L100" s="11">
        <v>2</v>
      </c>
    </row>
    <row r="101" spans="1:12">
      <c r="A101" s="11" t="s">
        <v>89</v>
      </c>
      <c r="D101" s="11" t="s">
        <v>260</v>
      </c>
      <c r="E101" s="19" t="s">
        <v>351</v>
      </c>
      <c r="F101" s="10">
        <v>42036</v>
      </c>
      <c r="G101" s="10">
        <v>45689</v>
      </c>
      <c r="H101" s="11">
        <v>11</v>
      </c>
      <c r="I101" s="20" t="s">
        <v>259</v>
      </c>
      <c r="J101" s="11" t="s">
        <v>261</v>
      </c>
      <c r="K101" s="11" t="s">
        <v>2960</v>
      </c>
      <c r="L101" s="11">
        <v>2</v>
      </c>
    </row>
    <row r="102" spans="1:12">
      <c r="A102" s="11" t="s">
        <v>90</v>
      </c>
      <c r="D102" s="11" t="s">
        <v>260</v>
      </c>
      <c r="E102" s="19" t="s">
        <v>352</v>
      </c>
      <c r="F102" s="10">
        <v>42036</v>
      </c>
      <c r="G102" s="10">
        <v>45689</v>
      </c>
      <c r="H102" s="11">
        <v>11</v>
      </c>
      <c r="I102" s="20" t="s">
        <v>259</v>
      </c>
      <c r="J102" s="11" t="s">
        <v>261</v>
      </c>
      <c r="K102" s="11" t="s">
        <v>2960</v>
      </c>
      <c r="L102" s="11">
        <v>2</v>
      </c>
    </row>
    <row r="103" spans="1:12">
      <c r="A103" s="11" t="s">
        <v>91</v>
      </c>
      <c r="D103" s="11" t="s">
        <v>260</v>
      </c>
      <c r="E103" s="19" t="s">
        <v>353</v>
      </c>
      <c r="F103" s="10">
        <v>42036</v>
      </c>
      <c r="G103" s="10">
        <v>45689</v>
      </c>
      <c r="H103" s="11">
        <v>11</v>
      </c>
      <c r="I103" s="20" t="s">
        <v>259</v>
      </c>
      <c r="J103" s="11" t="s">
        <v>261</v>
      </c>
      <c r="K103" s="11" t="s">
        <v>2960</v>
      </c>
      <c r="L103" s="11">
        <v>2</v>
      </c>
    </row>
    <row r="104" spans="1:12">
      <c r="A104" s="11" t="s">
        <v>92</v>
      </c>
      <c r="D104" s="11" t="s">
        <v>260</v>
      </c>
      <c r="E104" s="19" t="s">
        <v>354</v>
      </c>
      <c r="F104" s="10">
        <v>42036</v>
      </c>
      <c r="G104" s="10">
        <v>45689</v>
      </c>
      <c r="H104" s="11">
        <v>11</v>
      </c>
      <c r="I104" s="20" t="s">
        <v>259</v>
      </c>
      <c r="J104" s="11" t="s">
        <v>261</v>
      </c>
      <c r="K104" s="11" t="s">
        <v>2960</v>
      </c>
      <c r="L104" s="11">
        <v>2</v>
      </c>
    </row>
    <row r="105" spans="1:12">
      <c r="A105" s="11" t="s">
        <v>93</v>
      </c>
      <c r="D105" s="11" t="s">
        <v>260</v>
      </c>
      <c r="E105" s="19" t="s">
        <v>355</v>
      </c>
      <c r="F105" s="10">
        <v>42036</v>
      </c>
      <c r="G105" s="10">
        <v>45689</v>
      </c>
      <c r="H105" s="11">
        <v>11</v>
      </c>
      <c r="I105" s="20" t="s">
        <v>259</v>
      </c>
      <c r="J105" s="11" t="s">
        <v>261</v>
      </c>
      <c r="K105" s="11" t="s">
        <v>2960</v>
      </c>
      <c r="L105" s="11">
        <v>2</v>
      </c>
    </row>
    <row r="106" spans="1:12">
      <c r="A106" s="11" t="s">
        <v>94</v>
      </c>
      <c r="D106" s="11" t="s">
        <v>260</v>
      </c>
      <c r="E106" s="19" t="s">
        <v>356</v>
      </c>
      <c r="F106" s="10">
        <v>42036</v>
      </c>
      <c r="G106" s="10">
        <v>45689</v>
      </c>
      <c r="H106" s="11">
        <v>11</v>
      </c>
      <c r="I106" s="20" t="s">
        <v>259</v>
      </c>
      <c r="J106" s="11" t="s">
        <v>261</v>
      </c>
      <c r="K106" s="11" t="s">
        <v>2960</v>
      </c>
      <c r="L106" s="11">
        <v>2</v>
      </c>
    </row>
    <row r="107" spans="1:12">
      <c r="A107" s="11" t="s">
        <v>95</v>
      </c>
      <c r="D107" s="11" t="s">
        <v>260</v>
      </c>
      <c r="E107" s="19" t="s">
        <v>357</v>
      </c>
      <c r="F107" s="10">
        <v>42036</v>
      </c>
      <c r="G107" s="10">
        <v>45689</v>
      </c>
      <c r="H107" s="11">
        <v>11</v>
      </c>
      <c r="I107" s="20" t="s">
        <v>259</v>
      </c>
      <c r="J107" s="11" t="s">
        <v>261</v>
      </c>
      <c r="K107" s="11" t="s">
        <v>2960</v>
      </c>
      <c r="L107" s="11">
        <v>2</v>
      </c>
    </row>
    <row r="108" spans="1:12">
      <c r="A108" s="11" t="s">
        <v>96</v>
      </c>
      <c r="D108" s="11" t="s">
        <v>260</v>
      </c>
      <c r="E108" s="19" t="s">
        <v>358</v>
      </c>
      <c r="F108" s="10">
        <v>42036</v>
      </c>
      <c r="G108" s="10">
        <v>45689</v>
      </c>
      <c r="H108" s="11">
        <v>11</v>
      </c>
      <c r="I108" s="20" t="s">
        <v>259</v>
      </c>
      <c r="J108" s="11" t="s">
        <v>261</v>
      </c>
      <c r="K108" s="11" t="s">
        <v>2960</v>
      </c>
      <c r="L108" s="11">
        <v>2</v>
      </c>
    </row>
    <row r="109" spans="1:12">
      <c r="A109" s="11" t="s">
        <v>97</v>
      </c>
      <c r="D109" s="11" t="s">
        <v>260</v>
      </c>
      <c r="E109" s="19" t="s">
        <v>359</v>
      </c>
      <c r="F109" s="10">
        <v>42036</v>
      </c>
      <c r="G109" s="10">
        <v>45689</v>
      </c>
      <c r="H109" s="11">
        <v>11</v>
      </c>
      <c r="I109" s="20" t="s">
        <v>259</v>
      </c>
      <c r="J109" s="11" t="s">
        <v>261</v>
      </c>
      <c r="K109" s="11" t="s">
        <v>2960</v>
      </c>
      <c r="L109" s="11">
        <v>2</v>
      </c>
    </row>
    <row r="110" spans="1:12">
      <c r="A110" s="11" t="s">
        <v>98</v>
      </c>
      <c r="D110" s="11" t="s">
        <v>260</v>
      </c>
      <c r="E110" s="19" t="s">
        <v>360</v>
      </c>
      <c r="F110" s="10">
        <v>42036</v>
      </c>
      <c r="G110" s="10">
        <v>45689</v>
      </c>
      <c r="H110" s="11">
        <v>11</v>
      </c>
      <c r="I110" s="20" t="s">
        <v>259</v>
      </c>
      <c r="J110" s="11" t="s">
        <v>261</v>
      </c>
      <c r="K110" s="11" t="s">
        <v>2960</v>
      </c>
      <c r="L110" s="11">
        <v>2</v>
      </c>
    </row>
    <row r="111" spans="1:12">
      <c r="A111" s="11" t="s">
        <v>99</v>
      </c>
      <c r="D111" s="11" t="s">
        <v>260</v>
      </c>
      <c r="E111" s="19" t="s">
        <v>361</v>
      </c>
      <c r="F111" s="10">
        <v>42036</v>
      </c>
      <c r="G111" s="10">
        <v>45689</v>
      </c>
      <c r="H111" s="11">
        <v>11</v>
      </c>
      <c r="I111" s="20" t="s">
        <v>259</v>
      </c>
      <c r="J111" s="11" t="s">
        <v>261</v>
      </c>
      <c r="K111" s="11" t="s">
        <v>2960</v>
      </c>
      <c r="L111" s="11">
        <v>2</v>
      </c>
    </row>
    <row r="112" spans="1:12">
      <c r="A112" s="11" t="s">
        <v>100</v>
      </c>
      <c r="D112" s="11" t="s">
        <v>260</v>
      </c>
      <c r="E112" s="19" t="s">
        <v>362</v>
      </c>
      <c r="F112" s="10">
        <v>42036</v>
      </c>
      <c r="G112" s="10">
        <v>45689</v>
      </c>
      <c r="H112" s="11">
        <v>11</v>
      </c>
      <c r="I112" s="20" t="s">
        <v>259</v>
      </c>
      <c r="J112" s="11" t="s">
        <v>261</v>
      </c>
      <c r="K112" s="11" t="s">
        <v>2960</v>
      </c>
      <c r="L112" s="11">
        <v>2</v>
      </c>
    </row>
    <row r="113" spans="1:12">
      <c r="A113" s="11" t="s">
        <v>101</v>
      </c>
      <c r="D113" s="11" t="s">
        <v>260</v>
      </c>
      <c r="E113" s="19" t="s">
        <v>363</v>
      </c>
      <c r="F113" s="10">
        <v>42036</v>
      </c>
      <c r="G113" s="10">
        <v>45689</v>
      </c>
      <c r="H113" s="11">
        <v>11</v>
      </c>
      <c r="I113" s="20" t="s">
        <v>259</v>
      </c>
      <c r="J113" s="11" t="s">
        <v>261</v>
      </c>
      <c r="K113" s="11" t="s">
        <v>2960</v>
      </c>
      <c r="L113" s="11">
        <v>2</v>
      </c>
    </row>
    <row r="114" spans="1:12">
      <c r="A114" s="11" t="s">
        <v>102</v>
      </c>
      <c r="D114" s="11" t="s">
        <v>260</v>
      </c>
      <c r="E114" s="19" t="s">
        <v>364</v>
      </c>
      <c r="F114" s="10">
        <v>42036</v>
      </c>
      <c r="G114" s="10">
        <v>45689</v>
      </c>
      <c r="H114" s="11">
        <v>11</v>
      </c>
      <c r="I114" s="20" t="s">
        <v>259</v>
      </c>
      <c r="J114" s="11" t="s">
        <v>261</v>
      </c>
      <c r="K114" s="11" t="s">
        <v>2960</v>
      </c>
      <c r="L114" s="11">
        <v>2</v>
      </c>
    </row>
    <row r="115" spans="1:12">
      <c r="A115" s="11" t="s">
        <v>103</v>
      </c>
      <c r="D115" s="11" t="s">
        <v>260</v>
      </c>
      <c r="E115" s="19" t="s">
        <v>365</v>
      </c>
      <c r="F115" s="10">
        <v>42036</v>
      </c>
      <c r="G115" s="10">
        <v>45689</v>
      </c>
      <c r="H115" s="11">
        <v>11</v>
      </c>
      <c r="I115" s="20" t="s">
        <v>259</v>
      </c>
      <c r="J115" s="11" t="s">
        <v>261</v>
      </c>
      <c r="K115" s="11" t="s">
        <v>2960</v>
      </c>
      <c r="L115" s="11">
        <v>2</v>
      </c>
    </row>
    <row r="116" spans="1:12">
      <c r="A116" s="11" t="s">
        <v>104</v>
      </c>
      <c r="D116" s="11" t="s">
        <v>260</v>
      </c>
      <c r="E116" s="19" t="s">
        <v>366</v>
      </c>
      <c r="F116" s="10">
        <v>42036</v>
      </c>
      <c r="G116" s="10">
        <v>45689</v>
      </c>
      <c r="H116" s="11">
        <v>11</v>
      </c>
      <c r="I116" s="20" t="s">
        <v>259</v>
      </c>
      <c r="J116" s="11" t="s">
        <v>261</v>
      </c>
      <c r="K116" s="11" t="s">
        <v>2960</v>
      </c>
      <c r="L116" s="11">
        <v>2</v>
      </c>
    </row>
    <row r="117" spans="1:12">
      <c r="A117" s="11" t="s">
        <v>105</v>
      </c>
      <c r="D117" s="11" t="s">
        <v>260</v>
      </c>
      <c r="E117" s="19" t="s">
        <v>367</v>
      </c>
      <c r="F117" s="10">
        <v>42036</v>
      </c>
      <c r="G117" s="10">
        <v>45689</v>
      </c>
      <c r="H117" s="11">
        <v>11</v>
      </c>
      <c r="I117" s="20" t="s">
        <v>259</v>
      </c>
      <c r="J117" s="11" t="s">
        <v>261</v>
      </c>
      <c r="K117" s="11" t="s">
        <v>2960</v>
      </c>
      <c r="L117" s="11">
        <v>2</v>
      </c>
    </row>
    <row r="118" spans="1:12">
      <c r="A118" s="11" t="s">
        <v>106</v>
      </c>
      <c r="D118" s="11" t="s">
        <v>260</v>
      </c>
      <c r="E118" s="19" t="s">
        <v>368</v>
      </c>
      <c r="F118" s="10">
        <v>42036</v>
      </c>
      <c r="G118" s="10">
        <v>45689</v>
      </c>
      <c r="H118" s="11">
        <v>11</v>
      </c>
      <c r="I118" s="20" t="s">
        <v>259</v>
      </c>
      <c r="J118" s="11" t="s">
        <v>261</v>
      </c>
      <c r="K118" s="11" t="s">
        <v>2960</v>
      </c>
      <c r="L118" s="11">
        <v>2</v>
      </c>
    </row>
    <row r="119" spans="1:12">
      <c r="A119" s="11" t="s">
        <v>107</v>
      </c>
      <c r="D119" s="11" t="s">
        <v>260</v>
      </c>
      <c r="E119" s="19" t="s">
        <v>369</v>
      </c>
      <c r="F119" s="10">
        <v>42036</v>
      </c>
      <c r="G119" s="10">
        <v>45689</v>
      </c>
      <c r="H119" s="11">
        <v>11</v>
      </c>
      <c r="I119" s="20" t="s">
        <v>259</v>
      </c>
      <c r="J119" s="11" t="s">
        <v>261</v>
      </c>
      <c r="K119" s="11" t="s">
        <v>2960</v>
      </c>
      <c r="L119" s="11">
        <v>2</v>
      </c>
    </row>
    <row r="120" spans="1:12">
      <c r="A120" s="11" t="s">
        <v>108</v>
      </c>
      <c r="D120" s="11" t="s">
        <v>260</v>
      </c>
      <c r="E120" s="19" t="s">
        <v>370</v>
      </c>
      <c r="F120" s="10">
        <v>42036</v>
      </c>
      <c r="G120" s="10">
        <v>45689</v>
      </c>
      <c r="H120" s="11">
        <v>11</v>
      </c>
      <c r="I120" s="20" t="s">
        <v>259</v>
      </c>
      <c r="J120" s="11" t="s">
        <v>261</v>
      </c>
      <c r="K120" s="11" t="s">
        <v>2960</v>
      </c>
      <c r="L120" s="11">
        <v>2</v>
      </c>
    </row>
    <row r="121" spans="1:12">
      <c r="A121" s="11" t="s">
        <v>109</v>
      </c>
      <c r="D121" s="11" t="s">
        <v>260</v>
      </c>
      <c r="E121" s="19" t="s">
        <v>371</v>
      </c>
      <c r="F121" s="10">
        <v>42036</v>
      </c>
      <c r="G121" s="10">
        <v>45689</v>
      </c>
      <c r="H121" s="11">
        <v>11</v>
      </c>
      <c r="I121" s="20" t="s">
        <v>259</v>
      </c>
      <c r="J121" s="11" t="s">
        <v>261</v>
      </c>
      <c r="K121" s="11" t="s">
        <v>2960</v>
      </c>
      <c r="L121" s="11">
        <v>2</v>
      </c>
    </row>
    <row r="122" spans="1:12">
      <c r="A122" s="11" t="s">
        <v>110</v>
      </c>
      <c r="D122" s="11" t="s">
        <v>260</v>
      </c>
      <c r="E122" s="19" t="s">
        <v>372</v>
      </c>
      <c r="F122" s="10">
        <v>42036</v>
      </c>
      <c r="G122" s="10">
        <v>45689</v>
      </c>
      <c r="H122" s="11">
        <v>11</v>
      </c>
      <c r="I122" s="20" t="s">
        <v>259</v>
      </c>
      <c r="J122" s="11" t="s">
        <v>261</v>
      </c>
      <c r="K122" s="11" t="s">
        <v>2960</v>
      </c>
      <c r="L122" s="11">
        <v>2</v>
      </c>
    </row>
    <row r="123" spans="1:12">
      <c r="A123" s="11" t="s">
        <v>111</v>
      </c>
      <c r="D123" s="11" t="s">
        <v>260</v>
      </c>
      <c r="E123" s="19" t="s">
        <v>373</v>
      </c>
      <c r="F123" s="10">
        <v>42036</v>
      </c>
      <c r="G123" s="10">
        <v>45689</v>
      </c>
      <c r="H123" s="11">
        <v>11</v>
      </c>
      <c r="I123" s="20" t="s">
        <v>259</v>
      </c>
      <c r="J123" s="11" t="s">
        <v>261</v>
      </c>
      <c r="K123" s="11" t="s">
        <v>2960</v>
      </c>
      <c r="L123" s="11">
        <v>2</v>
      </c>
    </row>
    <row r="124" spans="1:12">
      <c r="A124" s="11" t="s">
        <v>112</v>
      </c>
      <c r="D124" s="11" t="s">
        <v>260</v>
      </c>
      <c r="E124" s="19" t="s">
        <v>374</v>
      </c>
      <c r="F124" s="10">
        <v>42036</v>
      </c>
      <c r="G124" s="10">
        <v>45689</v>
      </c>
      <c r="H124" s="11">
        <v>11</v>
      </c>
      <c r="I124" s="20" t="s">
        <v>259</v>
      </c>
      <c r="J124" s="11" t="s">
        <v>261</v>
      </c>
      <c r="K124" s="11" t="s">
        <v>2960</v>
      </c>
      <c r="L124" s="11">
        <v>2</v>
      </c>
    </row>
    <row r="125" spans="1:12">
      <c r="A125" s="11" t="s">
        <v>113</v>
      </c>
      <c r="D125" s="11" t="s">
        <v>260</v>
      </c>
      <c r="E125" s="19" t="s">
        <v>375</v>
      </c>
      <c r="F125" s="10">
        <v>42036</v>
      </c>
      <c r="G125" s="10">
        <v>45689</v>
      </c>
      <c r="H125" s="11">
        <v>11</v>
      </c>
      <c r="I125" s="20" t="s">
        <v>259</v>
      </c>
      <c r="J125" s="11" t="s">
        <v>261</v>
      </c>
      <c r="K125" s="11" t="s">
        <v>2960</v>
      </c>
      <c r="L125" s="11">
        <v>2</v>
      </c>
    </row>
    <row r="126" spans="1:12">
      <c r="A126" s="11" t="s">
        <v>114</v>
      </c>
      <c r="D126" s="11" t="s">
        <v>260</v>
      </c>
      <c r="E126" s="19" t="s">
        <v>376</v>
      </c>
      <c r="F126" s="10">
        <v>42036</v>
      </c>
      <c r="G126" s="10">
        <v>45689</v>
      </c>
      <c r="H126" s="11">
        <v>11</v>
      </c>
      <c r="I126" s="20" t="s">
        <v>259</v>
      </c>
      <c r="J126" s="11" t="s">
        <v>261</v>
      </c>
      <c r="K126" s="11" t="s">
        <v>2960</v>
      </c>
      <c r="L126" s="11">
        <v>2</v>
      </c>
    </row>
    <row r="127" spans="1:12">
      <c r="A127" s="11" t="s">
        <v>115</v>
      </c>
      <c r="D127" s="11" t="s">
        <v>260</v>
      </c>
      <c r="E127" s="19" t="s">
        <v>377</v>
      </c>
      <c r="F127" s="10">
        <v>42036</v>
      </c>
      <c r="G127" s="10">
        <v>45689</v>
      </c>
      <c r="H127" s="11">
        <v>11</v>
      </c>
      <c r="I127" s="20" t="s">
        <v>259</v>
      </c>
      <c r="J127" s="11" t="s">
        <v>261</v>
      </c>
      <c r="K127" s="11" t="s">
        <v>2960</v>
      </c>
      <c r="L127" s="11">
        <v>2</v>
      </c>
    </row>
    <row r="128" spans="1:12">
      <c r="A128" s="11" t="s">
        <v>116</v>
      </c>
      <c r="D128" s="11" t="s">
        <v>260</v>
      </c>
      <c r="E128" s="19" t="s">
        <v>378</v>
      </c>
      <c r="F128" s="10">
        <v>42036</v>
      </c>
      <c r="G128" s="10">
        <v>45689</v>
      </c>
      <c r="H128" s="11">
        <v>11</v>
      </c>
      <c r="I128" s="20" t="s">
        <v>259</v>
      </c>
      <c r="J128" s="11" t="s">
        <v>261</v>
      </c>
      <c r="K128" s="11" t="s">
        <v>2960</v>
      </c>
      <c r="L128" s="11">
        <v>2</v>
      </c>
    </row>
    <row r="129" spans="1:12">
      <c r="A129" s="11" t="s">
        <v>117</v>
      </c>
      <c r="D129" s="11" t="s">
        <v>260</v>
      </c>
      <c r="E129" s="19" t="s">
        <v>379</v>
      </c>
      <c r="F129" s="10">
        <v>42036</v>
      </c>
      <c r="G129" s="10">
        <v>45689</v>
      </c>
      <c r="H129" s="11">
        <v>11</v>
      </c>
      <c r="I129" s="20" t="s">
        <v>259</v>
      </c>
      <c r="J129" s="11" t="s">
        <v>261</v>
      </c>
      <c r="K129" s="11" t="s">
        <v>2960</v>
      </c>
      <c r="L129" s="11">
        <v>2</v>
      </c>
    </row>
    <row r="130" spans="1:12">
      <c r="A130" s="11" t="s">
        <v>118</v>
      </c>
      <c r="D130" s="11" t="s">
        <v>260</v>
      </c>
      <c r="E130" s="19" t="s">
        <v>380</v>
      </c>
      <c r="F130" s="10">
        <v>42036</v>
      </c>
      <c r="G130" s="10">
        <v>45689</v>
      </c>
      <c r="H130" s="11">
        <v>11</v>
      </c>
      <c r="I130" s="20" t="s">
        <v>259</v>
      </c>
      <c r="J130" s="11" t="s">
        <v>261</v>
      </c>
      <c r="K130" s="11" t="s">
        <v>2960</v>
      </c>
      <c r="L130" s="11">
        <v>2</v>
      </c>
    </row>
    <row r="131" spans="1:12">
      <c r="A131" s="11" t="s">
        <v>119</v>
      </c>
      <c r="D131" s="11" t="s">
        <v>260</v>
      </c>
      <c r="E131" s="19" t="s">
        <v>381</v>
      </c>
      <c r="F131" s="10">
        <v>42036</v>
      </c>
      <c r="G131" s="10">
        <v>45689</v>
      </c>
      <c r="H131" s="11">
        <v>11</v>
      </c>
      <c r="I131" s="20" t="s">
        <v>259</v>
      </c>
      <c r="J131" s="11" t="s">
        <v>261</v>
      </c>
      <c r="K131" s="11" t="s">
        <v>2960</v>
      </c>
      <c r="L131" s="11">
        <v>2</v>
      </c>
    </row>
    <row r="132" spans="1:12">
      <c r="A132" s="11" t="s">
        <v>120</v>
      </c>
      <c r="D132" s="11" t="s">
        <v>260</v>
      </c>
      <c r="E132" s="19" t="s">
        <v>382</v>
      </c>
      <c r="F132" s="10">
        <v>42036</v>
      </c>
      <c r="G132" s="10">
        <v>45689</v>
      </c>
      <c r="H132" s="11">
        <v>11</v>
      </c>
      <c r="I132" s="20" t="s">
        <v>259</v>
      </c>
      <c r="J132" s="11" t="s">
        <v>261</v>
      </c>
      <c r="K132" s="11" t="s">
        <v>2960</v>
      </c>
      <c r="L132" s="11">
        <v>2</v>
      </c>
    </row>
    <row r="133" spans="1:12">
      <c r="A133" s="11" t="s">
        <v>121</v>
      </c>
      <c r="D133" s="11" t="s">
        <v>260</v>
      </c>
      <c r="E133" s="19" t="s">
        <v>383</v>
      </c>
      <c r="F133" s="10">
        <v>42036</v>
      </c>
      <c r="G133" s="10">
        <v>45689</v>
      </c>
      <c r="H133" s="11">
        <v>11</v>
      </c>
      <c r="I133" s="20" t="s">
        <v>259</v>
      </c>
      <c r="J133" s="11" t="s">
        <v>261</v>
      </c>
      <c r="K133" s="11" t="s">
        <v>2960</v>
      </c>
      <c r="L133" s="11">
        <v>2</v>
      </c>
    </row>
    <row r="134" spans="1:12">
      <c r="A134" s="11" t="s">
        <v>122</v>
      </c>
      <c r="D134" s="11" t="s">
        <v>260</v>
      </c>
      <c r="E134" s="19" t="s">
        <v>384</v>
      </c>
      <c r="F134" s="10">
        <v>42036</v>
      </c>
      <c r="G134" s="10">
        <v>45689</v>
      </c>
      <c r="H134" s="11">
        <v>11</v>
      </c>
      <c r="I134" s="20" t="s">
        <v>259</v>
      </c>
      <c r="J134" s="11" t="s">
        <v>261</v>
      </c>
      <c r="K134" s="11" t="s">
        <v>2960</v>
      </c>
      <c r="L134" s="11">
        <v>2</v>
      </c>
    </row>
    <row r="135" spans="1:12">
      <c r="A135" s="11" t="s">
        <v>123</v>
      </c>
      <c r="D135" s="11" t="s">
        <v>260</v>
      </c>
      <c r="E135" s="19" t="s">
        <v>385</v>
      </c>
      <c r="F135" s="10">
        <v>42036</v>
      </c>
      <c r="G135" s="10">
        <v>45689</v>
      </c>
      <c r="H135" s="11">
        <v>11</v>
      </c>
      <c r="I135" s="20" t="s">
        <v>259</v>
      </c>
      <c r="J135" s="11" t="s">
        <v>261</v>
      </c>
      <c r="K135" s="11" t="s">
        <v>2960</v>
      </c>
      <c r="L135" s="11">
        <v>2</v>
      </c>
    </row>
    <row r="136" spans="1:12">
      <c r="A136" s="11" t="s">
        <v>124</v>
      </c>
      <c r="D136" s="11" t="s">
        <v>260</v>
      </c>
      <c r="E136" s="19" t="s">
        <v>386</v>
      </c>
      <c r="F136" s="10">
        <v>42036</v>
      </c>
      <c r="G136" s="10">
        <v>45689</v>
      </c>
      <c r="H136" s="11">
        <v>11</v>
      </c>
      <c r="I136" s="20" t="s">
        <v>259</v>
      </c>
      <c r="J136" s="11" t="s">
        <v>261</v>
      </c>
      <c r="K136" s="11" t="s">
        <v>2960</v>
      </c>
      <c r="L136" s="11">
        <v>2</v>
      </c>
    </row>
    <row r="137" spans="1:12">
      <c r="A137" s="11" t="s">
        <v>125</v>
      </c>
      <c r="D137" s="11" t="s">
        <v>260</v>
      </c>
      <c r="E137" s="19" t="s">
        <v>387</v>
      </c>
      <c r="F137" s="10">
        <v>42036</v>
      </c>
      <c r="G137" s="10">
        <v>45689</v>
      </c>
      <c r="H137" s="11">
        <v>11</v>
      </c>
      <c r="I137" s="20" t="s">
        <v>259</v>
      </c>
      <c r="J137" s="11" t="s">
        <v>261</v>
      </c>
      <c r="K137" s="11" t="s">
        <v>2960</v>
      </c>
      <c r="L137" s="11">
        <v>2</v>
      </c>
    </row>
    <row r="138" spans="1:12">
      <c r="A138" s="11" t="s">
        <v>126</v>
      </c>
      <c r="D138" s="11" t="s">
        <v>260</v>
      </c>
      <c r="E138" s="19" t="s">
        <v>388</v>
      </c>
      <c r="F138" s="10">
        <v>42036</v>
      </c>
      <c r="G138" s="10">
        <v>45689</v>
      </c>
      <c r="H138" s="11">
        <v>11</v>
      </c>
      <c r="I138" s="20" t="s">
        <v>259</v>
      </c>
      <c r="J138" s="11" t="s">
        <v>261</v>
      </c>
      <c r="K138" s="11" t="s">
        <v>2960</v>
      </c>
      <c r="L138" s="11">
        <v>2</v>
      </c>
    </row>
    <row r="139" spans="1:12">
      <c r="A139" s="11" t="s">
        <v>127</v>
      </c>
      <c r="D139" s="11" t="s">
        <v>260</v>
      </c>
      <c r="E139" s="19" t="s">
        <v>389</v>
      </c>
      <c r="F139" s="10">
        <v>42036</v>
      </c>
      <c r="G139" s="10">
        <v>45689</v>
      </c>
      <c r="H139" s="11">
        <v>11</v>
      </c>
      <c r="I139" s="20" t="s">
        <v>259</v>
      </c>
      <c r="J139" s="11" t="s">
        <v>261</v>
      </c>
      <c r="K139" s="11" t="s">
        <v>2960</v>
      </c>
      <c r="L139" s="11">
        <v>2</v>
      </c>
    </row>
    <row r="140" spans="1:12">
      <c r="A140" s="11" t="s">
        <v>128</v>
      </c>
      <c r="D140" s="11" t="s">
        <v>260</v>
      </c>
      <c r="E140" s="19" t="s">
        <v>390</v>
      </c>
      <c r="F140" s="10">
        <v>42036</v>
      </c>
      <c r="G140" s="10">
        <v>45689</v>
      </c>
      <c r="H140" s="11">
        <v>11</v>
      </c>
      <c r="I140" s="20" t="s">
        <v>259</v>
      </c>
      <c r="J140" s="11" t="s">
        <v>261</v>
      </c>
      <c r="K140" s="11" t="s">
        <v>2960</v>
      </c>
      <c r="L140" s="11">
        <v>2</v>
      </c>
    </row>
    <row r="141" spans="1:12">
      <c r="A141" s="11" t="s">
        <v>129</v>
      </c>
      <c r="D141" s="11" t="s">
        <v>260</v>
      </c>
      <c r="E141" s="19" t="s">
        <v>391</v>
      </c>
      <c r="F141" s="10">
        <v>42036</v>
      </c>
      <c r="G141" s="10">
        <v>45689</v>
      </c>
      <c r="H141" s="11">
        <v>11</v>
      </c>
      <c r="I141" s="20" t="s">
        <v>259</v>
      </c>
      <c r="J141" s="11" t="s">
        <v>261</v>
      </c>
      <c r="K141" s="11" t="s">
        <v>2960</v>
      </c>
      <c r="L141" s="11">
        <v>2</v>
      </c>
    </row>
    <row r="142" spans="1:12">
      <c r="A142" s="11" t="s">
        <v>130</v>
      </c>
      <c r="D142" s="11" t="s">
        <v>260</v>
      </c>
      <c r="E142" s="19" t="s">
        <v>392</v>
      </c>
      <c r="F142" s="10">
        <v>42036</v>
      </c>
      <c r="G142" s="10">
        <v>45689</v>
      </c>
      <c r="H142" s="11">
        <v>11</v>
      </c>
      <c r="I142" s="20" t="s">
        <v>259</v>
      </c>
      <c r="J142" s="11" t="s">
        <v>261</v>
      </c>
      <c r="K142" s="11" t="s">
        <v>2960</v>
      </c>
      <c r="L142" s="11">
        <v>2</v>
      </c>
    </row>
    <row r="143" spans="1:12">
      <c r="A143" s="11" t="s">
        <v>131</v>
      </c>
      <c r="D143" s="11" t="s">
        <v>260</v>
      </c>
      <c r="E143" s="19" t="s">
        <v>393</v>
      </c>
      <c r="F143" s="10">
        <v>42036</v>
      </c>
      <c r="G143" s="10">
        <v>45689</v>
      </c>
      <c r="H143" s="11">
        <v>11</v>
      </c>
      <c r="I143" s="20" t="s">
        <v>259</v>
      </c>
      <c r="J143" s="11" t="s">
        <v>261</v>
      </c>
      <c r="K143" s="11" t="s">
        <v>2960</v>
      </c>
      <c r="L143" s="11">
        <v>2</v>
      </c>
    </row>
    <row r="144" spans="1:12">
      <c r="A144" s="11" t="s">
        <v>132</v>
      </c>
      <c r="D144" s="11" t="s">
        <v>260</v>
      </c>
      <c r="E144" s="19" t="s">
        <v>394</v>
      </c>
      <c r="F144" s="10">
        <v>42036</v>
      </c>
      <c r="G144" s="10">
        <v>45689</v>
      </c>
      <c r="H144" s="11">
        <v>11</v>
      </c>
      <c r="I144" s="20" t="s">
        <v>259</v>
      </c>
      <c r="J144" s="11" t="s">
        <v>261</v>
      </c>
      <c r="K144" s="11" t="s">
        <v>2960</v>
      </c>
      <c r="L144" s="11">
        <v>2</v>
      </c>
    </row>
    <row r="145" spans="1:12">
      <c r="A145" s="11" t="s">
        <v>133</v>
      </c>
      <c r="D145" s="11" t="s">
        <v>260</v>
      </c>
      <c r="E145" s="19" t="s">
        <v>395</v>
      </c>
      <c r="F145" s="10">
        <v>42036</v>
      </c>
      <c r="G145" s="10">
        <v>45689</v>
      </c>
      <c r="H145" s="11">
        <v>11</v>
      </c>
      <c r="I145" s="20" t="s">
        <v>259</v>
      </c>
      <c r="J145" s="11" t="s">
        <v>261</v>
      </c>
      <c r="K145" s="11" t="s">
        <v>2960</v>
      </c>
      <c r="L145" s="11">
        <v>2</v>
      </c>
    </row>
    <row r="146" spans="1:12">
      <c r="A146" s="11" t="s">
        <v>134</v>
      </c>
      <c r="D146" s="11" t="s">
        <v>260</v>
      </c>
      <c r="E146" s="19" t="s">
        <v>396</v>
      </c>
      <c r="F146" s="10">
        <v>42036</v>
      </c>
      <c r="G146" s="10">
        <v>45689</v>
      </c>
      <c r="H146" s="11">
        <v>11</v>
      </c>
      <c r="I146" s="20" t="s">
        <v>259</v>
      </c>
      <c r="J146" s="11" t="s">
        <v>261</v>
      </c>
      <c r="K146" s="11" t="s">
        <v>2960</v>
      </c>
      <c r="L146" s="11">
        <v>2</v>
      </c>
    </row>
    <row r="147" spans="1:12">
      <c r="A147" s="11" t="s">
        <v>135</v>
      </c>
      <c r="D147" s="11" t="s">
        <v>260</v>
      </c>
      <c r="E147" s="19" t="s">
        <v>397</v>
      </c>
      <c r="F147" s="10">
        <v>42036</v>
      </c>
      <c r="G147" s="10">
        <v>45689</v>
      </c>
      <c r="H147" s="11">
        <v>11</v>
      </c>
      <c r="I147" s="20" t="s">
        <v>259</v>
      </c>
      <c r="J147" s="11" t="s">
        <v>261</v>
      </c>
      <c r="K147" s="11" t="s">
        <v>2960</v>
      </c>
      <c r="L147" s="11">
        <v>2</v>
      </c>
    </row>
    <row r="148" spans="1:12">
      <c r="A148" s="11" t="s">
        <v>136</v>
      </c>
      <c r="D148" s="11" t="s">
        <v>260</v>
      </c>
      <c r="E148" s="19" t="s">
        <v>398</v>
      </c>
      <c r="F148" s="10">
        <v>42036</v>
      </c>
      <c r="G148" s="10">
        <v>45689</v>
      </c>
      <c r="H148" s="11">
        <v>11</v>
      </c>
      <c r="I148" s="20" t="s">
        <v>259</v>
      </c>
      <c r="J148" s="11" t="s">
        <v>261</v>
      </c>
      <c r="K148" s="11" t="s">
        <v>2960</v>
      </c>
      <c r="L148" s="11">
        <v>2</v>
      </c>
    </row>
    <row r="149" spans="1:12">
      <c r="A149" s="11" t="s">
        <v>137</v>
      </c>
      <c r="D149" s="11" t="s">
        <v>260</v>
      </c>
      <c r="E149" s="19" t="s">
        <v>399</v>
      </c>
      <c r="F149" s="10">
        <v>42036</v>
      </c>
      <c r="G149" s="10">
        <v>45689</v>
      </c>
      <c r="H149" s="11">
        <v>11</v>
      </c>
      <c r="I149" s="20" t="s">
        <v>259</v>
      </c>
      <c r="J149" s="11" t="s">
        <v>261</v>
      </c>
      <c r="K149" s="11" t="s">
        <v>2960</v>
      </c>
      <c r="L149" s="11">
        <v>2</v>
      </c>
    </row>
    <row r="150" spans="1:12">
      <c r="A150" s="11" t="s">
        <v>138</v>
      </c>
      <c r="D150" s="11" t="s">
        <v>260</v>
      </c>
      <c r="E150" s="19" t="s">
        <v>400</v>
      </c>
      <c r="F150" s="10">
        <v>42036</v>
      </c>
      <c r="G150" s="10">
        <v>45689</v>
      </c>
      <c r="H150" s="11">
        <v>11</v>
      </c>
      <c r="I150" s="20" t="s">
        <v>259</v>
      </c>
      <c r="J150" s="11" t="s">
        <v>261</v>
      </c>
      <c r="K150" s="11" t="s">
        <v>2960</v>
      </c>
      <c r="L150" s="11">
        <v>2</v>
      </c>
    </row>
    <row r="151" spans="1:12">
      <c r="A151" s="11" t="s">
        <v>139</v>
      </c>
      <c r="D151" s="11" t="s">
        <v>260</v>
      </c>
      <c r="E151" s="19" t="s">
        <v>401</v>
      </c>
      <c r="F151" s="10">
        <v>42036</v>
      </c>
      <c r="G151" s="10">
        <v>45689</v>
      </c>
      <c r="H151" s="11">
        <v>11</v>
      </c>
      <c r="I151" s="20" t="s">
        <v>259</v>
      </c>
      <c r="J151" s="11" t="s">
        <v>261</v>
      </c>
      <c r="K151" s="11" t="s">
        <v>2960</v>
      </c>
      <c r="L151" s="11">
        <v>2</v>
      </c>
    </row>
    <row r="152" spans="1:12">
      <c r="A152" s="11" t="s">
        <v>140</v>
      </c>
      <c r="D152" s="11" t="s">
        <v>260</v>
      </c>
      <c r="E152" s="19" t="s">
        <v>402</v>
      </c>
      <c r="F152" s="10">
        <v>42036</v>
      </c>
      <c r="G152" s="10">
        <v>45689</v>
      </c>
      <c r="H152" s="11">
        <v>11</v>
      </c>
      <c r="I152" s="20" t="s">
        <v>259</v>
      </c>
      <c r="J152" s="11" t="s">
        <v>261</v>
      </c>
      <c r="K152" s="11" t="s">
        <v>2960</v>
      </c>
      <c r="L152" s="11">
        <v>2</v>
      </c>
    </row>
    <row r="153" spans="1:12">
      <c r="A153" s="11" t="s">
        <v>141</v>
      </c>
      <c r="D153" s="11" t="s">
        <v>260</v>
      </c>
      <c r="E153" s="19" t="s">
        <v>403</v>
      </c>
      <c r="F153" s="10">
        <v>42036</v>
      </c>
      <c r="G153" s="10">
        <v>45689</v>
      </c>
      <c r="H153" s="11">
        <v>11</v>
      </c>
      <c r="I153" s="20" t="s">
        <v>259</v>
      </c>
      <c r="J153" s="11" t="s">
        <v>261</v>
      </c>
      <c r="K153" s="11" t="s">
        <v>2960</v>
      </c>
      <c r="L153" s="11">
        <v>2</v>
      </c>
    </row>
    <row r="154" spans="1:12">
      <c r="A154" s="11" t="s">
        <v>142</v>
      </c>
      <c r="D154" s="11" t="s">
        <v>260</v>
      </c>
      <c r="E154" s="19" t="s">
        <v>404</v>
      </c>
      <c r="F154" s="10">
        <v>42036</v>
      </c>
      <c r="G154" s="10">
        <v>45689</v>
      </c>
      <c r="H154" s="11">
        <v>11</v>
      </c>
      <c r="I154" s="20" t="s">
        <v>259</v>
      </c>
      <c r="J154" s="11" t="s">
        <v>261</v>
      </c>
      <c r="K154" s="11" t="s">
        <v>2960</v>
      </c>
      <c r="L154" s="11">
        <v>2</v>
      </c>
    </row>
    <row r="155" spans="1:12">
      <c r="A155" s="11" t="s">
        <v>143</v>
      </c>
      <c r="D155" s="11" t="s">
        <v>260</v>
      </c>
      <c r="E155" s="19" t="s">
        <v>405</v>
      </c>
      <c r="F155" s="10">
        <v>42036</v>
      </c>
      <c r="G155" s="10">
        <v>45689</v>
      </c>
      <c r="H155" s="11">
        <v>11</v>
      </c>
      <c r="I155" s="20" t="s">
        <v>259</v>
      </c>
      <c r="J155" s="11" t="s">
        <v>261</v>
      </c>
      <c r="K155" s="11" t="s">
        <v>2960</v>
      </c>
      <c r="L155" s="11">
        <v>2</v>
      </c>
    </row>
    <row r="156" spans="1:12">
      <c r="A156" s="11" t="s">
        <v>144</v>
      </c>
      <c r="D156" s="11" t="s">
        <v>260</v>
      </c>
      <c r="E156" s="19" t="s">
        <v>406</v>
      </c>
      <c r="F156" s="10">
        <v>42036</v>
      </c>
      <c r="G156" s="10">
        <v>45689</v>
      </c>
      <c r="H156" s="11">
        <v>11</v>
      </c>
      <c r="I156" s="20" t="s">
        <v>259</v>
      </c>
      <c r="J156" s="11" t="s">
        <v>261</v>
      </c>
      <c r="K156" s="11" t="s">
        <v>2960</v>
      </c>
      <c r="L156" s="11">
        <v>2</v>
      </c>
    </row>
    <row r="157" spans="1:12">
      <c r="A157" s="11" t="s">
        <v>145</v>
      </c>
      <c r="D157" s="11" t="s">
        <v>260</v>
      </c>
      <c r="E157" s="19" t="s">
        <v>407</v>
      </c>
      <c r="F157" s="10">
        <v>42036</v>
      </c>
      <c r="G157" s="10">
        <v>45689</v>
      </c>
      <c r="H157" s="11">
        <v>11</v>
      </c>
      <c r="I157" s="20" t="s">
        <v>259</v>
      </c>
      <c r="J157" s="11" t="s">
        <v>261</v>
      </c>
      <c r="K157" s="11" t="s">
        <v>2960</v>
      </c>
      <c r="L157" s="11">
        <v>2</v>
      </c>
    </row>
    <row r="158" spans="1:12">
      <c r="A158" s="11" t="s">
        <v>146</v>
      </c>
      <c r="D158" s="11" t="s">
        <v>260</v>
      </c>
      <c r="E158" s="19" t="s">
        <v>408</v>
      </c>
      <c r="F158" s="10">
        <v>42036</v>
      </c>
      <c r="G158" s="10">
        <v>45689</v>
      </c>
      <c r="H158" s="11">
        <v>11</v>
      </c>
      <c r="I158" s="20" t="s">
        <v>259</v>
      </c>
      <c r="J158" s="11" t="s">
        <v>261</v>
      </c>
      <c r="K158" s="11" t="s">
        <v>2960</v>
      </c>
      <c r="L158" s="11">
        <v>2</v>
      </c>
    </row>
    <row r="159" spans="1:12">
      <c r="A159" s="11" t="s">
        <v>147</v>
      </c>
      <c r="D159" s="11" t="s">
        <v>260</v>
      </c>
      <c r="E159" s="19" t="s">
        <v>409</v>
      </c>
      <c r="F159" s="10">
        <v>42036</v>
      </c>
      <c r="G159" s="10">
        <v>45689</v>
      </c>
      <c r="H159" s="11">
        <v>11</v>
      </c>
      <c r="I159" s="20" t="s">
        <v>259</v>
      </c>
      <c r="J159" s="11" t="s">
        <v>261</v>
      </c>
      <c r="K159" s="11" t="s">
        <v>2960</v>
      </c>
      <c r="L159" s="11">
        <v>2</v>
      </c>
    </row>
    <row r="160" spans="1:12">
      <c r="A160" s="11" t="s">
        <v>148</v>
      </c>
      <c r="D160" s="11" t="s">
        <v>260</v>
      </c>
      <c r="E160" s="19" t="s">
        <v>410</v>
      </c>
      <c r="F160" s="10">
        <v>42036</v>
      </c>
      <c r="G160" s="10">
        <v>45689</v>
      </c>
      <c r="H160" s="11">
        <v>11</v>
      </c>
      <c r="I160" s="20" t="s">
        <v>259</v>
      </c>
      <c r="J160" s="11" t="s">
        <v>261</v>
      </c>
      <c r="K160" s="11" t="s">
        <v>2960</v>
      </c>
      <c r="L160" s="11">
        <v>2</v>
      </c>
    </row>
    <row r="161" spans="1:12">
      <c r="A161" s="11" t="s">
        <v>149</v>
      </c>
      <c r="D161" s="11" t="s">
        <v>260</v>
      </c>
      <c r="E161" s="19" t="s">
        <v>411</v>
      </c>
      <c r="F161" s="10">
        <v>42036</v>
      </c>
      <c r="G161" s="10">
        <v>45689</v>
      </c>
      <c r="H161" s="11">
        <v>11</v>
      </c>
      <c r="I161" s="20" t="s">
        <v>259</v>
      </c>
      <c r="J161" s="11" t="s">
        <v>261</v>
      </c>
      <c r="K161" s="11" t="s">
        <v>2960</v>
      </c>
      <c r="L161" s="11">
        <v>2</v>
      </c>
    </row>
    <row r="162" spans="1:12">
      <c r="A162" s="11" t="s">
        <v>150</v>
      </c>
      <c r="D162" s="11" t="s">
        <v>260</v>
      </c>
      <c r="E162" s="19" t="s">
        <v>412</v>
      </c>
      <c r="F162" s="10">
        <v>42036</v>
      </c>
      <c r="G162" s="10">
        <v>45689</v>
      </c>
      <c r="H162" s="11">
        <v>11</v>
      </c>
      <c r="I162" s="20" t="s">
        <v>259</v>
      </c>
      <c r="J162" s="11" t="s">
        <v>261</v>
      </c>
      <c r="K162" s="11" t="s">
        <v>2960</v>
      </c>
      <c r="L162" s="11">
        <v>2</v>
      </c>
    </row>
    <row r="163" spans="1:12">
      <c r="A163" s="11" t="s">
        <v>151</v>
      </c>
      <c r="D163" s="11" t="s">
        <v>260</v>
      </c>
      <c r="E163" s="19" t="s">
        <v>413</v>
      </c>
      <c r="F163" s="10">
        <v>42036</v>
      </c>
      <c r="G163" s="10">
        <v>45689</v>
      </c>
      <c r="H163" s="11">
        <v>11</v>
      </c>
      <c r="I163" s="20" t="s">
        <v>259</v>
      </c>
      <c r="J163" s="11" t="s">
        <v>261</v>
      </c>
      <c r="K163" s="11" t="s">
        <v>2960</v>
      </c>
      <c r="L163" s="11">
        <v>2</v>
      </c>
    </row>
    <row r="164" spans="1:12">
      <c r="A164" s="11" t="s">
        <v>152</v>
      </c>
      <c r="D164" s="11" t="s">
        <v>260</v>
      </c>
      <c r="E164" s="19" t="s">
        <v>414</v>
      </c>
      <c r="F164" s="10">
        <v>42036</v>
      </c>
      <c r="G164" s="10">
        <v>45689</v>
      </c>
      <c r="H164" s="11">
        <v>11</v>
      </c>
      <c r="I164" s="20" t="s">
        <v>259</v>
      </c>
      <c r="J164" s="11" t="s">
        <v>261</v>
      </c>
      <c r="K164" s="11" t="s">
        <v>2960</v>
      </c>
      <c r="L164" s="11">
        <v>2</v>
      </c>
    </row>
    <row r="165" spans="1:12">
      <c r="A165" s="11" t="s">
        <v>153</v>
      </c>
      <c r="D165" s="11" t="s">
        <v>260</v>
      </c>
      <c r="E165" s="19" t="s">
        <v>415</v>
      </c>
      <c r="F165" s="10">
        <v>42036</v>
      </c>
      <c r="G165" s="10">
        <v>45689</v>
      </c>
      <c r="H165" s="11">
        <v>11</v>
      </c>
      <c r="I165" s="20" t="s">
        <v>259</v>
      </c>
      <c r="J165" s="11" t="s">
        <v>261</v>
      </c>
      <c r="K165" s="11" t="s">
        <v>2960</v>
      </c>
      <c r="L165" s="11">
        <v>2</v>
      </c>
    </row>
    <row r="166" spans="1:12">
      <c r="A166" s="11" t="s">
        <v>154</v>
      </c>
      <c r="D166" s="11" t="s">
        <v>260</v>
      </c>
      <c r="E166" s="19" t="s">
        <v>416</v>
      </c>
      <c r="F166" s="10">
        <v>42036</v>
      </c>
      <c r="G166" s="10">
        <v>45689</v>
      </c>
      <c r="H166" s="11">
        <v>11</v>
      </c>
      <c r="I166" s="20" t="s">
        <v>259</v>
      </c>
      <c r="J166" s="11" t="s">
        <v>261</v>
      </c>
      <c r="K166" s="11" t="s">
        <v>2960</v>
      </c>
      <c r="L166" s="11">
        <v>2</v>
      </c>
    </row>
    <row r="167" spans="1:12">
      <c r="A167" s="11" t="s">
        <v>155</v>
      </c>
      <c r="D167" s="11" t="s">
        <v>260</v>
      </c>
      <c r="E167" s="19" t="s">
        <v>417</v>
      </c>
      <c r="F167" s="10">
        <v>42036</v>
      </c>
      <c r="G167" s="10">
        <v>45689</v>
      </c>
      <c r="H167" s="11">
        <v>11</v>
      </c>
      <c r="I167" s="20" t="s">
        <v>259</v>
      </c>
      <c r="J167" s="11" t="s">
        <v>261</v>
      </c>
      <c r="K167" s="11" t="s">
        <v>2960</v>
      </c>
      <c r="L167" s="11">
        <v>2</v>
      </c>
    </row>
    <row r="168" spans="1:12">
      <c r="A168" s="11" t="s">
        <v>156</v>
      </c>
      <c r="D168" s="11" t="s">
        <v>260</v>
      </c>
      <c r="E168" s="19" t="s">
        <v>418</v>
      </c>
      <c r="F168" s="10">
        <v>42036</v>
      </c>
      <c r="G168" s="10">
        <v>45689</v>
      </c>
      <c r="H168" s="11">
        <v>11</v>
      </c>
      <c r="I168" s="20" t="s">
        <v>259</v>
      </c>
      <c r="J168" s="11" t="s">
        <v>261</v>
      </c>
      <c r="K168" s="11" t="s">
        <v>2960</v>
      </c>
      <c r="L168" s="11">
        <v>2</v>
      </c>
    </row>
    <row r="169" spans="1:12">
      <c r="A169" s="11" t="s">
        <v>157</v>
      </c>
      <c r="D169" s="11" t="s">
        <v>260</v>
      </c>
      <c r="E169" s="19" t="s">
        <v>419</v>
      </c>
      <c r="F169" s="10">
        <v>42036</v>
      </c>
      <c r="G169" s="10">
        <v>45689</v>
      </c>
      <c r="H169" s="11">
        <v>11</v>
      </c>
      <c r="I169" s="20" t="s">
        <v>259</v>
      </c>
      <c r="J169" s="11" t="s">
        <v>261</v>
      </c>
      <c r="K169" s="11" t="s">
        <v>2960</v>
      </c>
      <c r="L169" s="11">
        <v>2</v>
      </c>
    </row>
    <row r="170" spans="1:12">
      <c r="A170" s="11" t="s">
        <v>158</v>
      </c>
      <c r="D170" s="11" t="s">
        <v>260</v>
      </c>
      <c r="E170" s="19" t="s">
        <v>420</v>
      </c>
      <c r="F170" s="10">
        <v>42036</v>
      </c>
      <c r="G170" s="10">
        <v>45689</v>
      </c>
      <c r="H170" s="11">
        <v>11</v>
      </c>
      <c r="I170" s="20" t="s">
        <v>259</v>
      </c>
      <c r="J170" s="11" t="s">
        <v>261</v>
      </c>
      <c r="K170" s="11" t="s">
        <v>2960</v>
      </c>
      <c r="L170" s="11">
        <v>2</v>
      </c>
    </row>
    <row r="171" spans="1:12">
      <c r="A171" s="11" t="s">
        <v>159</v>
      </c>
      <c r="D171" s="11" t="s">
        <v>260</v>
      </c>
      <c r="E171" s="19" t="s">
        <v>421</v>
      </c>
      <c r="F171" s="10">
        <v>42036</v>
      </c>
      <c r="G171" s="10">
        <v>45689</v>
      </c>
      <c r="H171" s="11">
        <v>11</v>
      </c>
      <c r="I171" s="20" t="s">
        <v>259</v>
      </c>
      <c r="J171" s="11" t="s">
        <v>261</v>
      </c>
      <c r="K171" s="11" t="s">
        <v>2960</v>
      </c>
      <c r="L171" s="11">
        <v>2</v>
      </c>
    </row>
    <row r="172" spans="1:12">
      <c r="A172" s="11" t="s">
        <v>160</v>
      </c>
      <c r="D172" s="11" t="s">
        <v>260</v>
      </c>
      <c r="E172" s="19" t="s">
        <v>422</v>
      </c>
      <c r="F172" s="10">
        <v>42036</v>
      </c>
      <c r="G172" s="10">
        <v>45689</v>
      </c>
      <c r="H172" s="11">
        <v>11</v>
      </c>
      <c r="I172" s="20" t="s">
        <v>259</v>
      </c>
      <c r="J172" s="11" t="s">
        <v>261</v>
      </c>
      <c r="K172" s="11" t="s">
        <v>2960</v>
      </c>
      <c r="L172" s="11">
        <v>2</v>
      </c>
    </row>
    <row r="173" spans="1:12">
      <c r="A173" s="11" t="s">
        <v>161</v>
      </c>
      <c r="D173" s="11" t="s">
        <v>260</v>
      </c>
      <c r="E173" s="19" t="s">
        <v>423</v>
      </c>
      <c r="F173" s="10">
        <v>42036</v>
      </c>
      <c r="G173" s="10">
        <v>45689</v>
      </c>
      <c r="H173" s="11">
        <v>11</v>
      </c>
      <c r="I173" s="20" t="s">
        <v>259</v>
      </c>
      <c r="J173" s="11" t="s">
        <v>261</v>
      </c>
      <c r="K173" s="11" t="s">
        <v>2960</v>
      </c>
      <c r="L173" s="11">
        <v>2</v>
      </c>
    </row>
    <row r="174" spans="1:12">
      <c r="A174" s="11" t="s">
        <v>162</v>
      </c>
      <c r="D174" s="11" t="s">
        <v>260</v>
      </c>
      <c r="E174" s="19" t="s">
        <v>424</v>
      </c>
      <c r="F174" s="10">
        <v>42036</v>
      </c>
      <c r="G174" s="10">
        <v>45689</v>
      </c>
      <c r="H174" s="11">
        <v>11</v>
      </c>
      <c r="I174" s="20" t="s">
        <v>259</v>
      </c>
      <c r="J174" s="11" t="s">
        <v>261</v>
      </c>
      <c r="K174" s="11" t="s">
        <v>2960</v>
      </c>
      <c r="L174" s="11">
        <v>2</v>
      </c>
    </row>
    <row r="175" spans="1:12">
      <c r="A175" s="11" t="s">
        <v>163</v>
      </c>
      <c r="D175" s="11" t="s">
        <v>260</v>
      </c>
      <c r="E175" s="19" t="s">
        <v>425</v>
      </c>
      <c r="F175" s="10">
        <v>42036</v>
      </c>
      <c r="G175" s="10">
        <v>45689</v>
      </c>
      <c r="H175" s="11">
        <v>11</v>
      </c>
      <c r="I175" s="20" t="s">
        <v>259</v>
      </c>
      <c r="J175" s="11" t="s">
        <v>261</v>
      </c>
      <c r="K175" s="11" t="s">
        <v>2960</v>
      </c>
      <c r="L175" s="11">
        <v>2</v>
      </c>
    </row>
    <row r="176" spans="1:12">
      <c r="A176" s="11" t="s">
        <v>164</v>
      </c>
      <c r="D176" s="11" t="s">
        <v>260</v>
      </c>
      <c r="E176" s="19" t="s">
        <v>426</v>
      </c>
      <c r="F176" s="10">
        <v>42036</v>
      </c>
      <c r="G176" s="10">
        <v>45689</v>
      </c>
      <c r="H176" s="11">
        <v>11</v>
      </c>
      <c r="I176" s="20" t="s">
        <v>259</v>
      </c>
      <c r="J176" s="11" t="s">
        <v>261</v>
      </c>
      <c r="K176" s="11" t="s">
        <v>2960</v>
      </c>
      <c r="L176" s="11">
        <v>2</v>
      </c>
    </row>
    <row r="177" spans="1:12">
      <c r="A177" s="11" t="s">
        <v>165</v>
      </c>
      <c r="D177" s="11" t="s">
        <v>260</v>
      </c>
      <c r="E177" s="19" t="s">
        <v>427</v>
      </c>
      <c r="F177" s="10">
        <v>42036</v>
      </c>
      <c r="G177" s="10">
        <v>45689</v>
      </c>
      <c r="H177" s="11">
        <v>11</v>
      </c>
      <c r="I177" s="20" t="s">
        <v>259</v>
      </c>
      <c r="J177" s="11" t="s">
        <v>261</v>
      </c>
      <c r="K177" s="11" t="s">
        <v>2960</v>
      </c>
      <c r="L177" s="11">
        <v>2</v>
      </c>
    </row>
    <row r="178" spans="1:12">
      <c r="A178" s="11" t="s">
        <v>166</v>
      </c>
      <c r="D178" s="11" t="s">
        <v>260</v>
      </c>
      <c r="E178" s="19" t="s">
        <v>428</v>
      </c>
      <c r="F178" s="10">
        <v>42036</v>
      </c>
      <c r="G178" s="10">
        <v>45689</v>
      </c>
      <c r="H178" s="11">
        <v>11</v>
      </c>
      <c r="I178" s="20" t="s">
        <v>259</v>
      </c>
      <c r="J178" s="11" t="s">
        <v>261</v>
      </c>
      <c r="K178" s="11" t="s">
        <v>2960</v>
      </c>
      <c r="L178" s="11">
        <v>2</v>
      </c>
    </row>
    <row r="179" spans="1:12">
      <c r="A179" s="11" t="s">
        <v>167</v>
      </c>
      <c r="D179" s="11" t="s">
        <v>260</v>
      </c>
      <c r="E179" s="19" t="s">
        <v>429</v>
      </c>
      <c r="F179" s="10">
        <v>42036</v>
      </c>
      <c r="G179" s="10">
        <v>45689</v>
      </c>
      <c r="H179" s="11">
        <v>11</v>
      </c>
      <c r="I179" s="20" t="s">
        <v>259</v>
      </c>
      <c r="J179" s="11" t="s">
        <v>261</v>
      </c>
      <c r="K179" s="11" t="s">
        <v>2960</v>
      </c>
      <c r="L179" s="11">
        <v>2</v>
      </c>
    </row>
    <row r="180" spans="1:12">
      <c r="A180" s="11" t="s">
        <v>168</v>
      </c>
      <c r="D180" s="11" t="s">
        <v>260</v>
      </c>
      <c r="E180" s="19" t="s">
        <v>430</v>
      </c>
      <c r="F180" s="10">
        <v>42036</v>
      </c>
      <c r="G180" s="10">
        <v>45689</v>
      </c>
      <c r="H180" s="11">
        <v>11</v>
      </c>
      <c r="I180" s="20" t="s">
        <v>259</v>
      </c>
      <c r="J180" s="11" t="s">
        <v>261</v>
      </c>
      <c r="K180" s="11" t="s">
        <v>2960</v>
      </c>
      <c r="L180" s="11">
        <v>2</v>
      </c>
    </row>
    <row r="181" spans="1:12">
      <c r="A181" s="11" t="s">
        <v>169</v>
      </c>
      <c r="D181" s="11" t="s">
        <v>260</v>
      </c>
      <c r="E181" s="19" t="s">
        <v>431</v>
      </c>
      <c r="F181" s="10">
        <v>42036</v>
      </c>
      <c r="G181" s="10">
        <v>45689</v>
      </c>
      <c r="H181" s="11">
        <v>11</v>
      </c>
      <c r="I181" s="20" t="s">
        <v>259</v>
      </c>
      <c r="J181" s="11" t="s">
        <v>261</v>
      </c>
      <c r="K181" s="11" t="s">
        <v>2960</v>
      </c>
      <c r="L181" s="11">
        <v>2</v>
      </c>
    </row>
    <row r="182" spans="1:12">
      <c r="A182" s="11" t="s">
        <v>170</v>
      </c>
      <c r="D182" s="11" t="s">
        <v>260</v>
      </c>
      <c r="E182" s="19" t="s">
        <v>432</v>
      </c>
      <c r="F182" s="10">
        <v>42036</v>
      </c>
      <c r="G182" s="10">
        <v>45689</v>
      </c>
      <c r="H182" s="11">
        <v>11</v>
      </c>
      <c r="I182" s="20" t="s">
        <v>259</v>
      </c>
      <c r="J182" s="11" t="s">
        <v>261</v>
      </c>
      <c r="K182" s="11" t="s">
        <v>2960</v>
      </c>
      <c r="L182" s="11">
        <v>2</v>
      </c>
    </row>
    <row r="183" spans="1:12">
      <c r="A183" s="11" t="s">
        <v>171</v>
      </c>
      <c r="D183" s="11" t="s">
        <v>260</v>
      </c>
      <c r="E183" s="19" t="s">
        <v>433</v>
      </c>
      <c r="F183" s="10">
        <v>42036</v>
      </c>
      <c r="G183" s="10">
        <v>45689</v>
      </c>
      <c r="H183" s="11">
        <v>11</v>
      </c>
      <c r="I183" s="20" t="s">
        <v>259</v>
      </c>
      <c r="J183" s="11" t="s">
        <v>261</v>
      </c>
      <c r="K183" s="11" t="s">
        <v>2960</v>
      </c>
      <c r="L183" s="11">
        <v>2</v>
      </c>
    </row>
    <row r="184" spans="1:12">
      <c r="A184" s="11" t="s">
        <v>172</v>
      </c>
      <c r="D184" s="11" t="s">
        <v>260</v>
      </c>
      <c r="E184" s="19" t="s">
        <v>434</v>
      </c>
      <c r="F184" s="10">
        <v>42036</v>
      </c>
      <c r="G184" s="10">
        <v>45689</v>
      </c>
      <c r="H184" s="11">
        <v>11</v>
      </c>
      <c r="I184" s="20" t="s">
        <v>259</v>
      </c>
      <c r="J184" s="11" t="s">
        <v>261</v>
      </c>
      <c r="K184" s="11" t="s">
        <v>2960</v>
      </c>
      <c r="L184" s="11">
        <v>2</v>
      </c>
    </row>
    <row r="185" spans="1:12">
      <c r="A185" s="11" t="s">
        <v>173</v>
      </c>
      <c r="D185" s="11" t="s">
        <v>260</v>
      </c>
      <c r="E185" s="19" t="s">
        <v>435</v>
      </c>
      <c r="F185" s="10">
        <v>42036</v>
      </c>
      <c r="G185" s="10">
        <v>45689</v>
      </c>
      <c r="H185" s="11">
        <v>11</v>
      </c>
      <c r="I185" s="20" t="s">
        <v>259</v>
      </c>
      <c r="J185" s="11" t="s">
        <v>261</v>
      </c>
      <c r="K185" s="11" t="s">
        <v>2960</v>
      </c>
      <c r="L185" s="11">
        <v>2</v>
      </c>
    </row>
    <row r="186" spans="1:12">
      <c r="A186" s="11" t="s">
        <v>174</v>
      </c>
      <c r="D186" s="11" t="s">
        <v>260</v>
      </c>
      <c r="E186" s="19" t="s">
        <v>436</v>
      </c>
      <c r="F186" s="10">
        <v>42036</v>
      </c>
      <c r="G186" s="10">
        <v>45689</v>
      </c>
      <c r="H186" s="11">
        <v>11</v>
      </c>
      <c r="I186" s="20" t="s">
        <v>259</v>
      </c>
      <c r="J186" s="11" t="s">
        <v>261</v>
      </c>
      <c r="K186" s="11" t="s">
        <v>2960</v>
      </c>
      <c r="L186" s="11">
        <v>2</v>
      </c>
    </row>
    <row r="187" spans="1:12">
      <c r="A187" s="11" t="s">
        <v>175</v>
      </c>
      <c r="D187" s="11" t="s">
        <v>260</v>
      </c>
      <c r="E187" s="19" t="s">
        <v>437</v>
      </c>
      <c r="F187" s="10">
        <v>42036</v>
      </c>
      <c r="G187" s="10">
        <v>45689</v>
      </c>
      <c r="H187" s="11">
        <v>11</v>
      </c>
      <c r="I187" s="20" t="s">
        <v>259</v>
      </c>
      <c r="J187" s="11" t="s">
        <v>261</v>
      </c>
      <c r="K187" s="11" t="s">
        <v>2960</v>
      </c>
      <c r="L187" s="11">
        <v>2</v>
      </c>
    </row>
    <row r="188" spans="1:12">
      <c r="A188" s="11" t="s">
        <v>176</v>
      </c>
      <c r="D188" s="11" t="s">
        <v>260</v>
      </c>
      <c r="E188" s="19" t="s">
        <v>438</v>
      </c>
      <c r="F188" s="10">
        <v>42036</v>
      </c>
      <c r="G188" s="10">
        <v>45689</v>
      </c>
      <c r="H188" s="11">
        <v>11</v>
      </c>
      <c r="I188" s="20" t="s">
        <v>259</v>
      </c>
      <c r="J188" s="11" t="s">
        <v>261</v>
      </c>
      <c r="K188" s="11" t="s">
        <v>2960</v>
      </c>
      <c r="L188" s="11">
        <v>2</v>
      </c>
    </row>
    <row r="189" spans="1:12">
      <c r="A189" s="11" t="s">
        <v>177</v>
      </c>
      <c r="D189" s="11" t="s">
        <v>260</v>
      </c>
      <c r="E189" s="19" t="s">
        <v>439</v>
      </c>
      <c r="F189" s="10">
        <v>42036</v>
      </c>
      <c r="G189" s="10">
        <v>45689</v>
      </c>
      <c r="H189" s="11">
        <v>11</v>
      </c>
      <c r="I189" s="20" t="s">
        <v>259</v>
      </c>
      <c r="J189" s="11" t="s">
        <v>261</v>
      </c>
      <c r="K189" s="11" t="s">
        <v>2960</v>
      </c>
      <c r="L189" s="11">
        <v>2</v>
      </c>
    </row>
    <row r="190" spans="1:12">
      <c r="A190" s="11" t="s">
        <v>178</v>
      </c>
      <c r="D190" s="11" t="s">
        <v>260</v>
      </c>
      <c r="E190" s="19" t="s">
        <v>440</v>
      </c>
      <c r="F190" s="10">
        <v>42036</v>
      </c>
      <c r="G190" s="10">
        <v>45689</v>
      </c>
      <c r="H190" s="11">
        <v>11</v>
      </c>
      <c r="I190" s="20" t="s">
        <v>259</v>
      </c>
      <c r="J190" s="11" t="s">
        <v>261</v>
      </c>
      <c r="K190" s="11" t="s">
        <v>2960</v>
      </c>
      <c r="L190" s="11">
        <v>2</v>
      </c>
    </row>
    <row r="191" spans="1:12">
      <c r="A191" s="11" t="s">
        <v>179</v>
      </c>
      <c r="D191" s="11" t="s">
        <v>260</v>
      </c>
      <c r="E191" s="19" t="s">
        <v>441</v>
      </c>
      <c r="F191" s="10">
        <v>42036</v>
      </c>
      <c r="G191" s="10">
        <v>45689</v>
      </c>
      <c r="H191" s="11">
        <v>11</v>
      </c>
      <c r="I191" s="20" t="s">
        <v>259</v>
      </c>
      <c r="J191" s="11" t="s">
        <v>261</v>
      </c>
      <c r="K191" s="11" t="s">
        <v>2960</v>
      </c>
      <c r="L191" s="11">
        <v>2</v>
      </c>
    </row>
    <row r="192" spans="1:12">
      <c r="A192" s="11" t="s">
        <v>180</v>
      </c>
      <c r="D192" s="11" t="s">
        <v>260</v>
      </c>
      <c r="E192" s="19" t="s">
        <v>442</v>
      </c>
      <c r="F192" s="10">
        <v>42036</v>
      </c>
      <c r="G192" s="10">
        <v>45689</v>
      </c>
      <c r="H192" s="11">
        <v>11</v>
      </c>
      <c r="I192" s="20" t="s">
        <v>259</v>
      </c>
      <c r="J192" s="11" t="s">
        <v>261</v>
      </c>
      <c r="K192" s="11" t="s">
        <v>2960</v>
      </c>
      <c r="L192" s="11">
        <v>2</v>
      </c>
    </row>
    <row r="193" spans="1:12">
      <c r="A193" s="11" t="s">
        <v>181</v>
      </c>
      <c r="D193" s="11" t="s">
        <v>260</v>
      </c>
      <c r="E193" s="19" t="s">
        <v>443</v>
      </c>
      <c r="F193" s="10">
        <v>42036</v>
      </c>
      <c r="G193" s="10">
        <v>45689</v>
      </c>
      <c r="H193" s="11">
        <v>11</v>
      </c>
      <c r="I193" s="20" t="s">
        <v>259</v>
      </c>
      <c r="J193" s="11" t="s">
        <v>261</v>
      </c>
      <c r="K193" s="11" t="s">
        <v>2960</v>
      </c>
      <c r="L193" s="11">
        <v>2</v>
      </c>
    </row>
    <row r="194" spans="1:12">
      <c r="A194" s="11" t="s">
        <v>182</v>
      </c>
      <c r="D194" s="11" t="s">
        <v>260</v>
      </c>
      <c r="E194" s="19" t="s">
        <v>444</v>
      </c>
      <c r="F194" s="10">
        <v>42036</v>
      </c>
      <c r="G194" s="10">
        <v>45689</v>
      </c>
      <c r="H194" s="11">
        <v>11</v>
      </c>
      <c r="I194" s="20" t="s">
        <v>259</v>
      </c>
      <c r="J194" s="11" t="s">
        <v>261</v>
      </c>
      <c r="K194" s="11" t="s">
        <v>2960</v>
      </c>
      <c r="L194" s="11">
        <v>2</v>
      </c>
    </row>
    <row r="195" spans="1:12">
      <c r="A195" s="11" t="s">
        <v>183</v>
      </c>
      <c r="D195" s="11" t="s">
        <v>260</v>
      </c>
      <c r="E195" s="19" t="s">
        <v>445</v>
      </c>
      <c r="F195" s="10">
        <v>42036</v>
      </c>
      <c r="G195" s="10">
        <v>45689</v>
      </c>
      <c r="H195" s="11">
        <v>11</v>
      </c>
      <c r="I195" s="20" t="s">
        <v>259</v>
      </c>
      <c r="J195" s="11" t="s">
        <v>261</v>
      </c>
      <c r="K195" s="11" t="s">
        <v>2960</v>
      </c>
      <c r="L195" s="11">
        <v>2</v>
      </c>
    </row>
    <row r="196" spans="1:12">
      <c r="A196" s="11" t="s">
        <v>184</v>
      </c>
      <c r="D196" s="11" t="s">
        <v>260</v>
      </c>
      <c r="E196" s="19" t="s">
        <v>446</v>
      </c>
      <c r="F196" s="10">
        <v>42036</v>
      </c>
      <c r="G196" s="10">
        <v>45689</v>
      </c>
      <c r="H196" s="11">
        <v>11</v>
      </c>
      <c r="I196" s="20" t="s">
        <v>259</v>
      </c>
      <c r="J196" s="11" t="s">
        <v>261</v>
      </c>
      <c r="K196" s="11" t="s">
        <v>2960</v>
      </c>
      <c r="L196" s="11">
        <v>2</v>
      </c>
    </row>
    <row r="197" spans="1:12">
      <c r="A197" s="11" t="s">
        <v>185</v>
      </c>
      <c r="D197" s="11" t="s">
        <v>260</v>
      </c>
      <c r="E197" s="19" t="s">
        <v>447</v>
      </c>
      <c r="F197" s="10">
        <v>42036</v>
      </c>
      <c r="G197" s="10">
        <v>45689</v>
      </c>
      <c r="H197" s="11">
        <v>11</v>
      </c>
      <c r="I197" s="20" t="s">
        <v>259</v>
      </c>
      <c r="J197" s="11" t="s">
        <v>261</v>
      </c>
      <c r="K197" s="11" t="s">
        <v>2960</v>
      </c>
      <c r="L197" s="11">
        <v>2</v>
      </c>
    </row>
    <row r="198" spans="1:12">
      <c r="A198" s="11" t="s">
        <v>186</v>
      </c>
      <c r="D198" s="11" t="s">
        <v>260</v>
      </c>
      <c r="E198" s="19" t="s">
        <v>448</v>
      </c>
      <c r="F198" s="10">
        <v>42036</v>
      </c>
      <c r="G198" s="10">
        <v>45689</v>
      </c>
      <c r="H198" s="11">
        <v>11</v>
      </c>
      <c r="I198" s="20" t="s">
        <v>259</v>
      </c>
      <c r="J198" s="11" t="s">
        <v>261</v>
      </c>
      <c r="K198" s="11" t="s">
        <v>2960</v>
      </c>
      <c r="L198" s="11">
        <v>2</v>
      </c>
    </row>
    <row r="199" spans="1:12">
      <c r="A199" s="11" t="s">
        <v>187</v>
      </c>
      <c r="D199" s="11" t="s">
        <v>260</v>
      </c>
      <c r="E199" s="19" t="s">
        <v>449</v>
      </c>
      <c r="F199" s="10">
        <v>42036</v>
      </c>
      <c r="G199" s="10">
        <v>45689</v>
      </c>
      <c r="H199" s="11">
        <v>11</v>
      </c>
      <c r="I199" s="20" t="s">
        <v>259</v>
      </c>
      <c r="J199" s="11" t="s">
        <v>261</v>
      </c>
      <c r="K199" s="11" t="s">
        <v>2960</v>
      </c>
      <c r="L199" s="11">
        <v>2</v>
      </c>
    </row>
    <row r="200" spans="1:12">
      <c r="A200" s="11" t="s">
        <v>188</v>
      </c>
      <c r="D200" s="11" t="s">
        <v>260</v>
      </c>
      <c r="E200" s="19" t="s">
        <v>450</v>
      </c>
      <c r="F200" s="10">
        <v>42036</v>
      </c>
      <c r="G200" s="10">
        <v>45689</v>
      </c>
      <c r="H200" s="11">
        <v>11</v>
      </c>
      <c r="I200" s="20" t="s">
        <v>259</v>
      </c>
      <c r="J200" s="11" t="s">
        <v>261</v>
      </c>
      <c r="K200" s="11" t="s">
        <v>2960</v>
      </c>
      <c r="L200" s="11">
        <v>2</v>
      </c>
    </row>
    <row r="201" spans="1:12">
      <c r="A201" s="11" t="s">
        <v>189</v>
      </c>
      <c r="D201" s="11" t="s">
        <v>260</v>
      </c>
      <c r="E201" s="19" t="s">
        <v>451</v>
      </c>
      <c r="F201" s="10">
        <v>42036</v>
      </c>
      <c r="G201" s="10">
        <v>45689</v>
      </c>
      <c r="H201" s="11">
        <v>11</v>
      </c>
      <c r="I201" s="20" t="s">
        <v>259</v>
      </c>
      <c r="J201" s="11" t="s">
        <v>261</v>
      </c>
      <c r="K201" s="11" t="s">
        <v>2960</v>
      </c>
      <c r="L201" s="11">
        <v>2</v>
      </c>
    </row>
    <row r="202" spans="1:12">
      <c r="A202" s="11" t="s">
        <v>190</v>
      </c>
      <c r="D202" s="11" t="s">
        <v>260</v>
      </c>
      <c r="E202" s="19" t="s">
        <v>452</v>
      </c>
      <c r="F202" s="10">
        <v>42036</v>
      </c>
      <c r="G202" s="10">
        <v>45689</v>
      </c>
      <c r="H202" s="11">
        <v>11</v>
      </c>
      <c r="I202" s="20" t="s">
        <v>259</v>
      </c>
      <c r="J202" s="11" t="s">
        <v>261</v>
      </c>
      <c r="K202" s="11" t="s">
        <v>2960</v>
      </c>
      <c r="L202" s="11">
        <v>2</v>
      </c>
    </row>
    <row r="203" spans="1:12">
      <c r="A203" s="11" t="s">
        <v>191</v>
      </c>
      <c r="D203" s="11" t="s">
        <v>260</v>
      </c>
      <c r="E203" s="19" t="s">
        <v>453</v>
      </c>
      <c r="F203" s="10">
        <v>42036</v>
      </c>
      <c r="G203" s="10">
        <v>45689</v>
      </c>
      <c r="H203" s="11">
        <v>11</v>
      </c>
      <c r="I203" s="20" t="s">
        <v>259</v>
      </c>
      <c r="J203" s="11" t="s">
        <v>261</v>
      </c>
      <c r="K203" s="11" t="s">
        <v>2960</v>
      </c>
      <c r="L203" s="11">
        <v>2</v>
      </c>
    </row>
    <row r="204" spans="1:12">
      <c r="A204" s="11" t="s">
        <v>192</v>
      </c>
      <c r="D204" s="11" t="s">
        <v>260</v>
      </c>
      <c r="E204" s="19" t="s">
        <v>454</v>
      </c>
      <c r="F204" s="10">
        <v>42036</v>
      </c>
      <c r="G204" s="10">
        <v>45689</v>
      </c>
      <c r="H204" s="11">
        <v>11</v>
      </c>
      <c r="I204" s="20" t="s">
        <v>259</v>
      </c>
      <c r="J204" s="11" t="s">
        <v>261</v>
      </c>
      <c r="K204" s="11" t="s">
        <v>2960</v>
      </c>
      <c r="L204" s="11">
        <v>2</v>
      </c>
    </row>
    <row r="205" spans="1:12">
      <c r="A205" s="11" t="s">
        <v>193</v>
      </c>
      <c r="D205" s="11" t="s">
        <v>260</v>
      </c>
      <c r="E205" s="19" t="s">
        <v>455</v>
      </c>
      <c r="F205" s="10">
        <v>42036</v>
      </c>
      <c r="G205" s="10">
        <v>45689</v>
      </c>
      <c r="H205" s="11">
        <v>11</v>
      </c>
      <c r="I205" s="20" t="s">
        <v>259</v>
      </c>
      <c r="J205" s="11" t="s">
        <v>261</v>
      </c>
      <c r="K205" s="11" t="s">
        <v>2960</v>
      </c>
      <c r="L205" s="11">
        <v>2</v>
      </c>
    </row>
    <row r="206" spans="1:12">
      <c r="A206" s="11" t="s">
        <v>194</v>
      </c>
      <c r="D206" s="11" t="s">
        <v>260</v>
      </c>
      <c r="E206" s="19" t="s">
        <v>456</v>
      </c>
      <c r="F206" s="10">
        <v>42036</v>
      </c>
      <c r="G206" s="10">
        <v>45689</v>
      </c>
      <c r="H206" s="11">
        <v>11</v>
      </c>
      <c r="I206" s="20" t="s">
        <v>259</v>
      </c>
      <c r="J206" s="11" t="s">
        <v>261</v>
      </c>
      <c r="K206" s="11" t="s">
        <v>2960</v>
      </c>
      <c r="L206" s="11">
        <v>2</v>
      </c>
    </row>
    <row r="207" spans="1:12">
      <c r="A207" s="11" t="s">
        <v>195</v>
      </c>
      <c r="D207" s="11" t="s">
        <v>260</v>
      </c>
      <c r="E207" s="19" t="s">
        <v>457</v>
      </c>
      <c r="F207" s="10">
        <v>42036</v>
      </c>
      <c r="G207" s="10">
        <v>45689</v>
      </c>
      <c r="H207" s="11">
        <v>11</v>
      </c>
      <c r="I207" s="20" t="s">
        <v>259</v>
      </c>
      <c r="J207" s="11" t="s">
        <v>261</v>
      </c>
      <c r="K207" s="11" t="s">
        <v>2960</v>
      </c>
      <c r="L207" s="11">
        <v>2</v>
      </c>
    </row>
    <row r="208" spans="1:12">
      <c r="A208" s="11" t="s">
        <v>196</v>
      </c>
      <c r="D208" s="11" t="s">
        <v>260</v>
      </c>
      <c r="E208" s="19" t="s">
        <v>458</v>
      </c>
      <c r="F208" s="10">
        <v>42036</v>
      </c>
      <c r="G208" s="10">
        <v>45689</v>
      </c>
      <c r="H208" s="11">
        <v>11</v>
      </c>
      <c r="I208" s="20" t="s">
        <v>259</v>
      </c>
      <c r="J208" s="11" t="s">
        <v>261</v>
      </c>
      <c r="K208" s="11" t="s">
        <v>2960</v>
      </c>
      <c r="L208" s="11">
        <v>2</v>
      </c>
    </row>
    <row r="209" spans="1:12">
      <c r="A209" s="11" t="s">
        <v>197</v>
      </c>
      <c r="D209" s="11" t="s">
        <v>260</v>
      </c>
      <c r="E209" s="19" t="s">
        <v>459</v>
      </c>
      <c r="F209" s="10">
        <v>42036</v>
      </c>
      <c r="G209" s="10">
        <v>45689</v>
      </c>
      <c r="H209" s="11">
        <v>11</v>
      </c>
      <c r="I209" s="20" t="s">
        <v>259</v>
      </c>
      <c r="J209" s="11" t="s">
        <v>261</v>
      </c>
      <c r="K209" s="11" t="s">
        <v>2960</v>
      </c>
      <c r="L209" s="11">
        <v>2</v>
      </c>
    </row>
    <row r="210" spans="1:12">
      <c r="A210" s="11" t="s">
        <v>198</v>
      </c>
      <c r="D210" s="11" t="s">
        <v>260</v>
      </c>
      <c r="E210" s="19" t="s">
        <v>460</v>
      </c>
      <c r="F210" s="10">
        <v>42036</v>
      </c>
      <c r="G210" s="10">
        <v>45689</v>
      </c>
      <c r="H210" s="11">
        <v>11</v>
      </c>
      <c r="I210" s="20" t="s">
        <v>259</v>
      </c>
      <c r="J210" s="11" t="s">
        <v>261</v>
      </c>
      <c r="K210" s="11" t="s">
        <v>2960</v>
      </c>
      <c r="L210" s="11">
        <v>2</v>
      </c>
    </row>
    <row r="211" spans="1:12">
      <c r="A211" s="11" t="s">
        <v>199</v>
      </c>
      <c r="D211" s="11" t="s">
        <v>260</v>
      </c>
      <c r="E211" s="19" t="s">
        <v>461</v>
      </c>
      <c r="F211" s="10">
        <v>42036</v>
      </c>
      <c r="G211" s="10">
        <v>45689</v>
      </c>
      <c r="H211" s="11">
        <v>11</v>
      </c>
      <c r="I211" s="20" t="s">
        <v>259</v>
      </c>
      <c r="J211" s="11" t="s">
        <v>261</v>
      </c>
      <c r="K211" s="11" t="s">
        <v>2960</v>
      </c>
      <c r="L211" s="11">
        <v>2</v>
      </c>
    </row>
    <row r="212" spans="1:12">
      <c r="A212" s="11" t="s">
        <v>200</v>
      </c>
      <c r="D212" s="11" t="s">
        <v>260</v>
      </c>
      <c r="E212" s="19" t="s">
        <v>462</v>
      </c>
      <c r="F212" s="10">
        <v>42036</v>
      </c>
      <c r="G212" s="10">
        <v>45689</v>
      </c>
      <c r="H212" s="11">
        <v>11</v>
      </c>
      <c r="I212" s="20" t="s">
        <v>259</v>
      </c>
      <c r="J212" s="11" t="s">
        <v>261</v>
      </c>
      <c r="K212" s="11" t="s">
        <v>2960</v>
      </c>
      <c r="L212" s="11">
        <v>2</v>
      </c>
    </row>
    <row r="213" spans="1:12">
      <c r="A213" s="11" t="s">
        <v>201</v>
      </c>
      <c r="D213" s="11" t="s">
        <v>260</v>
      </c>
      <c r="E213" s="19" t="s">
        <v>463</v>
      </c>
      <c r="F213" s="10">
        <v>42036</v>
      </c>
      <c r="G213" s="10">
        <v>45689</v>
      </c>
      <c r="H213" s="11">
        <v>11</v>
      </c>
      <c r="I213" s="20" t="s">
        <v>259</v>
      </c>
      <c r="J213" s="11" t="s">
        <v>261</v>
      </c>
      <c r="K213" s="11" t="s">
        <v>2960</v>
      </c>
      <c r="L213" s="11">
        <v>2</v>
      </c>
    </row>
    <row r="214" spans="1:12">
      <c r="A214" s="11" t="s">
        <v>202</v>
      </c>
      <c r="D214" s="11" t="s">
        <v>260</v>
      </c>
      <c r="E214" s="19" t="s">
        <v>464</v>
      </c>
      <c r="F214" s="10">
        <v>42036</v>
      </c>
      <c r="G214" s="10">
        <v>45689</v>
      </c>
      <c r="H214" s="11">
        <v>11</v>
      </c>
      <c r="I214" s="20" t="s">
        <v>259</v>
      </c>
      <c r="J214" s="11" t="s">
        <v>261</v>
      </c>
      <c r="K214" s="11" t="s">
        <v>2960</v>
      </c>
      <c r="L214" s="11">
        <v>2</v>
      </c>
    </row>
    <row r="215" spans="1:12">
      <c r="A215" s="11" t="s">
        <v>203</v>
      </c>
      <c r="D215" s="11" t="s">
        <v>260</v>
      </c>
      <c r="E215" s="19" t="s">
        <v>465</v>
      </c>
      <c r="F215" s="10">
        <v>42036</v>
      </c>
      <c r="G215" s="10">
        <v>45689</v>
      </c>
      <c r="H215" s="11">
        <v>11</v>
      </c>
      <c r="I215" s="20" t="s">
        <v>259</v>
      </c>
      <c r="J215" s="11" t="s">
        <v>261</v>
      </c>
      <c r="K215" s="11" t="s">
        <v>2960</v>
      </c>
      <c r="L215" s="11">
        <v>2</v>
      </c>
    </row>
    <row r="216" spans="1:12">
      <c r="A216" s="11" t="s">
        <v>204</v>
      </c>
      <c r="D216" s="11" t="s">
        <v>260</v>
      </c>
      <c r="E216" s="19" t="s">
        <v>466</v>
      </c>
      <c r="F216" s="10">
        <v>42036</v>
      </c>
      <c r="G216" s="10">
        <v>45689</v>
      </c>
      <c r="H216" s="11">
        <v>11</v>
      </c>
      <c r="I216" s="20" t="s">
        <v>259</v>
      </c>
      <c r="J216" s="11" t="s">
        <v>261</v>
      </c>
      <c r="K216" s="11" t="s">
        <v>2960</v>
      </c>
      <c r="L216" s="11">
        <v>2</v>
      </c>
    </row>
    <row r="217" spans="1:12">
      <c r="A217" s="11" t="s">
        <v>205</v>
      </c>
      <c r="D217" s="11" t="s">
        <v>260</v>
      </c>
      <c r="E217" s="19" t="s">
        <v>467</v>
      </c>
      <c r="F217" s="10">
        <v>42036</v>
      </c>
      <c r="G217" s="10">
        <v>45689</v>
      </c>
      <c r="H217" s="11">
        <v>11</v>
      </c>
      <c r="I217" s="20" t="s">
        <v>259</v>
      </c>
      <c r="J217" s="11" t="s">
        <v>261</v>
      </c>
      <c r="K217" s="11" t="s">
        <v>2960</v>
      </c>
      <c r="L217" s="11">
        <v>2</v>
      </c>
    </row>
    <row r="218" spans="1:12">
      <c r="A218" s="11" t="s">
        <v>206</v>
      </c>
      <c r="D218" s="11" t="s">
        <v>260</v>
      </c>
      <c r="E218" s="19" t="s">
        <v>468</v>
      </c>
      <c r="F218" s="10">
        <v>42036</v>
      </c>
      <c r="G218" s="10">
        <v>45689</v>
      </c>
      <c r="H218" s="11">
        <v>11</v>
      </c>
      <c r="I218" s="20" t="s">
        <v>259</v>
      </c>
      <c r="J218" s="11" t="s">
        <v>261</v>
      </c>
      <c r="K218" s="11" t="s">
        <v>2960</v>
      </c>
      <c r="L218" s="11">
        <v>2</v>
      </c>
    </row>
    <row r="219" spans="1:12">
      <c r="A219" s="11" t="s">
        <v>207</v>
      </c>
      <c r="D219" s="11" t="s">
        <v>260</v>
      </c>
      <c r="E219" s="19" t="s">
        <v>469</v>
      </c>
      <c r="F219" s="10">
        <v>42036</v>
      </c>
      <c r="G219" s="10">
        <v>45689</v>
      </c>
      <c r="H219" s="11">
        <v>11</v>
      </c>
      <c r="I219" s="20" t="s">
        <v>259</v>
      </c>
      <c r="J219" s="11" t="s">
        <v>261</v>
      </c>
      <c r="K219" s="11" t="s">
        <v>2960</v>
      </c>
      <c r="L219" s="11">
        <v>2</v>
      </c>
    </row>
    <row r="220" spans="1:12">
      <c r="A220" s="11" t="s">
        <v>208</v>
      </c>
      <c r="D220" s="11" t="s">
        <v>260</v>
      </c>
      <c r="E220" s="19" t="s">
        <v>470</v>
      </c>
      <c r="F220" s="10">
        <v>42036</v>
      </c>
      <c r="G220" s="10">
        <v>45689</v>
      </c>
      <c r="H220" s="11">
        <v>11</v>
      </c>
      <c r="I220" s="20" t="s">
        <v>259</v>
      </c>
      <c r="J220" s="11" t="s">
        <v>261</v>
      </c>
      <c r="K220" s="11" t="s">
        <v>2960</v>
      </c>
      <c r="L220" s="11">
        <v>2</v>
      </c>
    </row>
    <row r="221" spans="1:12">
      <c r="A221" s="11" t="s">
        <v>209</v>
      </c>
      <c r="D221" s="11" t="s">
        <v>260</v>
      </c>
      <c r="E221" s="19" t="s">
        <v>471</v>
      </c>
      <c r="F221" s="10">
        <v>42036</v>
      </c>
      <c r="G221" s="10">
        <v>45689</v>
      </c>
      <c r="H221" s="11">
        <v>11</v>
      </c>
      <c r="I221" s="20" t="s">
        <v>259</v>
      </c>
      <c r="J221" s="11" t="s">
        <v>261</v>
      </c>
      <c r="K221" s="11" t="s">
        <v>2960</v>
      </c>
      <c r="L221" s="11">
        <v>2</v>
      </c>
    </row>
    <row r="222" spans="1:12">
      <c r="A222" s="11" t="s">
        <v>210</v>
      </c>
      <c r="D222" s="11" t="s">
        <v>260</v>
      </c>
      <c r="E222" s="19" t="s">
        <v>472</v>
      </c>
      <c r="F222" s="10">
        <v>42036</v>
      </c>
      <c r="G222" s="10">
        <v>45689</v>
      </c>
      <c r="H222" s="11">
        <v>11</v>
      </c>
      <c r="I222" s="20" t="s">
        <v>259</v>
      </c>
      <c r="J222" s="11" t="s">
        <v>261</v>
      </c>
      <c r="K222" s="11" t="s">
        <v>2960</v>
      </c>
      <c r="L222" s="11">
        <v>2</v>
      </c>
    </row>
    <row r="223" spans="1:12">
      <c r="A223" s="11" t="s">
        <v>211</v>
      </c>
      <c r="D223" s="11" t="s">
        <v>260</v>
      </c>
      <c r="E223" s="19" t="s">
        <v>473</v>
      </c>
      <c r="F223" s="10">
        <v>42036</v>
      </c>
      <c r="G223" s="10">
        <v>45689</v>
      </c>
      <c r="H223" s="11">
        <v>11</v>
      </c>
      <c r="I223" s="20" t="s">
        <v>259</v>
      </c>
      <c r="J223" s="11" t="s">
        <v>261</v>
      </c>
      <c r="K223" s="11" t="s">
        <v>2960</v>
      </c>
      <c r="L223" s="11">
        <v>2</v>
      </c>
    </row>
    <row r="224" spans="1:12">
      <c r="A224" s="11" t="s">
        <v>212</v>
      </c>
      <c r="D224" s="11" t="s">
        <v>260</v>
      </c>
      <c r="E224" s="19" t="s">
        <v>474</v>
      </c>
      <c r="F224" s="10">
        <v>42036</v>
      </c>
      <c r="G224" s="10">
        <v>45689</v>
      </c>
      <c r="H224" s="11">
        <v>11</v>
      </c>
      <c r="I224" s="20" t="s">
        <v>259</v>
      </c>
      <c r="J224" s="11" t="s">
        <v>261</v>
      </c>
      <c r="K224" s="11" t="s">
        <v>2960</v>
      </c>
      <c r="L224" s="11">
        <v>2</v>
      </c>
    </row>
    <row r="225" spans="1:12">
      <c r="A225" s="11" t="s">
        <v>213</v>
      </c>
      <c r="D225" s="11" t="s">
        <v>260</v>
      </c>
      <c r="E225" s="19" t="s">
        <v>475</v>
      </c>
      <c r="F225" s="10">
        <v>42036</v>
      </c>
      <c r="G225" s="10">
        <v>45689</v>
      </c>
      <c r="H225" s="11">
        <v>11</v>
      </c>
      <c r="I225" s="20" t="s">
        <v>259</v>
      </c>
      <c r="J225" s="11" t="s">
        <v>261</v>
      </c>
      <c r="K225" s="11" t="s">
        <v>2960</v>
      </c>
      <c r="L225" s="11">
        <v>2</v>
      </c>
    </row>
    <row r="226" spans="1:12">
      <c r="A226" s="11" t="s">
        <v>214</v>
      </c>
      <c r="D226" s="11" t="s">
        <v>260</v>
      </c>
      <c r="E226" s="19" t="s">
        <v>476</v>
      </c>
      <c r="F226" s="10">
        <v>42036</v>
      </c>
      <c r="G226" s="10">
        <v>45689</v>
      </c>
      <c r="H226" s="11">
        <v>11</v>
      </c>
      <c r="I226" s="20" t="s">
        <v>259</v>
      </c>
      <c r="J226" s="11" t="s">
        <v>261</v>
      </c>
      <c r="K226" s="11" t="s">
        <v>2960</v>
      </c>
      <c r="L226" s="11">
        <v>2</v>
      </c>
    </row>
    <row r="227" spans="1:12">
      <c r="A227" s="11" t="s">
        <v>215</v>
      </c>
      <c r="D227" s="11" t="s">
        <v>260</v>
      </c>
      <c r="E227" s="19" t="s">
        <v>477</v>
      </c>
      <c r="F227" s="10">
        <v>42036</v>
      </c>
      <c r="G227" s="10">
        <v>45689</v>
      </c>
      <c r="H227" s="11">
        <v>11</v>
      </c>
      <c r="I227" s="20" t="s">
        <v>259</v>
      </c>
      <c r="J227" s="11" t="s">
        <v>261</v>
      </c>
      <c r="K227" s="11" t="s">
        <v>2960</v>
      </c>
      <c r="L227" s="11">
        <v>2</v>
      </c>
    </row>
    <row r="228" spans="1:12">
      <c r="A228" s="11" t="s">
        <v>216</v>
      </c>
      <c r="D228" s="11" t="s">
        <v>260</v>
      </c>
      <c r="E228" s="19" t="s">
        <v>478</v>
      </c>
      <c r="F228" s="10">
        <v>42036</v>
      </c>
      <c r="G228" s="10">
        <v>45689</v>
      </c>
      <c r="H228" s="11">
        <v>11</v>
      </c>
      <c r="I228" s="20" t="s">
        <v>259</v>
      </c>
      <c r="J228" s="11" t="s">
        <v>261</v>
      </c>
      <c r="K228" s="11" t="s">
        <v>2960</v>
      </c>
      <c r="L228" s="11">
        <v>2</v>
      </c>
    </row>
    <row r="229" spans="1:12">
      <c r="A229" s="11" t="s">
        <v>217</v>
      </c>
      <c r="D229" s="11" t="s">
        <v>260</v>
      </c>
      <c r="E229" s="19" t="s">
        <v>479</v>
      </c>
      <c r="F229" s="10">
        <v>42036</v>
      </c>
      <c r="G229" s="10">
        <v>45689</v>
      </c>
      <c r="H229" s="11">
        <v>11</v>
      </c>
      <c r="I229" s="20" t="s">
        <v>259</v>
      </c>
      <c r="J229" s="11" t="s">
        <v>261</v>
      </c>
      <c r="K229" s="11" t="s">
        <v>2960</v>
      </c>
      <c r="L229" s="11">
        <v>2</v>
      </c>
    </row>
    <row r="230" spans="1:12">
      <c r="A230" s="11" t="s">
        <v>218</v>
      </c>
      <c r="D230" s="11" t="s">
        <v>260</v>
      </c>
      <c r="E230" s="19" t="s">
        <v>480</v>
      </c>
      <c r="F230" s="10">
        <v>42036</v>
      </c>
      <c r="G230" s="10">
        <v>45689</v>
      </c>
      <c r="H230" s="11">
        <v>11</v>
      </c>
      <c r="I230" s="20" t="s">
        <v>259</v>
      </c>
      <c r="J230" s="11" t="s">
        <v>261</v>
      </c>
      <c r="K230" s="11" t="s">
        <v>2960</v>
      </c>
      <c r="L230" s="11">
        <v>2</v>
      </c>
    </row>
    <row r="231" spans="1:12">
      <c r="A231" s="11" t="s">
        <v>219</v>
      </c>
      <c r="D231" s="11" t="s">
        <v>260</v>
      </c>
      <c r="E231" s="19" t="s">
        <v>481</v>
      </c>
      <c r="F231" s="10">
        <v>42036</v>
      </c>
      <c r="G231" s="10">
        <v>45689</v>
      </c>
      <c r="H231" s="11">
        <v>11</v>
      </c>
      <c r="I231" s="20" t="s">
        <v>259</v>
      </c>
      <c r="J231" s="11" t="s">
        <v>261</v>
      </c>
      <c r="K231" s="11" t="s">
        <v>2960</v>
      </c>
      <c r="L231" s="11">
        <v>2</v>
      </c>
    </row>
    <row r="232" spans="1:12">
      <c r="A232" s="11" t="s">
        <v>220</v>
      </c>
      <c r="D232" s="11" t="s">
        <v>260</v>
      </c>
      <c r="E232" s="19" t="s">
        <v>482</v>
      </c>
      <c r="F232" s="10">
        <v>42036</v>
      </c>
      <c r="G232" s="10">
        <v>45689</v>
      </c>
      <c r="H232" s="11">
        <v>11</v>
      </c>
      <c r="I232" s="20" t="s">
        <v>259</v>
      </c>
      <c r="J232" s="11" t="s">
        <v>261</v>
      </c>
      <c r="K232" s="11" t="s">
        <v>2960</v>
      </c>
      <c r="L232" s="11">
        <v>2</v>
      </c>
    </row>
    <row r="233" spans="1:12">
      <c r="A233" s="11" t="s">
        <v>221</v>
      </c>
      <c r="D233" s="11" t="s">
        <v>260</v>
      </c>
      <c r="E233" s="19" t="s">
        <v>483</v>
      </c>
      <c r="F233" s="10">
        <v>42036</v>
      </c>
      <c r="G233" s="10">
        <v>45689</v>
      </c>
      <c r="H233" s="11">
        <v>11</v>
      </c>
      <c r="I233" s="20" t="s">
        <v>259</v>
      </c>
      <c r="J233" s="11" t="s">
        <v>261</v>
      </c>
      <c r="K233" s="11" t="s">
        <v>2960</v>
      </c>
      <c r="L233" s="11">
        <v>2</v>
      </c>
    </row>
    <row r="234" spans="1:12">
      <c r="A234" s="11" t="s">
        <v>222</v>
      </c>
      <c r="D234" s="11" t="s">
        <v>260</v>
      </c>
      <c r="E234" s="19" t="s">
        <v>484</v>
      </c>
      <c r="F234" s="10">
        <v>42036</v>
      </c>
      <c r="G234" s="10">
        <v>45689</v>
      </c>
      <c r="H234" s="11">
        <v>11</v>
      </c>
      <c r="I234" s="20" t="s">
        <v>259</v>
      </c>
      <c r="J234" s="11" t="s">
        <v>261</v>
      </c>
      <c r="K234" s="11" t="s">
        <v>2960</v>
      </c>
      <c r="L234" s="11">
        <v>2</v>
      </c>
    </row>
    <row r="235" spans="1:12">
      <c r="A235" s="11" t="s">
        <v>223</v>
      </c>
      <c r="D235" s="11" t="s">
        <v>260</v>
      </c>
      <c r="E235" s="19" t="s">
        <v>485</v>
      </c>
      <c r="F235" s="10">
        <v>42036</v>
      </c>
      <c r="G235" s="10">
        <v>45689</v>
      </c>
      <c r="H235" s="11">
        <v>11</v>
      </c>
      <c r="I235" s="20" t="s">
        <v>259</v>
      </c>
      <c r="J235" s="11" t="s">
        <v>261</v>
      </c>
      <c r="K235" s="11" t="s">
        <v>2960</v>
      </c>
      <c r="L235" s="11">
        <v>2</v>
      </c>
    </row>
    <row r="236" spans="1:12">
      <c r="A236" s="11" t="s">
        <v>224</v>
      </c>
      <c r="D236" s="11" t="s">
        <v>260</v>
      </c>
      <c r="E236" s="19" t="s">
        <v>486</v>
      </c>
      <c r="F236" s="10">
        <v>42036</v>
      </c>
      <c r="G236" s="10">
        <v>45689</v>
      </c>
      <c r="H236" s="11">
        <v>11</v>
      </c>
      <c r="I236" s="20" t="s">
        <v>259</v>
      </c>
      <c r="J236" s="11" t="s">
        <v>261</v>
      </c>
      <c r="K236" s="11" t="s">
        <v>2960</v>
      </c>
      <c r="L236" s="11">
        <v>2</v>
      </c>
    </row>
    <row r="237" spans="1:12">
      <c r="A237" s="11" t="s">
        <v>225</v>
      </c>
      <c r="D237" s="11" t="s">
        <v>260</v>
      </c>
      <c r="E237" s="19" t="s">
        <v>487</v>
      </c>
      <c r="F237" s="10">
        <v>42036</v>
      </c>
      <c r="G237" s="10">
        <v>45689</v>
      </c>
      <c r="H237" s="11">
        <v>11</v>
      </c>
      <c r="I237" s="20" t="s">
        <v>259</v>
      </c>
      <c r="J237" s="11" t="s">
        <v>261</v>
      </c>
      <c r="K237" s="11" t="s">
        <v>2960</v>
      </c>
      <c r="L237" s="11">
        <v>2</v>
      </c>
    </row>
    <row r="238" spans="1:12">
      <c r="A238" s="11" t="s">
        <v>226</v>
      </c>
      <c r="D238" s="11" t="s">
        <v>260</v>
      </c>
      <c r="E238" s="19" t="s">
        <v>488</v>
      </c>
      <c r="F238" s="10">
        <v>42036</v>
      </c>
      <c r="G238" s="10">
        <v>45689</v>
      </c>
      <c r="H238" s="11">
        <v>11</v>
      </c>
      <c r="I238" s="20" t="s">
        <v>259</v>
      </c>
      <c r="J238" s="11" t="s">
        <v>261</v>
      </c>
      <c r="K238" s="11" t="s">
        <v>2960</v>
      </c>
      <c r="L238" s="11">
        <v>2</v>
      </c>
    </row>
    <row r="239" spans="1:12">
      <c r="A239" s="11" t="s">
        <v>227</v>
      </c>
      <c r="D239" s="11" t="s">
        <v>260</v>
      </c>
      <c r="E239" s="19" t="s">
        <v>489</v>
      </c>
      <c r="F239" s="10">
        <v>42036</v>
      </c>
      <c r="G239" s="10">
        <v>45689</v>
      </c>
      <c r="H239" s="11">
        <v>11</v>
      </c>
      <c r="I239" s="20" t="s">
        <v>259</v>
      </c>
      <c r="J239" s="11" t="s">
        <v>261</v>
      </c>
      <c r="K239" s="11" t="s">
        <v>2960</v>
      </c>
      <c r="L239" s="11">
        <v>2</v>
      </c>
    </row>
    <row r="240" spans="1:12">
      <c r="A240" s="11" t="s">
        <v>228</v>
      </c>
      <c r="D240" s="11" t="s">
        <v>260</v>
      </c>
      <c r="E240" s="19" t="s">
        <v>490</v>
      </c>
      <c r="F240" s="10">
        <v>42036</v>
      </c>
      <c r="G240" s="10">
        <v>45689</v>
      </c>
      <c r="H240" s="11">
        <v>11</v>
      </c>
      <c r="I240" s="20" t="s">
        <v>259</v>
      </c>
      <c r="J240" s="11" t="s">
        <v>261</v>
      </c>
      <c r="K240" s="11" t="s">
        <v>2960</v>
      </c>
      <c r="L240" s="11">
        <v>2</v>
      </c>
    </row>
    <row r="241" spans="1:12">
      <c r="A241" s="11" t="s">
        <v>229</v>
      </c>
      <c r="D241" s="11" t="s">
        <v>260</v>
      </c>
      <c r="E241" s="19" t="s">
        <v>491</v>
      </c>
      <c r="F241" s="10">
        <v>42036</v>
      </c>
      <c r="G241" s="10">
        <v>45689</v>
      </c>
      <c r="H241" s="11">
        <v>11</v>
      </c>
      <c r="I241" s="20" t="s">
        <v>259</v>
      </c>
      <c r="J241" s="11" t="s">
        <v>261</v>
      </c>
      <c r="K241" s="11" t="s">
        <v>2960</v>
      </c>
      <c r="L241" s="11">
        <v>2</v>
      </c>
    </row>
    <row r="242" spans="1:12">
      <c r="A242" s="11" t="s">
        <v>230</v>
      </c>
      <c r="D242" s="11" t="s">
        <v>260</v>
      </c>
      <c r="E242" s="19" t="s">
        <v>492</v>
      </c>
      <c r="F242" s="10">
        <v>42036</v>
      </c>
      <c r="G242" s="10">
        <v>45689</v>
      </c>
      <c r="H242" s="11">
        <v>11</v>
      </c>
      <c r="I242" s="20" t="s">
        <v>259</v>
      </c>
      <c r="J242" s="11" t="s">
        <v>261</v>
      </c>
      <c r="K242" s="11" t="s">
        <v>2960</v>
      </c>
      <c r="L242" s="11">
        <v>2</v>
      </c>
    </row>
    <row r="243" spans="1:12">
      <c r="A243" s="11" t="s">
        <v>231</v>
      </c>
      <c r="D243" s="11" t="s">
        <v>260</v>
      </c>
      <c r="E243" s="19" t="s">
        <v>493</v>
      </c>
      <c r="F243" s="10">
        <v>42036</v>
      </c>
      <c r="G243" s="10">
        <v>45689</v>
      </c>
      <c r="H243" s="11">
        <v>11</v>
      </c>
      <c r="I243" s="20" t="s">
        <v>259</v>
      </c>
      <c r="J243" s="11" t="s">
        <v>261</v>
      </c>
      <c r="K243" s="11" t="s">
        <v>2960</v>
      </c>
      <c r="L243" s="11">
        <v>2</v>
      </c>
    </row>
    <row r="244" spans="1:12">
      <c r="A244" s="11" t="s">
        <v>232</v>
      </c>
      <c r="D244" s="11" t="s">
        <v>260</v>
      </c>
      <c r="E244" s="19" t="s">
        <v>494</v>
      </c>
      <c r="F244" s="10">
        <v>42036</v>
      </c>
      <c r="G244" s="10">
        <v>45689</v>
      </c>
      <c r="H244" s="11">
        <v>11</v>
      </c>
      <c r="I244" s="20" t="s">
        <v>259</v>
      </c>
      <c r="J244" s="11" t="s">
        <v>261</v>
      </c>
      <c r="K244" s="11" t="s">
        <v>2960</v>
      </c>
      <c r="L244" s="11">
        <v>2</v>
      </c>
    </row>
    <row r="245" spans="1:12">
      <c r="A245" s="11" t="s">
        <v>233</v>
      </c>
      <c r="D245" s="11" t="s">
        <v>260</v>
      </c>
      <c r="E245" s="19" t="s">
        <v>495</v>
      </c>
      <c r="F245" s="10">
        <v>42036</v>
      </c>
      <c r="G245" s="10">
        <v>45689</v>
      </c>
      <c r="H245" s="11">
        <v>11</v>
      </c>
      <c r="I245" s="20" t="s">
        <v>259</v>
      </c>
      <c r="J245" s="11" t="s">
        <v>261</v>
      </c>
      <c r="K245" s="11" t="s">
        <v>2960</v>
      </c>
      <c r="L245" s="11">
        <v>2</v>
      </c>
    </row>
    <row r="246" spans="1:12">
      <c r="A246" s="11" t="s">
        <v>234</v>
      </c>
      <c r="D246" s="11" t="s">
        <v>260</v>
      </c>
      <c r="E246" s="19" t="s">
        <v>496</v>
      </c>
      <c r="F246" s="10">
        <v>42036</v>
      </c>
      <c r="G246" s="10">
        <v>45689</v>
      </c>
      <c r="H246" s="11">
        <v>11</v>
      </c>
      <c r="I246" s="20" t="s">
        <v>259</v>
      </c>
      <c r="J246" s="11" t="s">
        <v>261</v>
      </c>
      <c r="K246" s="11" t="s">
        <v>2960</v>
      </c>
      <c r="L246" s="11">
        <v>2</v>
      </c>
    </row>
    <row r="247" spans="1:12">
      <c r="A247" s="11" t="s">
        <v>235</v>
      </c>
      <c r="D247" s="11" t="s">
        <v>260</v>
      </c>
      <c r="E247" s="19" t="s">
        <v>497</v>
      </c>
      <c r="F247" s="10">
        <v>42036</v>
      </c>
      <c r="G247" s="10">
        <v>45689</v>
      </c>
      <c r="H247" s="11">
        <v>11</v>
      </c>
      <c r="I247" s="20" t="s">
        <v>259</v>
      </c>
      <c r="J247" s="11" t="s">
        <v>261</v>
      </c>
      <c r="K247" s="11" t="s">
        <v>2960</v>
      </c>
      <c r="L247" s="11">
        <v>2</v>
      </c>
    </row>
    <row r="248" spans="1:12">
      <c r="A248" s="11" t="s">
        <v>236</v>
      </c>
      <c r="D248" s="11" t="s">
        <v>260</v>
      </c>
      <c r="E248" s="19" t="s">
        <v>498</v>
      </c>
      <c r="F248" s="10">
        <v>42036</v>
      </c>
      <c r="G248" s="10">
        <v>45689</v>
      </c>
      <c r="H248" s="11">
        <v>11</v>
      </c>
      <c r="I248" s="20" t="s">
        <v>259</v>
      </c>
      <c r="J248" s="11" t="s">
        <v>261</v>
      </c>
      <c r="K248" s="11" t="s">
        <v>2960</v>
      </c>
      <c r="L248" s="11">
        <v>2</v>
      </c>
    </row>
    <row r="249" spans="1:12">
      <c r="A249" s="11" t="s">
        <v>237</v>
      </c>
      <c r="D249" s="11" t="s">
        <v>260</v>
      </c>
      <c r="E249" s="19" t="s">
        <v>499</v>
      </c>
      <c r="F249" s="10">
        <v>42036</v>
      </c>
      <c r="G249" s="10">
        <v>45689</v>
      </c>
      <c r="H249" s="11">
        <v>11</v>
      </c>
      <c r="I249" s="20" t="s">
        <v>259</v>
      </c>
      <c r="J249" s="11" t="s">
        <v>261</v>
      </c>
      <c r="K249" s="11" t="s">
        <v>2960</v>
      </c>
      <c r="L249" s="11">
        <v>2</v>
      </c>
    </row>
    <row r="250" spans="1:12">
      <c r="A250" s="11" t="s">
        <v>238</v>
      </c>
      <c r="D250" s="11" t="s">
        <v>260</v>
      </c>
      <c r="E250" s="19" t="s">
        <v>500</v>
      </c>
      <c r="F250" s="10">
        <v>42036</v>
      </c>
      <c r="G250" s="10">
        <v>45689</v>
      </c>
      <c r="H250" s="11">
        <v>11</v>
      </c>
      <c r="I250" s="20" t="s">
        <v>259</v>
      </c>
      <c r="J250" s="11" t="s">
        <v>261</v>
      </c>
      <c r="K250" s="11" t="s">
        <v>2960</v>
      </c>
      <c r="L250" s="11">
        <v>2</v>
      </c>
    </row>
    <row r="251" spans="1:12">
      <c r="A251" s="11" t="s">
        <v>239</v>
      </c>
      <c r="D251" s="11" t="s">
        <v>260</v>
      </c>
      <c r="E251" s="19" t="s">
        <v>501</v>
      </c>
      <c r="F251" s="10">
        <v>42036</v>
      </c>
      <c r="G251" s="10">
        <v>45689</v>
      </c>
      <c r="H251" s="11">
        <v>11</v>
      </c>
      <c r="I251" s="20" t="s">
        <v>259</v>
      </c>
      <c r="J251" s="11" t="s">
        <v>261</v>
      </c>
      <c r="K251" s="11" t="s">
        <v>2960</v>
      </c>
      <c r="L251" s="11">
        <v>2</v>
      </c>
    </row>
    <row r="252" spans="1:12">
      <c r="A252" s="11" t="s">
        <v>240</v>
      </c>
      <c r="D252" s="11" t="s">
        <v>260</v>
      </c>
      <c r="E252" s="19" t="s">
        <v>502</v>
      </c>
      <c r="F252" s="10">
        <v>42036</v>
      </c>
      <c r="G252" s="10">
        <v>45689</v>
      </c>
      <c r="H252" s="11">
        <v>11</v>
      </c>
      <c r="I252" s="20" t="s">
        <v>259</v>
      </c>
      <c r="J252" s="11" t="s">
        <v>261</v>
      </c>
      <c r="K252" s="11" t="s">
        <v>2960</v>
      </c>
      <c r="L252" s="11">
        <v>2</v>
      </c>
    </row>
    <row r="253" spans="1:12">
      <c r="A253" s="11" t="s">
        <v>241</v>
      </c>
      <c r="D253" s="11" t="s">
        <v>260</v>
      </c>
      <c r="E253" s="19" t="s">
        <v>503</v>
      </c>
      <c r="F253" s="10">
        <v>42036</v>
      </c>
      <c r="G253" s="10">
        <v>45689</v>
      </c>
      <c r="H253" s="11">
        <v>11</v>
      </c>
      <c r="I253" s="20" t="s">
        <v>259</v>
      </c>
      <c r="J253" s="11" t="s">
        <v>261</v>
      </c>
      <c r="K253" s="11" t="s">
        <v>2960</v>
      </c>
      <c r="L253" s="11">
        <v>2</v>
      </c>
    </row>
    <row r="254" spans="1:12">
      <c r="A254" s="11" t="s">
        <v>242</v>
      </c>
      <c r="D254" s="11" t="s">
        <v>260</v>
      </c>
      <c r="E254" s="19" t="s">
        <v>504</v>
      </c>
      <c r="F254" s="10">
        <v>42036</v>
      </c>
      <c r="G254" s="10">
        <v>45689</v>
      </c>
      <c r="H254" s="11">
        <v>11</v>
      </c>
      <c r="I254" s="20" t="s">
        <v>259</v>
      </c>
      <c r="J254" s="11" t="s">
        <v>261</v>
      </c>
      <c r="K254" s="11" t="s">
        <v>2960</v>
      </c>
      <c r="L254" s="11">
        <v>2</v>
      </c>
    </row>
    <row r="255" spans="1:12">
      <c r="A255" s="11" t="s">
        <v>243</v>
      </c>
      <c r="D255" s="11" t="s">
        <v>260</v>
      </c>
      <c r="E255" s="19" t="s">
        <v>505</v>
      </c>
      <c r="F255" s="10">
        <v>42036</v>
      </c>
      <c r="G255" s="10">
        <v>45689</v>
      </c>
      <c r="H255" s="11">
        <v>11</v>
      </c>
      <c r="I255" s="20" t="s">
        <v>259</v>
      </c>
      <c r="J255" s="11" t="s">
        <v>261</v>
      </c>
      <c r="K255" s="11" t="s">
        <v>2960</v>
      </c>
      <c r="L255" s="11">
        <v>2</v>
      </c>
    </row>
    <row r="256" spans="1:12">
      <c r="A256" s="11" t="s">
        <v>244</v>
      </c>
      <c r="D256" s="11" t="s">
        <v>260</v>
      </c>
      <c r="E256" s="19" t="s">
        <v>506</v>
      </c>
      <c r="F256" s="10">
        <v>42036</v>
      </c>
      <c r="G256" s="10">
        <v>45689</v>
      </c>
      <c r="H256" s="11">
        <v>11</v>
      </c>
      <c r="I256" s="20" t="s">
        <v>259</v>
      </c>
      <c r="J256" s="11" t="s">
        <v>261</v>
      </c>
      <c r="K256" s="11" t="s">
        <v>2960</v>
      </c>
      <c r="L256" s="11">
        <v>2</v>
      </c>
    </row>
    <row r="257" spans="1:12">
      <c r="A257" s="11" t="s">
        <v>245</v>
      </c>
      <c r="D257" s="11" t="s">
        <v>260</v>
      </c>
      <c r="E257" s="19" t="s">
        <v>507</v>
      </c>
      <c r="F257" s="10">
        <v>42036</v>
      </c>
      <c r="G257" s="10">
        <v>45689</v>
      </c>
      <c r="H257" s="11">
        <v>11</v>
      </c>
      <c r="I257" s="20" t="s">
        <v>259</v>
      </c>
      <c r="J257" s="11" t="s">
        <v>261</v>
      </c>
      <c r="K257" s="11" t="s">
        <v>2960</v>
      </c>
      <c r="L257" s="11">
        <v>2</v>
      </c>
    </row>
    <row r="258" spans="1:12">
      <c r="A258" s="11" t="s">
        <v>246</v>
      </c>
      <c r="D258" s="11" t="s">
        <v>260</v>
      </c>
      <c r="E258" s="19" t="s">
        <v>508</v>
      </c>
      <c r="F258" s="10">
        <v>42036</v>
      </c>
      <c r="G258" s="10">
        <v>45689</v>
      </c>
      <c r="H258" s="11">
        <v>11</v>
      </c>
      <c r="I258" s="20" t="s">
        <v>259</v>
      </c>
      <c r="J258" s="11" t="s">
        <v>261</v>
      </c>
      <c r="K258" s="11" t="s">
        <v>2960</v>
      </c>
      <c r="L258" s="11">
        <v>2</v>
      </c>
    </row>
    <row r="259" spans="1:12">
      <c r="A259" s="11" t="s">
        <v>247</v>
      </c>
      <c r="D259" s="11" t="s">
        <v>260</v>
      </c>
      <c r="E259" s="19" t="s">
        <v>509</v>
      </c>
      <c r="F259" s="10">
        <v>42036</v>
      </c>
      <c r="G259" s="10">
        <v>45689</v>
      </c>
      <c r="H259" s="11">
        <v>11</v>
      </c>
      <c r="I259" s="20" t="s">
        <v>259</v>
      </c>
      <c r="J259" s="11" t="s">
        <v>261</v>
      </c>
      <c r="K259" s="11" t="s">
        <v>2960</v>
      </c>
      <c r="L259" s="11">
        <v>2</v>
      </c>
    </row>
    <row r="260" spans="1:12">
      <c r="A260" s="11" t="s">
        <v>248</v>
      </c>
      <c r="D260" s="11" t="s">
        <v>260</v>
      </c>
      <c r="E260" s="19" t="s">
        <v>510</v>
      </c>
      <c r="F260" s="10">
        <v>42036</v>
      </c>
      <c r="G260" s="10">
        <v>45689</v>
      </c>
      <c r="H260" s="11">
        <v>11</v>
      </c>
      <c r="I260" s="20" t="s">
        <v>259</v>
      </c>
      <c r="J260" s="11" t="s">
        <v>261</v>
      </c>
      <c r="K260" s="11" t="s">
        <v>2960</v>
      </c>
      <c r="L260" s="11">
        <v>2</v>
      </c>
    </row>
    <row r="261" spans="1:12">
      <c r="A261" s="11" t="s">
        <v>249</v>
      </c>
      <c r="D261" s="11" t="s">
        <v>260</v>
      </c>
      <c r="E261" s="19" t="s">
        <v>511</v>
      </c>
      <c r="F261" s="10">
        <v>42036</v>
      </c>
      <c r="G261" s="10">
        <v>45689</v>
      </c>
      <c r="H261" s="11">
        <v>11</v>
      </c>
      <c r="I261" s="20" t="s">
        <v>259</v>
      </c>
      <c r="J261" s="11" t="s">
        <v>261</v>
      </c>
      <c r="K261" s="11" t="s">
        <v>2960</v>
      </c>
      <c r="L261" s="11">
        <v>2</v>
      </c>
    </row>
    <row r="262" spans="1:12">
      <c r="A262" s="11" t="s">
        <v>512</v>
      </c>
      <c r="D262" s="11" t="s">
        <v>260</v>
      </c>
      <c r="E262" s="19" t="s">
        <v>762</v>
      </c>
      <c r="F262" s="10">
        <v>42036</v>
      </c>
      <c r="G262" s="10">
        <v>45689</v>
      </c>
      <c r="H262" s="11">
        <v>11</v>
      </c>
      <c r="I262" s="20" t="s">
        <v>259</v>
      </c>
      <c r="J262" s="11" t="s">
        <v>261</v>
      </c>
      <c r="K262" s="11" t="s">
        <v>2960</v>
      </c>
      <c r="L262" s="11">
        <v>2</v>
      </c>
    </row>
    <row r="263" spans="1:12">
      <c r="A263" s="11" t="s">
        <v>513</v>
      </c>
      <c r="D263" s="11" t="s">
        <v>260</v>
      </c>
      <c r="E263" s="19" t="s">
        <v>763</v>
      </c>
      <c r="F263" s="10">
        <v>42036</v>
      </c>
      <c r="G263" s="10">
        <v>45689</v>
      </c>
      <c r="H263" s="11">
        <v>11</v>
      </c>
      <c r="I263" s="20" t="s">
        <v>259</v>
      </c>
      <c r="J263" s="11" t="s">
        <v>261</v>
      </c>
      <c r="K263" s="11" t="s">
        <v>2960</v>
      </c>
      <c r="L263" s="11">
        <v>2</v>
      </c>
    </row>
    <row r="264" spans="1:12">
      <c r="A264" s="11" t="s">
        <v>514</v>
      </c>
      <c r="D264" s="11" t="s">
        <v>260</v>
      </c>
      <c r="E264" s="19" t="s">
        <v>764</v>
      </c>
      <c r="F264" s="10">
        <v>42036</v>
      </c>
      <c r="G264" s="10">
        <v>45689</v>
      </c>
      <c r="H264" s="11">
        <v>11</v>
      </c>
      <c r="I264" s="20" t="s">
        <v>259</v>
      </c>
      <c r="J264" s="11" t="s">
        <v>261</v>
      </c>
      <c r="K264" s="11" t="s">
        <v>2960</v>
      </c>
      <c r="L264" s="11">
        <v>2</v>
      </c>
    </row>
    <row r="265" spans="1:12">
      <c r="A265" s="11" t="s">
        <v>515</v>
      </c>
      <c r="D265" s="11" t="s">
        <v>260</v>
      </c>
      <c r="E265" s="19" t="s">
        <v>765</v>
      </c>
      <c r="F265" s="10">
        <v>42036</v>
      </c>
      <c r="G265" s="10">
        <v>45689</v>
      </c>
      <c r="H265" s="11">
        <v>11</v>
      </c>
      <c r="I265" s="20" t="s">
        <v>259</v>
      </c>
      <c r="J265" s="11" t="s">
        <v>261</v>
      </c>
      <c r="K265" s="11" t="s">
        <v>2960</v>
      </c>
      <c r="L265" s="11">
        <v>2</v>
      </c>
    </row>
    <row r="266" spans="1:12">
      <c r="A266" s="11" t="s">
        <v>516</v>
      </c>
      <c r="D266" s="11" t="s">
        <v>260</v>
      </c>
      <c r="E266" s="19" t="s">
        <v>766</v>
      </c>
      <c r="F266" s="10">
        <v>42036</v>
      </c>
      <c r="G266" s="10">
        <v>45689</v>
      </c>
      <c r="H266" s="11">
        <v>11</v>
      </c>
      <c r="I266" s="20" t="s">
        <v>259</v>
      </c>
      <c r="J266" s="11" t="s">
        <v>261</v>
      </c>
      <c r="K266" s="11" t="s">
        <v>2960</v>
      </c>
      <c r="L266" s="11">
        <v>2</v>
      </c>
    </row>
    <row r="267" spans="1:12">
      <c r="A267" s="11" t="s">
        <v>517</v>
      </c>
      <c r="D267" s="11" t="s">
        <v>260</v>
      </c>
      <c r="E267" s="19" t="s">
        <v>767</v>
      </c>
      <c r="F267" s="10">
        <v>42036</v>
      </c>
      <c r="G267" s="10">
        <v>45689</v>
      </c>
      <c r="H267" s="11">
        <v>11</v>
      </c>
      <c r="I267" s="20" t="s">
        <v>259</v>
      </c>
      <c r="J267" s="11" t="s">
        <v>261</v>
      </c>
      <c r="K267" s="11" t="s">
        <v>2960</v>
      </c>
      <c r="L267" s="11">
        <v>2</v>
      </c>
    </row>
    <row r="268" spans="1:12">
      <c r="A268" s="11" t="s">
        <v>518</v>
      </c>
      <c r="D268" s="11" t="s">
        <v>260</v>
      </c>
      <c r="E268" s="19" t="s">
        <v>768</v>
      </c>
      <c r="F268" s="10">
        <v>42036</v>
      </c>
      <c r="G268" s="10">
        <v>45689</v>
      </c>
      <c r="H268" s="11">
        <v>11</v>
      </c>
      <c r="I268" s="20" t="s">
        <v>259</v>
      </c>
      <c r="J268" s="11" t="s">
        <v>261</v>
      </c>
      <c r="K268" s="11" t="s">
        <v>2960</v>
      </c>
      <c r="L268" s="11">
        <v>2</v>
      </c>
    </row>
    <row r="269" spans="1:12">
      <c r="A269" s="11" t="s">
        <v>519</v>
      </c>
      <c r="D269" s="11" t="s">
        <v>260</v>
      </c>
      <c r="E269" s="19" t="s">
        <v>769</v>
      </c>
      <c r="F269" s="10">
        <v>42036</v>
      </c>
      <c r="G269" s="10">
        <v>45689</v>
      </c>
      <c r="H269" s="11">
        <v>11</v>
      </c>
      <c r="I269" s="20" t="s">
        <v>259</v>
      </c>
      <c r="J269" s="11" t="s">
        <v>261</v>
      </c>
      <c r="K269" s="11" t="s">
        <v>2960</v>
      </c>
      <c r="L269" s="11">
        <v>2</v>
      </c>
    </row>
    <row r="270" spans="1:12">
      <c r="A270" s="11" t="s">
        <v>520</v>
      </c>
      <c r="D270" s="11" t="s">
        <v>260</v>
      </c>
      <c r="E270" s="19" t="s">
        <v>770</v>
      </c>
      <c r="F270" s="10">
        <v>42036</v>
      </c>
      <c r="G270" s="10">
        <v>45689</v>
      </c>
      <c r="H270" s="11">
        <v>11</v>
      </c>
      <c r="I270" s="20" t="s">
        <v>259</v>
      </c>
      <c r="J270" s="11" t="s">
        <v>261</v>
      </c>
      <c r="K270" s="11" t="s">
        <v>2960</v>
      </c>
      <c r="L270" s="11">
        <v>2</v>
      </c>
    </row>
    <row r="271" spans="1:12">
      <c r="A271" s="11" t="s">
        <v>521</v>
      </c>
      <c r="D271" s="11" t="s">
        <v>260</v>
      </c>
      <c r="E271" s="19" t="s">
        <v>771</v>
      </c>
      <c r="F271" s="10">
        <v>42036</v>
      </c>
      <c r="G271" s="10">
        <v>45689</v>
      </c>
      <c r="H271" s="11">
        <v>11</v>
      </c>
      <c r="I271" s="20" t="s">
        <v>259</v>
      </c>
      <c r="J271" s="11" t="s">
        <v>261</v>
      </c>
      <c r="K271" s="11" t="s">
        <v>2960</v>
      </c>
      <c r="L271" s="11">
        <v>2</v>
      </c>
    </row>
    <row r="272" spans="1:12">
      <c r="A272" s="11" t="s">
        <v>522</v>
      </c>
      <c r="D272" s="11" t="s">
        <v>260</v>
      </c>
      <c r="E272" s="19" t="s">
        <v>772</v>
      </c>
      <c r="F272" s="10">
        <v>42036</v>
      </c>
      <c r="G272" s="10">
        <v>45689</v>
      </c>
      <c r="H272" s="11">
        <v>11</v>
      </c>
      <c r="I272" s="20" t="s">
        <v>259</v>
      </c>
      <c r="J272" s="11" t="s">
        <v>261</v>
      </c>
      <c r="K272" s="11" t="s">
        <v>2960</v>
      </c>
      <c r="L272" s="11">
        <v>2</v>
      </c>
    </row>
    <row r="273" spans="1:12">
      <c r="A273" s="11" t="s">
        <v>523</v>
      </c>
      <c r="D273" s="11" t="s">
        <v>260</v>
      </c>
      <c r="E273" s="19" t="s">
        <v>773</v>
      </c>
      <c r="F273" s="10">
        <v>42036</v>
      </c>
      <c r="G273" s="10">
        <v>45689</v>
      </c>
      <c r="H273" s="11">
        <v>11</v>
      </c>
      <c r="I273" s="20" t="s">
        <v>259</v>
      </c>
      <c r="J273" s="11" t="s">
        <v>261</v>
      </c>
      <c r="K273" s="11" t="s">
        <v>2960</v>
      </c>
      <c r="L273" s="11">
        <v>2</v>
      </c>
    </row>
    <row r="274" spans="1:12">
      <c r="A274" s="11" t="s">
        <v>524</v>
      </c>
      <c r="D274" s="11" t="s">
        <v>260</v>
      </c>
      <c r="E274" s="19" t="s">
        <v>774</v>
      </c>
      <c r="F274" s="10">
        <v>42036</v>
      </c>
      <c r="G274" s="10">
        <v>45689</v>
      </c>
      <c r="H274" s="11">
        <v>11</v>
      </c>
      <c r="I274" s="20" t="s">
        <v>259</v>
      </c>
      <c r="J274" s="11" t="s">
        <v>261</v>
      </c>
      <c r="K274" s="11" t="s">
        <v>2960</v>
      </c>
      <c r="L274" s="11">
        <v>2</v>
      </c>
    </row>
    <row r="275" spans="1:12">
      <c r="A275" s="11" t="s">
        <v>525</v>
      </c>
      <c r="D275" s="11" t="s">
        <v>260</v>
      </c>
      <c r="E275" s="19" t="s">
        <v>775</v>
      </c>
      <c r="F275" s="10">
        <v>42036</v>
      </c>
      <c r="G275" s="10">
        <v>45689</v>
      </c>
      <c r="H275" s="11">
        <v>11</v>
      </c>
      <c r="I275" s="20" t="s">
        <v>259</v>
      </c>
      <c r="J275" s="11" t="s">
        <v>261</v>
      </c>
      <c r="K275" s="11" t="s">
        <v>2960</v>
      </c>
      <c r="L275" s="11">
        <v>2</v>
      </c>
    </row>
    <row r="276" spans="1:12">
      <c r="A276" s="11" t="s">
        <v>526</v>
      </c>
      <c r="D276" s="11" t="s">
        <v>260</v>
      </c>
      <c r="E276" s="19" t="s">
        <v>776</v>
      </c>
      <c r="F276" s="10">
        <v>42036</v>
      </c>
      <c r="G276" s="10">
        <v>45689</v>
      </c>
      <c r="H276" s="11">
        <v>11</v>
      </c>
      <c r="I276" s="20" t="s">
        <v>259</v>
      </c>
      <c r="J276" s="11" t="s">
        <v>261</v>
      </c>
      <c r="K276" s="11" t="s">
        <v>2960</v>
      </c>
      <c r="L276" s="11">
        <v>2</v>
      </c>
    </row>
    <row r="277" spans="1:12">
      <c r="A277" s="11" t="s">
        <v>527</v>
      </c>
      <c r="D277" s="11" t="s">
        <v>260</v>
      </c>
      <c r="E277" s="19" t="s">
        <v>777</v>
      </c>
      <c r="F277" s="10">
        <v>42036</v>
      </c>
      <c r="G277" s="10">
        <v>45689</v>
      </c>
      <c r="H277" s="11">
        <v>11</v>
      </c>
      <c r="I277" s="20" t="s">
        <v>259</v>
      </c>
      <c r="J277" s="11" t="s">
        <v>261</v>
      </c>
      <c r="K277" s="11" t="s">
        <v>2960</v>
      </c>
      <c r="L277" s="11">
        <v>2</v>
      </c>
    </row>
    <row r="278" spans="1:12">
      <c r="A278" s="11" t="s">
        <v>528</v>
      </c>
      <c r="D278" s="11" t="s">
        <v>260</v>
      </c>
      <c r="E278" s="19" t="s">
        <v>778</v>
      </c>
      <c r="F278" s="10">
        <v>42036</v>
      </c>
      <c r="G278" s="10">
        <v>45689</v>
      </c>
      <c r="H278" s="11">
        <v>11</v>
      </c>
      <c r="I278" s="20" t="s">
        <v>259</v>
      </c>
      <c r="J278" s="11" t="s">
        <v>261</v>
      </c>
      <c r="K278" s="11" t="s">
        <v>2960</v>
      </c>
      <c r="L278" s="11">
        <v>2</v>
      </c>
    </row>
    <row r="279" spans="1:12">
      <c r="A279" s="11" t="s">
        <v>529</v>
      </c>
      <c r="D279" s="11" t="s">
        <v>260</v>
      </c>
      <c r="E279" s="19" t="s">
        <v>779</v>
      </c>
      <c r="F279" s="10">
        <v>42036</v>
      </c>
      <c r="G279" s="10">
        <v>45689</v>
      </c>
      <c r="H279" s="11">
        <v>11</v>
      </c>
      <c r="I279" s="20" t="s">
        <v>259</v>
      </c>
      <c r="J279" s="11" t="s">
        <v>261</v>
      </c>
      <c r="K279" s="11" t="s">
        <v>2960</v>
      </c>
      <c r="L279" s="11">
        <v>2</v>
      </c>
    </row>
    <row r="280" spans="1:12">
      <c r="A280" s="11" t="s">
        <v>530</v>
      </c>
      <c r="D280" s="11" t="s">
        <v>260</v>
      </c>
      <c r="E280" s="19" t="s">
        <v>780</v>
      </c>
      <c r="F280" s="10">
        <v>42036</v>
      </c>
      <c r="G280" s="10">
        <v>45689</v>
      </c>
      <c r="H280" s="11">
        <v>11</v>
      </c>
      <c r="I280" s="20" t="s">
        <v>259</v>
      </c>
      <c r="J280" s="11" t="s">
        <v>261</v>
      </c>
      <c r="K280" s="11" t="s">
        <v>2960</v>
      </c>
      <c r="L280" s="11">
        <v>2</v>
      </c>
    </row>
    <row r="281" spans="1:12">
      <c r="A281" s="11" t="s">
        <v>531</v>
      </c>
      <c r="D281" s="11" t="s">
        <v>260</v>
      </c>
      <c r="E281" s="19" t="s">
        <v>781</v>
      </c>
      <c r="F281" s="10">
        <v>42036</v>
      </c>
      <c r="G281" s="10">
        <v>45689</v>
      </c>
      <c r="H281" s="11">
        <v>11</v>
      </c>
      <c r="I281" s="20" t="s">
        <v>259</v>
      </c>
      <c r="J281" s="11" t="s">
        <v>261</v>
      </c>
      <c r="K281" s="11" t="s">
        <v>2960</v>
      </c>
      <c r="L281" s="11">
        <v>2</v>
      </c>
    </row>
    <row r="282" spans="1:12">
      <c r="A282" s="11" t="s">
        <v>532</v>
      </c>
      <c r="D282" s="11" t="s">
        <v>260</v>
      </c>
      <c r="E282" s="19" t="s">
        <v>782</v>
      </c>
      <c r="F282" s="10">
        <v>42036</v>
      </c>
      <c r="G282" s="10">
        <v>45689</v>
      </c>
      <c r="H282" s="11">
        <v>11</v>
      </c>
      <c r="I282" s="20" t="s">
        <v>259</v>
      </c>
      <c r="J282" s="11" t="s">
        <v>261</v>
      </c>
      <c r="K282" s="11" t="s">
        <v>2960</v>
      </c>
      <c r="L282" s="11">
        <v>2</v>
      </c>
    </row>
    <row r="283" spans="1:12">
      <c r="A283" s="11" t="s">
        <v>533</v>
      </c>
      <c r="D283" s="11" t="s">
        <v>260</v>
      </c>
      <c r="E283" s="19" t="s">
        <v>783</v>
      </c>
      <c r="F283" s="10">
        <v>42036</v>
      </c>
      <c r="G283" s="10">
        <v>45689</v>
      </c>
      <c r="H283" s="11">
        <v>11</v>
      </c>
      <c r="I283" s="20" t="s">
        <v>259</v>
      </c>
      <c r="J283" s="11" t="s">
        <v>261</v>
      </c>
      <c r="K283" s="11" t="s">
        <v>2960</v>
      </c>
      <c r="L283" s="11">
        <v>2</v>
      </c>
    </row>
    <row r="284" spans="1:12">
      <c r="A284" s="11" t="s">
        <v>534</v>
      </c>
      <c r="D284" s="11" t="s">
        <v>260</v>
      </c>
      <c r="E284" s="19" t="s">
        <v>784</v>
      </c>
      <c r="F284" s="10">
        <v>42036</v>
      </c>
      <c r="G284" s="10">
        <v>45689</v>
      </c>
      <c r="H284" s="11">
        <v>11</v>
      </c>
      <c r="I284" s="20" t="s">
        <v>259</v>
      </c>
      <c r="J284" s="11" t="s">
        <v>261</v>
      </c>
      <c r="K284" s="11" t="s">
        <v>2960</v>
      </c>
      <c r="L284" s="11">
        <v>2</v>
      </c>
    </row>
    <row r="285" spans="1:12">
      <c r="A285" s="11" t="s">
        <v>535</v>
      </c>
      <c r="D285" s="11" t="s">
        <v>260</v>
      </c>
      <c r="E285" s="19" t="s">
        <v>785</v>
      </c>
      <c r="F285" s="10">
        <v>42036</v>
      </c>
      <c r="G285" s="10">
        <v>45689</v>
      </c>
      <c r="H285" s="11">
        <v>11</v>
      </c>
      <c r="I285" s="20" t="s">
        <v>259</v>
      </c>
      <c r="J285" s="11" t="s">
        <v>261</v>
      </c>
      <c r="K285" s="11" t="s">
        <v>2960</v>
      </c>
      <c r="L285" s="11">
        <v>2</v>
      </c>
    </row>
    <row r="286" spans="1:12">
      <c r="A286" s="11" t="s">
        <v>536</v>
      </c>
      <c r="D286" s="11" t="s">
        <v>260</v>
      </c>
      <c r="E286" s="19" t="s">
        <v>786</v>
      </c>
      <c r="F286" s="10">
        <v>42036</v>
      </c>
      <c r="G286" s="10">
        <v>45689</v>
      </c>
      <c r="H286" s="11">
        <v>11</v>
      </c>
      <c r="I286" s="20" t="s">
        <v>259</v>
      </c>
      <c r="J286" s="11" t="s">
        <v>261</v>
      </c>
      <c r="K286" s="11" t="s">
        <v>2960</v>
      </c>
      <c r="L286" s="11">
        <v>2</v>
      </c>
    </row>
    <row r="287" spans="1:12">
      <c r="A287" s="11" t="s">
        <v>537</v>
      </c>
      <c r="D287" s="11" t="s">
        <v>260</v>
      </c>
      <c r="E287" s="19" t="s">
        <v>787</v>
      </c>
      <c r="F287" s="10">
        <v>42036</v>
      </c>
      <c r="G287" s="10">
        <v>45689</v>
      </c>
      <c r="H287" s="11">
        <v>11</v>
      </c>
      <c r="I287" s="20" t="s">
        <v>259</v>
      </c>
      <c r="J287" s="11" t="s">
        <v>261</v>
      </c>
      <c r="K287" s="11" t="s">
        <v>2960</v>
      </c>
      <c r="L287" s="11">
        <v>2</v>
      </c>
    </row>
    <row r="288" spans="1:12">
      <c r="A288" s="11" t="s">
        <v>538</v>
      </c>
      <c r="D288" s="11" t="s">
        <v>260</v>
      </c>
      <c r="E288" s="19" t="s">
        <v>788</v>
      </c>
      <c r="F288" s="10">
        <v>42036</v>
      </c>
      <c r="G288" s="10">
        <v>45689</v>
      </c>
      <c r="H288" s="11">
        <v>11</v>
      </c>
      <c r="I288" s="20" t="s">
        <v>259</v>
      </c>
      <c r="J288" s="11" t="s">
        <v>261</v>
      </c>
      <c r="K288" s="11" t="s">
        <v>2960</v>
      </c>
      <c r="L288" s="11">
        <v>2</v>
      </c>
    </row>
    <row r="289" spans="1:12">
      <c r="A289" s="11" t="s">
        <v>539</v>
      </c>
      <c r="D289" s="11" t="s">
        <v>260</v>
      </c>
      <c r="E289" s="19" t="s">
        <v>789</v>
      </c>
      <c r="F289" s="10">
        <v>42036</v>
      </c>
      <c r="G289" s="10">
        <v>45689</v>
      </c>
      <c r="H289" s="11">
        <v>11</v>
      </c>
      <c r="I289" s="20" t="s">
        <v>259</v>
      </c>
      <c r="J289" s="11" t="s">
        <v>261</v>
      </c>
      <c r="K289" s="11" t="s">
        <v>2960</v>
      </c>
      <c r="L289" s="11">
        <v>2</v>
      </c>
    </row>
    <row r="290" spans="1:12">
      <c r="A290" s="11" t="s">
        <v>540</v>
      </c>
      <c r="D290" s="11" t="s">
        <v>260</v>
      </c>
      <c r="E290" s="19" t="s">
        <v>790</v>
      </c>
      <c r="F290" s="10">
        <v>42036</v>
      </c>
      <c r="G290" s="10">
        <v>45689</v>
      </c>
      <c r="H290" s="11">
        <v>11</v>
      </c>
      <c r="I290" s="20" t="s">
        <v>259</v>
      </c>
      <c r="J290" s="11" t="s">
        <v>261</v>
      </c>
      <c r="K290" s="11" t="s">
        <v>2960</v>
      </c>
      <c r="L290" s="11">
        <v>2</v>
      </c>
    </row>
    <row r="291" spans="1:12">
      <c r="A291" s="11" t="s">
        <v>541</v>
      </c>
      <c r="D291" s="11" t="s">
        <v>260</v>
      </c>
      <c r="E291" s="19" t="s">
        <v>791</v>
      </c>
      <c r="F291" s="10">
        <v>42036</v>
      </c>
      <c r="G291" s="10">
        <v>45689</v>
      </c>
      <c r="H291" s="11">
        <v>11</v>
      </c>
      <c r="I291" s="20" t="s">
        <v>259</v>
      </c>
      <c r="J291" s="11" t="s">
        <v>261</v>
      </c>
      <c r="K291" s="11" t="s">
        <v>2960</v>
      </c>
      <c r="L291" s="11">
        <v>2</v>
      </c>
    </row>
    <row r="292" spans="1:12">
      <c r="A292" s="11" t="s">
        <v>542</v>
      </c>
      <c r="D292" s="11" t="s">
        <v>260</v>
      </c>
      <c r="E292" s="19" t="s">
        <v>792</v>
      </c>
      <c r="F292" s="10">
        <v>42036</v>
      </c>
      <c r="G292" s="10">
        <v>45689</v>
      </c>
      <c r="H292" s="11">
        <v>11</v>
      </c>
      <c r="I292" s="20" t="s">
        <v>259</v>
      </c>
      <c r="J292" s="11" t="s">
        <v>261</v>
      </c>
      <c r="K292" s="11" t="s">
        <v>2960</v>
      </c>
      <c r="L292" s="11">
        <v>2</v>
      </c>
    </row>
    <row r="293" spans="1:12">
      <c r="A293" s="11" t="s">
        <v>543</v>
      </c>
      <c r="D293" s="11" t="s">
        <v>260</v>
      </c>
      <c r="E293" s="19" t="s">
        <v>793</v>
      </c>
      <c r="F293" s="10">
        <v>42036</v>
      </c>
      <c r="G293" s="10">
        <v>45689</v>
      </c>
      <c r="H293" s="11">
        <v>11</v>
      </c>
      <c r="I293" s="20" t="s">
        <v>259</v>
      </c>
      <c r="J293" s="11" t="s">
        <v>261</v>
      </c>
      <c r="K293" s="11" t="s">
        <v>2960</v>
      </c>
      <c r="L293" s="11">
        <v>2</v>
      </c>
    </row>
    <row r="294" spans="1:12">
      <c r="A294" s="11" t="s">
        <v>544</v>
      </c>
      <c r="D294" s="11" t="s">
        <v>260</v>
      </c>
      <c r="E294" s="19" t="s">
        <v>794</v>
      </c>
      <c r="F294" s="10">
        <v>42036</v>
      </c>
      <c r="G294" s="10">
        <v>45689</v>
      </c>
      <c r="H294" s="11">
        <v>11</v>
      </c>
      <c r="I294" s="20" t="s">
        <v>259</v>
      </c>
      <c r="J294" s="11" t="s">
        <v>261</v>
      </c>
      <c r="K294" s="11" t="s">
        <v>2960</v>
      </c>
      <c r="L294" s="11">
        <v>2</v>
      </c>
    </row>
    <row r="295" spans="1:12">
      <c r="A295" s="11" t="s">
        <v>545</v>
      </c>
      <c r="D295" s="11" t="s">
        <v>260</v>
      </c>
      <c r="E295" s="19" t="s">
        <v>795</v>
      </c>
      <c r="F295" s="10">
        <v>42036</v>
      </c>
      <c r="G295" s="10">
        <v>45689</v>
      </c>
      <c r="H295" s="11">
        <v>11</v>
      </c>
      <c r="I295" s="20" t="s">
        <v>259</v>
      </c>
      <c r="J295" s="11" t="s">
        <v>261</v>
      </c>
      <c r="K295" s="11" t="s">
        <v>2960</v>
      </c>
      <c r="L295" s="11">
        <v>2</v>
      </c>
    </row>
    <row r="296" spans="1:12">
      <c r="A296" s="11" t="s">
        <v>546</v>
      </c>
      <c r="D296" s="11" t="s">
        <v>260</v>
      </c>
      <c r="E296" s="19" t="s">
        <v>796</v>
      </c>
      <c r="F296" s="10">
        <v>42036</v>
      </c>
      <c r="G296" s="10">
        <v>45689</v>
      </c>
      <c r="H296" s="11">
        <v>11</v>
      </c>
      <c r="I296" s="20" t="s">
        <v>259</v>
      </c>
      <c r="J296" s="11" t="s">
        <v>261</v>
      </c>
      <c r="K296" s="11" t="s">
        <v>2960</v>
      </c>
      <c r="L296" s="11">
        <v>2</v>
      </c>
    </row>
    <row r="297" spans="1:12">
      <c r="A297" s="11" t="s">
        <v>547</v>
      </c>
      <c r="D297" s="11" t="s">
        <v>260</v>
      </c>
      <c r="E297" s="19" t="s">
        <v>797</v>
      </c>
      <c r="F297" s="10">
        <v>42036</v>
      </c>
      <c r="G297" s="10">
        <v>45689</v>
      </c>
      <c r="H297" s="11">
        <v>11</v>
      </c>
      <c r="I297" s="20" t="s">
        <v>259</v>
      </c>
      <c r="J297" s="11" t="s">
        <v>261</v>
      </c>
      <c r="K297" s="11" t="s">
        <v>2960</v>
      </c>
      <c r="L297" s="11">
        <v>2</v>
      </c>
    </row>
    <row r="298" spans="1:12">
      <c r="A298" s="11" t="s">
        <v>548</v>
      </c>
      <c r="D298" s="11" t="s">
        <v>260</v>
      </c>
      <c r="E298" s="19" t="s">
        <v>798</v>
      </c>
      <c r="F298" s="10">
        <v>42036</v>
      </c>
      <c r="G298" s="10">
        <v>45689</v>
      </c>
      <c r="H298" s="11">
        <v>11</v>
      </c>
      <c r="I298" s="20" t="s">
        <v>259</v>
      </c>
      <c r="J298" s="11" t="s">
        <v>261</v>
      </c>
      <c r="K298" s="11" t="s">
        <v>2960</v>
      </c>
      <c r="L298" s="11">
        <v>2</v>
      </c>
    </row>
    <row r="299" spans="1:12">
      <c r="A299" s="11" t="s">
        <v>549</v>
      </c>
      <c r="D299" s="11" t="s">
        <v>260</v>
      </c>
      <c r="E299" s="19" t="s">
        <v>799</v>
      </c>
      <c r="F299" s="10">
        <v>42036</v>
      </c>
      <c r="G299" s="10">
        <v>45689</v>
      </c>
      <c r="H299" s="11">
        <v>11</v>
      </c>
      <c r="I299" s="20" t="s">
        <v>259</v>
      </c>
      <c r="J299" s="11" t="s">
        <v>261</v>
      </c>
      <c r="K299" s="11" t="s">
        <v>2960</v>
      </c>
      <c r="L299" s="11">
        <v>2</v>
      </c>
    </row>
    <row r="300" spans="1:12">
      <c r="A300" s="11" t="s">
        <v>550</v>
      </c>
      <c r="D300" s="11" t="s">
        <v>260</v>
      </c>
      <c r="E300" s="19" t="s">
        <v>800</v>
      </c>
      <c r="F300" s="10">
        <v>42036</v>
      </c>
      <c r="G300" s="10">
        <v>45689</v>
      </c>
      <c r="H300" s="11">
        <v>11</v>
      </c>
      <c r="I300" s="20" t="s">
        <v>259</v>
      </c>
      <c r="J300" s="11" t="s">
        <v>261</v>
      </c>
      <c r="K300" s="11" t="s">
        <v>2960</v>
      </c>
      <c r="L300" s="11">
        <v>2</v>
      </c>
    </row>
    <row r="301" spans="1:12">
      <c r="A301" s="11" t="s">
        <v>551</v>
      </c>
      <c r="D301" s="11" t="s">
        <v>260</v>
      </c>
      <c r="E301" s="19" t="s">
        <v>801</v>
      </c>
      <c r="F301" s="10">
        <v>42036</v>
      </c>
      <c r="G301" s="10">
        <v>45689</v>
      </c>
      <c r="H301" s="11">
        <v>11</v>
      </c>
      <c r="I301" s="20" t="s">
        <v>259</v>
      </c>
      <c r="J301" s="11" t="s">
        <v>261</v>
      </c>
      <c r="K301" s="11" t="s">
        <v>2960</v>
      </c>
      <c r="L301" s="11">
        <v>2</v>
      </c>
    </row>
    <row r="302" spans="1:12">
      <c r="A302" s="11" t="s">
        <v>552</v>
      </c>
      <c r="D302" s="11" t="s">
        <v>260</v>
      </c>
      <c r="E302" s="19" t="s">
        <v>802</v>
      </c>
      <c r="F302" s="10">
        <v>42036</v>
      </c>
      <c r="G302" s="10">
        <v>45689</v>
      </c>
      <c r="H302" s="11">
        <v>11</v>
      </c>
      <c r="I302" s="20" t="s">
        <v>259</v>
      </c>
      <c r="J302" s="11" t="s">
        <v>261</v>
      </c>
      <c r="K302" s="11" t="s">
        <v>2960</v>
      </c>
      <c r="L302" s="11">
        <v>2</v>
      </c>
    </row>
    <row r="303" spans="1:12">
      <c r="A303" s="11" t="s">
        <v>553</v>
      </c>
      <c r="D303" s="11" t="s">
        <v>260</v>
      </c>
      <c r="E303" s="19" t="s">
        <v>803</v>
      </c>
      <c r="F303" s="10">
        <v>42036</v>
      </c>
      <c r="G303" s="10">
        <v>45689</v>
      </c>
      <c r="H303" s="11">
        <v>11</v>
      </c>
      <c r="I303" s="20" t="s">
        <v>259</v>
      </c>
      <c r="J303" s="11" t="s">
        <v>261</v>
      </c>
      <c r="K303" s="11" t="s">
        <v>2960</v>
      </c>
      <c r="L303" s="11">
        <v>2</v>
      </c>
    </row>
    <row r="304" spans="1:12">
      <c r="A304" s="11" t="s">
        <v>554</v>
      </c>
      <c r="D304" s="11" t="s">
        <v>260</v>
      </c>
      <c r="E304" s="19" t="s">
        <v>804</v>
      </c>
      <c r="F304" s="10">
        <v>42036</v>
      </c>
      <c r="G304" s="10">
        <v>45689</v>
      </c>
      <c r="H304" s="11">
        <v>11</v>
      </c>
      <c r="I304" s="20" t="s">
        <v>259</v>
      </c>
      <c r="J304" s="11" t="s">
        <v>261</v>
      </c>
      <c r="K304" s="11" t="s">
        <v>2960</v>
      </c>
      <c r="L304" s="11">
        <v>2</v>
      </c>
    </row>
    <row r="305" spans="1:12">
      <c r="A305" s="11" t="s">
        <v>555</v>
      </c>
      <c r="D305" s="11" t="s">
        <v>260</v>
      </c>
      <c r="E305" s="19" t="s">
        <v>805</v>
      </c>
      <c r="F305" s="10">
        <v>42036</v>
      </c>
      <c r="G305" s="10">
        <v>45689</v>
      </c>
      <c r="H305" s="11">
        <v>11</v>
      </c>
      <c r="I305" s="20" t="s">
        <v>259</v>
      </c>
      <c r="J305" s="11" t="s">
        <v>261</v>
      </c>
      <c r="K305" s="11" t="s">
        <v>2960</v>
      </c>
      <c r="L305" s="11">
        <v>2</v>
      </c>
    </row>
    <row r="306" spans="1:12">
      <c r="A306" s="11" t="s">
        <v>556</v>
      </c>
      <c r="D306" s="11" t="s">
        <v>260</v>
      </c>
      <c r="E306" s="19" t="s">
        <v>806</v>
      </c>
      <c r="F306" s="10">
        <v>42036</v>
      </c>
      <c r="G306" s="10">
        <v>45689</v>
      </c>
      <c r="H306" s="11">
        <v>11</v>
      </c>
      <c r="I306" s="20" t="s">
        <v>259</v>
      </c>
      <c r="J306" s="11" t="s">
        <v>261</v>
      </c>
      <c r="K306" s="11" t="s">
        <v>2960</v>
      </c>
      <c r="L306" s="11">
        <v>2</v>
      </c>
    </row>
    <row r="307" spans="1:12">
      <c r="A307" s="11" t="s">
        <v>557</v>
      </c>
      <c r="D307" s="11" t="s">
        <v>260</v>
      </c>
      <c r="E307" s="19" t="s">
        <v>807</v>
      </c>
      <c r="F307" s="10">
        <v>42036</v>
      </c>
      <c r="G307" s="10">
        <v>45689</v>
      </c>
      <c r="H307" s="11">
        <v>11</v>
      </c>
      <c r="I307" s="20" t="s">
        <v>259</v>
      </c>
      <c r="J307" s="11" t="s">
        <v>261</v>
      </c>
      <c r="K307" s="11" t="s">
        <v>2960</v>
      </c>
      <c r="L307" s="11">
        <v>2</v>
      </c>
    </row>
    <row r="308" spans="1:12">
      <c r="A308" s="11" t="s">
        <v>558</v>
      </c>
      <c r="D308" s="11" t="s">
        <v>260</v>
      </c>
      <c r="E308" s="19" t="s">
        <v>808</v>
      </c>
      <c r="F308" s="10">
        <v>42036</v>
      </c>
      <c r="G308" s="10">
        <v>45689</v>
      </c>
      <c r="H308" s="11">
        <v>11</v>
      </c>
      <c r="I308" s="20" t="s">
        <v>259</v>
      </c>
      <c r="J308" s="11" t="s">
        <v>261</v>
      </c>
      <c r="K308" s="11" t="s">
        <v>2960</v>
      </c>
      <c r="L308" s="11">
        <v>2</v>
      </c>
    </row>
    <row r="309" spans="1:12">
      <c r="A309" s="11" t="s">
        <v>559</v>
      </c>
      <c r="D309" s="11" t="s">
        <v>260</v>
      </c>
      <c r="E309" s="19" t="s">
        <v>809</v>
      </c>
      <c r="F309" s="10">
        <v>42036</v>
      </c>
      <c r="G309" s="10">
        <v>45689</v>
      </c>
      <c r="H309" s="11">
        <v>11</v>
      </c>
      <c r="I309" s="20" t="s">
        <v>259</v>
      </c>
      <c r="J309" s="11" t="s">
        <v>261</v>
      </c>
      <c r="K309" s="11" t="s">
        <v>2960</v>
      </c>
      <c r="L309" s="11">
        <v>2</v>
      </c>
    </row>
    <row r="310" spans="1:12">
      <c r="A310" s="11" t="s">
        <v>560</v>
      </c>
      <c r="D310" s="11" t="s">
        <v>260</v>
      </c>
      <c r="E310" s="19" t="s">
        <v>810</v>
      </c>
      <c r="F310" s="10">
        <v>42036</v>
      </c>
      <c r="G310" s="10">
        <v>45689</v>
      </c>
      <c r="H310" s="11">
        <v>11</v>
      </c>
      <c r="I310" s="20" t="s">
        <v>259</v>
      </c>
      <c r="J310" s="11" t="s">
        <v>261</v>
      </c>
      <c r="K310" s="11" t="s">
        <v>2960</v>
      </c>
      <c r="L310" s="11">
        <v>2</v>
      </c>
    </row>
    <row r="311" spans="1:12">
      <c r="A311" s="11" t="s">
        <v>561</v>
      </c>
      <c r="D311" s="11" t="s">
        <v>260</v>
      </c>
      <c r="E311" s="19" t="s">
        <v>811</v>
      </c>
      <c r="F311" s="10">
        <v>42036</v>
      </c>
      <c r="G311" s="10">
        <v>45689</v>
      </c>
      <c r="H311" s="11">
        <v>11</v>
      </c>
      <c r="I311" s="20" t="s">
        <v>259</v>
      </c>
      <c r="J311" s="11" t="s">
        <v>261</v>
      </c>
      <c r="K311" s="11" t="s">
        <v>2960</v>
      </c>
      <c r="L311" s="11">
        <v>2</v>
      </c>
    </row>
    <row r="312" spans="1:12">
      <c r="A312" s="11" t="s">
        <v>562</v>
      </c>
      <c r="D312" s="11" t="s">
        <v>260</v>
      </c>
      <c r="E312" s="19" t="s">
        <v>812</v>
      </c>
      <c r="F312" s="10">
        <v>42036</v>
      </c>
      <c r="G312" s="10">
        <v>45689</v>
      </c>
      <c r="H312" s="11">
        <v>11</v>
      </c>
      <c r="I312" s="20" t="s">
        <v>259</v>
      </c>
      <c r="J312" s="11" t="s">
        <v>261</v>
      </c>
      <c r="K312" s="11" t="s">
        <v>2960</v>
      </c>
      <c r="L312" s="11">
        <v>2</v>
      </c>
    </row>
    <row r="313" spans="1:12">
      <c r="A313" s="11" t="s">
        <v>563</v>
      </c>
      <c r="D313" s="11" t="s">
        <v>260</v>
      </c>
      <c r="E313" s="19" t="s">
        <v>813</v>
      </c>
      <c r="F313" s="10">
        <v>42036</v>
      </c>
      <c r="G313" s="10">
        <v>45689</v>
      </c>
      <c r="H313" s="11">
        <v>11</v>
      </c>
      <c r="I313" s="20" t="s">
        <v>259</v>
      </c>
      <c r="J313" s="11" t="s">
        <v>261</v>
      </c>
      <c r="K313" s="11" t="s">
        <v>2960</v>
      </c>
      <c r="L313" s="11">
        <v>2</v>
      </c>
    </row>
    <row r="314" spans="1:12">
      <c r="A314" s="11" t="s">
        <v>564</v>
      </c>
      <c r="D314" s="11" t="s">
        <v>260</v>
      </c>
      <c r="E314" s="19" t="s">
        <v>814</v>
      </c>
      <c r="F314" s="10">
        <v>42036</v>
      </c>
      <c r="G314" s="10">
        <v>45689</v>
      </c>
      <c r="H314" s="11">
        <v>11</v>
      </c>
      <c r="I314" s="20" t="s">
        <v>259</v>
      </c>
      <c r="J314" s="11" t="s">
        <v>261</v>
      </c>
      <c r="K314" s="11" t="s">
        <v>2960</v>
      </c>
      <c r="L314" s="11">
        <v>2</v>
      </c>
    </row>
    <row r="315" spans="1:12">
      <c r="A315" s="11" t="s">
        <v>565</v>
      </c>
      <c r="D315" s="11" t="s">
        <v>260</v>
      </c>
      <c r="E315" s="19" t="s">
        <v>815</v>
      </c>
      <c r="F315" s="10">
        <v>42036</v>
      </c>
      <c r="G315" s="10">
        <v>45689</v>
      </c>
      <c r="H315" s="11">
        <v>11</v>
      </c>
      <c r="I315" s="20" t="s">
        <v>259</v>
      </c>
      <c r="J315" s="11" t="s">
        <v>261</v>
      </c>
      <c r="K315" s="11" t="s">
        <v>2960</v>
      </c>
      <c r="L315" s="11">
        <v>2</v>
      </c>
    </row>
    <row r="316" spans="1:12">
      <c r="A316" s="11" t="s">
        <v>566</v>
      </c>
      <c r="D316" s="11" t="s">
        <v>260</v>
      </c>
      <c r="E316" s="19" t="s">
        <v>816</v>
      </c>
      <c r="F316" s="10">
        <v>42036</v>
      </c>
      <c r="G316" s="10">
        <v>45689</v>
      </c>
      <c r="H316" s="11">
        <v>11</v>
      </c>
      <c r="I316" s="20" t="s">
        <v>259</v>
      </c>
      <c r="J316" s="11" t="s">
        <v>261</v>
      </c>
      <c r="K316" s="11" t="s">
        <v>2960</v>
      </c>
      <c r="L316" s="11">
        <v>2</v>
      </c>
    </row>
    <row r="317" spans="1:12">
      <c r="A317" s="11" t="s">
        <v>567</v>
      </c>
      <c r="D317" s="11" t="s">
        <v>260</v>
      </c>
      <c r="E317" s="19" t="s">
        <v>817</v>
      </c>
      <c r="F317" s="10">
        <v>42036</v>
      </c>
      <c r="G317" s="10">
        <v>45689</v>
      </c>
      <c r="H317" s="11">
        <v>11</v>
      </c>
      <c r="I317" s="20" t="s">
        <v>259</v>
      </c>
      <c r="J317" s="11" t="s">
        <v>261</v>
      </c>
      <c r="K317" s="11" t="s">
        <v>2960</v>
      </c>
      <c r="L317" s="11">
        <v>2</v>
      </c>
    </row>
    <row r="318" spans="1:12">
      <c r="A318" s="11" t="s">
        <v>568</v>
      </c>
      <c r="D318" s="11" t="s">
        <v>260</v>
      </c>
      <c r="E318" s="19" t="s">
        <v>818</v>
      </c>
      <c r="F318" s="10">
        <v>42036</v>
      </c>
      <c r="G318" s="10">
        <v>45689</v>
      </c>
      <c r="H318" s="11">
        <v>11</v>
      </c>
      <c r="I318" s="20" t="s">
        <v>259</v>
      </c>
      <c r="J318" s="11" t="s">
        <v>261</v>
      </c>
      <c r="K318" s="11" t="s">
        <v>2960</v>
      </c>
      <c r="L318" s="11">
        <v>2</v>
      </c>
    </row>
    <row r="319" spans="1:12">
      <c r="A319" s="11" t="s">
        <v>569</v>
      </c>
      <c r="D319" s="11" t="s">
        <v>260</v>
      </c>
      <c r="E319" s="19" t="s">
        <v>819</v>
      </c>
      <c r="F319" s="10">
        <v>42036</v>
      </c>
      <c r="G319" s="10">
        <v>45689</v>
      </c>
      <c r="H319" s="11">
        <v>11</v>
      </c>
      <c r="I319" s="20" t="s">
        <v>259</v>
      </c>
      <c r="J319" s="11" t="s">
        <v>261</v>
      </c>
      <c r="K319" s="11" t="s">
        <v>2960</v>
      </c>
      <c r="L319" s="11">
        <v>2</v>
      </c>
    </row>
    <row r="320" spans="1:12">
      <c r="A320" s="11" t="s">
        <v>570</v>
      </c>
      <c r="D320" s="11" t="s">
        <v>260</v>
      </c>
      <c r="E320" s="19" t="s">
        <v>820</v>
      </c>
      <c r="F320" s="10">
        <v>42036</v>
      </c>
      <c r="G320" s="10">
        <v>45689</v>
      </c>
      <c r="H320" s="11">
        <v>11</v>
      </c>
      <c r="I320" s="20" t="s">
        <v>259</v>
      </c>
      <c r="J320" s="11" t="s">
        <v>261</v>
      </c>
      <c r="K320" s="11" t="s">
        <v>2960</v>
      </c>
      <c r="L320" s="11">
        <v>2</v>
      </c>
    </row>
    <row r="321" spans="1:12">
      <c r="A321" s="11" t="s">
        <v>571</v>
      </c>
      <c r="D321" s="11" t="s">
        <v>260</v>
      </c>
      <c r="E321" s="19" t="s">
        <v>821</v>
      </c>
      <c r="F321" s="10">
        <v>42036</v>
      </c>
      <c r="G321" s="10">
        <v>45689</v>
      </c>
      <c r="H321" s="11">
        <v>11</v>
      </c>
      <c r="I321" s="20" t="s">
        <v>259</v>
      </c>
      <c r="J321" s="11" t="s">
        <v>261</v>
      </c>
      <c r="K321" s="11" t="s">
        <v>2960</v>
      </c>
      <c r="L321" s="11">
        <v>2</v>
      </c>
    </row>
    <row r="322" spans="1:12">
      <c r="A322" s="11" t="s">
        <v>572</v>
      </c>
      <c r="D322" s="11" t="s">
        <v>260</v>
      </c>
      <c r="E322" s="19" t="s">
        <v>822</v>
      </c>
      <c r="F322" s="10">
        <v>42036</v>
      </c>
      <c r="G322" s="10">
        <v>45689</v>
      </c>
      <c r="H322" s="11">
        <v>11</v>
      </c>
      <c r="I322" s="20" t="s">
        <v>259</v>
      </c>
      <c r="J322" s="11" t="s">
        <v>261</v>
      </c>
      <c r="K322" s="11" t="s">
        <v>2960</v>
      </c>
      <c r="L322" s="11">
        <v>2</v>
      </c>
    </row>
    <row r="323" spans="1:12">
      <c r="A323" s="11" t="s">
        <v>573</v>
      </c>
      <c r="D323" s="11" t="s">
        <v>260</v>
      </c>
      <c r="E323" s="19" t="s">
        <v>823</v>
      </c>
      <c r="F323" s="10">
        <v>42036</v>
      </c>
      <c r="G323" s="10">
        <v>45689</v>
      </c>
      <c r="H323" s="11">
        <v>11</v>
      </c>
      <c r="I323" s="20" t="s">
        <v>259</v>
      </c>
      <c r="J323" s="11" t="s">
        <v>261</v>
      </c>
      <c r="K323" s="11" t="s">
        <v>2960</v>
      </c>
      <c r="L323" s="11">
        <v>2</v>
      </c>
    </row>
    <row r="324" spans="1:12">
      <c r="A324" s="11" t="s">
        <v>574</v>
      </c>
      <c r="D324" s="11" t="s">
        <v>260</v>
      </c>
      <c r="E324" s="19" t="s">
        <v>824</v>
      </c>
      <c r="F324" s="10">
        <v>42036</v>
      </c>
      <c r="G324" s="10">
        <v>45689</v>
      </c>
      <c r="H324" s="11">
        <v>11</v>
      </c>
      <c r="I324" s="20" t="s">
        <v>259</v>
      </c>
      <c r="J324" s="11" t="s">
        <v>261</v>
      </c>
      <c r="K324" s="11" t="s">
        <v>2960</v>
      </c>
      <c r="L324" s="11">
        <v>2</v>
      </c>
    </row>
    <row r="325" spans="1:12">
      <c r="A325" s="11" t="s">
        <v>575</v>
      </c>
      <c r="D325" s="11" t="s">
        <v>260</v>
      </c>
      <c r="E325" s="19" t="s">
        <v>825</v>
      </c>
      <c r="F325" s="10">
        <v>42036</v>
      </c>
      <c r="G325" s="10">
        <v>45689</v>
      </c>
      <c r="H325" s="11">
        <v>11</v>
      </c>
      <c r="I325" s="20" t="s">
        <v>259</v>
      </c>
      <c r="J325" s="11" t="s">
        <v>261</v>
      </c>
      <c r="K325" s="11" t="s">
        <v>2960</v>
      </c>
      <c r="L325" s="11">
        <v>2</v>
      </c>
    </row>
    <row r="326" spans="1:12">
      <c r="A326" s="11" t="s">
        <v>576</v>
      </c>
      <c r="D326" s="11" t="s">
        <v>260</v>
      </c>
      <c r="E326" s="19" t="s">
        <v>826</v>
      </c>
      <c r="F326" s="10">
        <v>42036</v>
      </c>
      <c r="G326" s="10">
        <v>45689</v>
      </c>
      <c r="H326" s="11">
        <v>11</v>
      </c>
      <c r="I326" s="20" t="s">
        <v>259</v>
      </c>
      <c r="J326" s="11" t="s">
        <v>261</v>
      </c>
      <c r="K326" s="11" t="s">
        <v>2960</v>
      </c>
      <c r="L326" s="11">
        <v>2</v>
      </c>
    </row>
    <row r="327" spans="1:12">
      <c r="A327" s="11" t="s">
        <v>577</v>
      </c>
      <c r="D327" s="11" t="s">
        <v>260</v>
      </c>
      <c r="E327" s="19" t="s">
        <v>827</v>
      </c>
      <c r="F327" s="10">
        <v>42036</v>
      </c>
      <c r="G327" s="10">
        <v>45689</v>
      </c>
      <c r="H327" s="11">
        <v>11</v>
      </c>
      <c r="I327" s="20" t="s">
        <v>259</v>
      </c>
      <c r="J327" s="11" t="s">
        <v>261</v>
      </c>
      <c r="K327" s="11" t="s">
        <v>2960</v>
      </c>
      <c r="L327" s="11">
        <v>2</v>
      </c>
    </row>
    <row r="328" spans="1:12">
      <c r="A328" s="11" t="s">
        <v>578</v>
      </c>
      <c r="D328" s="11" t="s">
        <v>260</v>
      </c>
      <c r="E328" s="19" t="s">
        <v>828</v>
      </c>
      <c r="F328" s="10">
        <v>42036</v>
      </c>
      <c r="G328" s="10">
        <v>45689</v>
      </c>
      <c r="H328" s="11">
        <v>11</v>
      </c>
      <c r="I328" s="20" t="s">
        <v>259</v>
      </c>
      <c r="J328" s="11" t="s">
        <v>261</v>
      </c>
      <c r="K328" s="11" t="s">
        <v>2960</v>
      </c>
      <c r="L328" s="11">
        <v>2</v>
      </c>
    </row>
    <row r="329" spans="1:12">
      <c r="A329" s="11" t="s">
        <v>579</v>
      </c>
      <c r="D329" s="11" t="s">
        <v>260</v>
      </c>
      <c r="E329" s="19" t="s">
        <v>829</v>
      </c>
      <c r="F329" s="10">
        <v>42036</v>
      </c>
      <c r="G329" s="10">
        <v>45689</v>
      </c>
      <c r="H329" s="11">
        <v>11</v>
      </c>
      <c r="I329" s="20" t="s">
        <v>259</v>
      </c>
      <c r="J329" s="11" t="s">
        <v>261</v>
      </c>
      <c r="K329" s="11" t="s">
        <v>2960</v>
      </c>
      <c r="L329" s="11">
        <v>2</v>
      </c>
    </row>
    <row r="330" spans="1:12">
      <c r="A330" s="11" t="s">
        <v>580</v>
      </c>
      <c r="D330" s="11" t="s">
        <v>260</v>
      </c>
      <c r="E330" s="19" t="s">
        <v>830</v>
      </c>
      <c r="F330" s="10">
        <v>42036</v>
      </c>
      <c r="G330" s="10">
        <v>45689</v>
      </c>
      <c r="H330" s="11">
        <v>11</v>
      </c>
      <c r="I330" s="20" t="s">
        <v>259</v>
      </c>
      <c r="J330" s="11" t="s">
        <v>261</v>
      </c>
      <c r="K330" s="11" t="s">
        <v>2960</v>
      </c>
      <c r="L330" s="11">
        <v>2</v>
      </c>
    </row>
    <row r="331" spans="1:12">
      <c r="A331" s="11" t="s">
        <v>581</v>
      </c>
      <c r="D331" s="11" t="s">
        <v>260</v>
      </c>
      <c r="E331" s="19" t="s">
        <v>831</v>
      </c>
      <c r="F331" s="10">
        <v>42036</v>
      </c>
      <c r="G331" s="10">
        <v>45689</v>
      </c>
      <c r="H331" s="11">
        <v>11</v>
      </c>
      <c r="I331" s="20" t="s">
        <v>259</v>
      </c>
      <c r="J331" s="11" t="s">
        <v>261</v>
      </c>
      <c r="K331" s="11" t="s">
        <v>2960</v>
      </c>
      <c r="L331" s="11">
        <v>2</v>
      </c>
    </row>
    <row r="332" spans="1:12">
      <c r="A332" s="11" t="s">
        <v>582</v>
      </c>
      <c r="D332" s="11" t="s">
        <v>260</v>
      </c>
      <c r="E332" s="19" t="s">
        <v>832</v>
      </c>
      <c r="F332" s="10">
        <v>42036</v>
      </c>
      <c r="G332" s="10">
        <v>45689</v>
      </c>
      <c r="H332" s="11">
        <v>11</v>
      </c>
      <c r="I332" s="20" t="s">
        <v>259</v>
      </c>
      <c r="J332" s="11" t="s">
        <v>261</v>
      </c>
      <c r="K332" s="11" t="s">
        <v>2960</v>
      </c>
      <c r="L332" s="11">
        <v>2</v>
      </c>
    </row>
    <row r="333" spans="1:12">
      <c r="A333" s="11" t="s">
        <v>583</v>
      </c>
      <c r="D333" s="11" t="s">
        <v>260</v>
      </c>
      <c r="E333" s="19" t="s">
        <v>833</v>
      </c>
      <c r="F333" s="10">
        <v>42036</v>
      </c>
      <c r="G333" s="10">
        <v>45689</v>
      </c>
      <c r="H333" s="11">
        <v>11</v>
      </c>
      <c r="I333" s="20" t="s">
        <v>259</v>
      </c>
      <c r="J333" s="11" t="s">
        <v>261</v>
      </c>
      <c r="K333" s="11" t="s">
        <v>2960</v>
      </c>
      <c r="L333" s="11">
        <v>2</v>
      </c>
    </row>
    <row r="334" spans="1:12">
      <c r="A334" s="11" t="s">
        <v>584</v>
      </c>
      <c r="D334" s="11" t="s">
        <v>260</v>
      </c>
      <c r="E334" s="19" t="s">
        <v>834</v>
      </c>
      <c r="F334" s="10">
        <v>42036</v>
      </c>
      <c r="G334" s="10">
        <v>45689</v>
      </c>
      <c r="H334" s="11">
        <v>11</v>
      </c>
      <c r="I334" s="20" t="s">
        <v>259</v>
      </c>
      <c r="J334" s="11" t="s">
        <v>261</v>
      </c>
      <c r="K334" s="11" t="s">
        <v>2960</v>
      </c>
      <c r="L334" s="11">
        <v>2</v>
      </c>
    </row>
    <row r="335" spans="1:12">
      <c r="A335" s="11" t="s">
        <v>585</v>
      </c>
      <c r="D335" s="11" t="s">
        <v>260</v>
      </c>
      <c r="E335" s="19" t="s">
        <v>835</v>
      </c>
      <c r="F335" s="10">
        <v>42036</v>
      </c>
      <c r="G335" s="10">
        <v>45689</v>
      </c>
      <c r="H335" s="11">
        <v>11</v>
      </c>
      <c r="I335" s="20" t="s">
        <v>259</v>
      </c>
      <c r="J335" s="11" t="s">
        <v>261</v>
      </c>
      <c r="K335" s="11" t="s">
        <v>2960</v>
      </c>
      <c r="L335" s="11">
        <v>2</v>
      </c>
    </row>
    <row r="336" spans="1:12">
      <c r="A336" s="11" t="s">
        <v>586</v>
      </c>
      <c r="D336" s="11" t="s">
        <v>260</v>
      </c>
      <c r="E336" s="19" t="s">
        <v>836</v>
      </c>
      <c r="F336" s="10">
        <v>42036</v>
      </c>
      <c r="G336" s="10">
        <v>45689</v>
      </c>
      <c r="H336" s="11">
        <v>11</v>
      </c>
      <c r="I336" s="20" t="s">
        <v>259</v>
      </c>
      <c r="J336" s="11" t="s">
        <v>261</v>
      </c>
      <c r="K336" s="11" t="s">
        <v>2960</v>
      </c>
      <c r="L336" s="11">
        <v>2</v>
      </c>
    </row>
    <row r="337" spans="1:12">
      <c r="A337" s="11" t="s">
        <v>587</v>
      </c>
      <c r="D337" s="11" t="s">
        <v>260</v>
      </c>
      <c r="E337" s="19" t="s">
        <v>837</v>
      </c>
      <c r="F337" s="10">
        <v>42036</v>
      </c>
      <c r="G337" s="10">
        <v>45689</v>
      </c>
      <c r="H337" s="11">
        <v>11</v>
      </c>
      <c r="I337" s="20" t="s">
        <v>259</v>
      </c>
      <c r="J337" s="11" t="s">
        <v>261</v>
      </c>
      <c r="K337" s="11" t="s">
        <v>2960</v>
      </c>
      <c r="L337" s="11">
        <v>2</v>
      </c>
    </row>
    <row r="338" spans="1:12">
      <c r="A338" s="11" t="s">
        <v>588</v>
      </c>
      <c r="D338" s="11" t="s">
        <v>260</v>
      </c>
      <c r="E338" s="19" t="s">
        <v>838</v>
      </c>
      <c r="F338" s="10">
        <v>42036</v>
      </c>
      <c r="G338" s="10">
        <v>45689</v>
      </c>
      <c r="H338" s="11">
        <v>11</v>
      </c>
      <c r="I338" s="20" t="s">
        <v>259</v>
      </c>
      <c r="J338" s="11" t="s">
        <v>261</v>
      </c>
      <c r="K338" s="11" t="s">
        <v>2960</v>
      </c>
      <c r="L338" s="11">
        <v>2</v>
      </c>
    </row>
    <row r="339" spans="1:12">
      <c r="A339" s="11" t="s">
        <v>589</v>
      </c>
      <c r="D339" s="11" t="s">
        <v>260</v>
      </c>
      <c r="E339" s="19" t="s">
        <v>839</v>
      </c>
      <c r="F339" s="10">
        <v>42036</v>
      </c>
      <c r="G339" s="10">
        <v>45689</v>
      </c>
      <c r="H339" s="11">
        <v>11</v>
      </c>
      <c r="I339" s="20" t="s">
        <v>259</v>
      </c>
      <c r="J339" s="11" t="s">
        <v>261</v>
      </c>
      <c r="K339" s="11" t="s">
        <v>2960</v>
      </c>
      <c r="L339" s="11">
        <v>2</v>
      </c>
    </row>
    <row r="340" spans="1:12">
      <c r="A340" s="11" t="s">
        <v>590</v>
      </c>
      <c r="D340" s="11" t="s">
        <v>260</v>
      </c>
      <c r="E340" s="19" t="s">
        <v>840</v>
      </c>
      <c r="F340" s="10">
        <v>42036</v>
      </c>
      <c r="G340" s="10">
        <v>45689</v>
      </c>
      <c r="H340" s="11">
        <v>11</v>
      </c>
      <c r="I340" s="20" t="s">
        <v>259</v>
      </c>
      <c r="J340" s="11" t="s">
        <v>261</v>
      </c>
      <c r="K340" s="11" t="s">
        <v>2960</v>
      </c>
      <c r="L340" s="11">
        <v>2</v>
      </c>
    </row>
    <row r="341" spans="1:12">
      <c r="A341" s="11" t="s">
        <v>591</v>
      </c>
      <c r="D341" s="11" t="s">
        <v>260</v>
      </c>
      <c r="E341" s="19" t="s">
        <v>841</v>
      </c>
      <c r="F341" s="10">
        <v>42036</v>
      </c>
      <c r="G341" s="10">
        <v>45689</v>
      </c>
      <c r="H341" s="11">
        <v>11</v>
      </c>
      <c r="I341" s="20" t="s">
        <v>259</v>
      </c>
      <c r="J341" s="11" t="s">
        <v>261</v>
      </c>
      <c r="K341" s="11" t="s">
        <v>2960</v>
      </c>
      <c r="L341" s="11">
        <v>2</v>
      </c>
    </row>
    <row r="342" spans="1:12">
      <c r="A342" s="11" t="s">
        <v>592</v>
      </c>
      <c r="D342" s="11" t="s">
        <v>260</v>
      </c>
      <c r="E342" s="19" t="s">
        <v>842</v>
      </c>
      <c r="F342" s="10">
        <v>42036</v>
      </c>
      <c r="G342" s="10">
        <v>45689</v>
      </c>
      <c r="H342" s="11">
        <v>11</v>
      </c>
      <c r="I342" s="20" t="s">
        <v>259</v>
      </c>
      <c r="J342" s="11" t="s">
        <v>261</v>
      </c>
      <c r="K342" s="11" t="s">
        <v>2960</v>
      </c>
      <c r="L342" s="11">
        <v>2</v>
      </c>
    </row>
    <row r="343" spans="1:12">
      <c r="A343" s="11" t="s">
        <v>593</v>
      </c>
      <c r="D343" s="11" t="s">
        <v>260</v>
      </c>
      <c r="E343" s="19" t="s">
        <v>843</v>
      </c>
      <c r="F343" s="10">
        <v>42036</v>
      </c>
      <c r="G343" s="10">
        <v>45689</v>
      </c>
      <c r="H343" s="11">
        <v>11</v>
      </c>
      <c r="I343" s="20" t="s">
        <v>259</v>
      </c>
      <c r="J343" s="11" t="s">
        <v>261</v>
      </c>
      <c r="K343" s="11" t="s">
        <v>2960</v>
      </c>
      <c r="L343" s="11">
        <v>2</v>
      </c>
    </row>
    <row r="344" spans="1:12">
      <c r="A344" s="11" t="s">
        <v>594</v>
      </c>
      <c r="D344" s="11" t="s">
        <v>260</v>
      </c>
      <c r="E344" s="19" t="s">
        <v>844</v>
      </c>
      <c r="F344" s="10">
        <v>42036</v>
      </c>
      <c r="G344" s="10">
        <v>45689</v>
      </c>
      <c r="H344" s="11">
        <v>11</v>
      </c>
      <c r="I344" s="20" t="s">
        <v>259</v>
      </c>
      <c r="J344" s="11" t="s">
        <v>261</v>
      </c>
      <c r="K344" s="11" t="s">
        <v>2960</v>
      </c>
      <c r="L344" s="11">
        <v>2</v>
      </c>
    </row>
    <row r="345" spans="1:12">
      <c r="A345" s="11" t="s">
        <v>595</v>
      </c>
      <c r="D345" s="11" t="s">
        <v>260</v>
      </c>
      <c r="E345" s="19" t="s">
        <v>845</v>
      </c>
      <c r="F345" s="10">
        <v>42036</v>
      </c>
      <c r="G345" s="10">
        <v>45689</v>
      </c>
      <c r="H345" s="11">
        <v>11</v>
      </c>
      <c r="I345" s="20" t="s">
        <v>259</v>
      </c>
      <c r="J345" s="11" t="s">
        <v>261</v>
      </c>
      <c r="K345" s="11" t="s">
        <v>2960</v>
      </c>
      <c r="L345" s="11">
        <v>2</v>
      </c>
    </row>
    <row r="346" spans="1:12">
      <c r="A346" s="11" t="s">
        <v>596</v>
      </c>
      <c r="D346" s="11" t="s">
        <v>260</v>
      </c>
      <c r="E346" s="19" t="s">
        <v>846</v>
      </c>
      <c r="F346" s="10">
        <v>42036</v>
      </c>
      <c r="G346" s="10">
        <v>45689</v>
      </c>
      <c r="H346" s="11">
        <v>11</v>
      </c>
      <c r="I346" s="20" t="s">
        <v>259</v>
      </c>
      <c r="J346" s="11" t="s">
        <v>261</v>
      </c>
      <c r="K346" s="11" t="s">
        <v>2960</v>
      </c>
      <c r="L346" s="11">
        <v>2</v>
      </c>
    </row>
    <row r="347" spans="1:12">
      <c r="A347" s="11" t="s">
        <v>597</v>
      </c>
      <c r="D347" s="11" t="s">
        <v>260</v>
      </c>
      <c r="E347" s="19" t="s">
        <v>847</v>
      </c>
      <c r="F347" s="10">
        <v>42036</v>
      </c>
      <c r="G347" s="10">
        <v>45689</v>
      </c>
      <c r="H347" s="11">
        <v>11</v>
      </c>
      <c r="I347" s="20" t="s">
        <v>259</v>
      </c>
      <c r="J347" s="11" t="s">
        <v>261</v>
      </c>
      <c r="K347" s="11" t="s">
        <v>2960</v>
      </c>
      <c r="L347" s="11">
        <v>2</v>
      </c>
    </row>
    <row r="348" spans="1:12">
      <c r="A348" s="11" t="s">
        <v>598</v>
      </c>
      <c r="D348" s="11" t="s">
        <v>260</v>
      </c>
      <c r="E348" s="19" t="s">
        <v>848</v>
      </c>
      <c r="F348" s="10">
        <v>42036</v>
      </c>
      <c r="G348" s="10">
        <v>45689</v>
      </c>
      <c r="H348" s="11">
        <v>11</v>
      </c>
      <c r="I348" s="20" t="s">
        <v>259</v>
      </c>
      <c r="J348" s="11" t="s">
        <v>261</v>
      </c>
      <c r="K348" s="11" t="s">
        <v>2960</v>
      </c>
      <c r="L348" s="11">
        <v>2</v>
      </c>
    </row>
    <row r="349" spans="1:12">
      <c r="A349" s="11" t="s">
        <v>599</v>
      </c>
      <c r="D349" s="11" t="s">
        <v>260</v>
      </c>
      <c r="E349" s="19" t="s">
        <v>849</v>
      </c>
      <c r="F349" s="10">
        <v>42036</v>
      </c>
      <c r="G349" s="10">
        <v>45689</v>
      </c>
      <c r="H349" s="11">
        <v>11</v>
      </c>
      <c r="I349" s="20" t="s">
        <v>259</v>
      </c>
      <c r="J349" s="11" t="s">
        <v>261</v>
      </c>
      <c r="K349" s="11" t="s">
        <v>2960</v>
      </c>
      <c r="L349" s="11">
        <v>2</v>
      </c>
    </row>
    <row r="350" spans="1:12">
      <c r="A350" s="11" t="s">
        <v>600</v>
      </c>
      <c r="D350" s="11" t="s">
        <v>260</v>
      </c>
      <c r="E350" s="19" t="s">
        <v>850</v>
      </c>
      <c r="F350" s="10">
        <v>42036</v>
      </c>
      <c r="G350" s="10">
        <v>45689</v>
      </c>
      <c r="H350" s="11">
        <v>11</v>
      </c>
      <c r="I350" s="20" t="s">
        <v>259</v>
      </c>
      <c r="J350" s="11" t="s">
        <v>261</v>
      </c>
      <c r="K350" s="11" t="s">
        <v>2960</v>
      </c>
      <c r="L350" s="11">
        <v>2</v>
      </c>
    </row>
    <row r="351" spans="1:12">
      <c r="A351" s="11" t="s">
        <v>601</v>
      </c>
      <c r="D351" s="11" t="s">
        <v>260</v>
      </c>
      <c r="E351" s="19" t="s">
        <v>851</v>
      </c>
      <c r="F351" s="10">
        <v>42036</v>
      </c>
      <c r="G351" s="10">
        <v>45689</v>
      </c>
      <c r="H351" s="11">
        <v>11</v>
      </c>
      <c r="I351" s="20" t="s">
        <v>259</v>
      </c>
      <c r="J351" s="11" t="s">
        <v>261</v>
      </c>
      <c r="K351" s="11" t="s">
        <v>2960</v>
      </c>
      <c r="L351" s="11">
        <v>2</v>
      </c>
    </row>
    <row r="352" spans="1:12">
      <c r="A352" s="11" t="s">
        <v>602</v>
      </c>
      <c r="D352" s="11" t="s">
        <v>260</v>
      </c>
      <c r="E352" s="19" t="s">
        <v>852</v>
      </c>
      <c r="F352" s="10">
        <v>42036</v>
      </c>
      <c r="G352" s="10">
        <v>45689</v>
      </c>
      <c r="H352" s="11">
        <v>11</v>
      </c>
      <c r="I352" s="20" t="s">
        <v>259</v>
      </c>
      <c r="J352" s="11" t="s">
        <v>261</v>
      </c>
      <c r="K352" s="11" t="s">
        <v>2960</v>
      </c>
      <c r="L352" s="11">
        <v>2</v>
      </c>
    </row>
    <row r="353" spans="1:12">
      <c r="A353" s="11" t="s">
        <v>603</v>
      </c>
      <c r="D353" s="11" t="s">
        <v>260</v>
      </c>
      <c r="E353" s="19" t="s">
        <v>853</v>
      </c>
      <c r="F353" s="10">
        <v>42036</v>
      </c>
      <c r="G353" s="10">
        <v>45689</v>
      </c>
      <c r="H353" s="11">
        <v>11</v>
      </c>
      <c r="I353" s="20" t="s">
        <v>259</v>
      </c>
      <c r="J353" s="11" t="s">
        <v>261</v>
      </c>
      <c r="K353" s="11" t="s">
        <v>2960</v>
      </c>
      <c r="L353" s="11">
        <v>2</v>
      </c>
    </row>
    <row r="354" spans="1:12">
      <c r="A354" s="11" t="s">
        <v>604</v>
      </c>
      <c r="D354" s="11" t="s">
        <v>260</v>
      </c>
      <c r="E354" s="19" t="s">
        <v>854</v>
      </c>
      <c r="F354" s="10">
        <v>42036</v>
      </c>
      <c r="G354" s="10">
        <v>45689</v>
      </c>
      <c r="H354" s="11">
        <v>11</v>
      </c>
      <c r="I354" s="20" t="s">
        <v>259</v>
      </c>
      <c r="J354" s="11" t="s">
        <v>261</v>
      </c>
      <c r="K354" s="11" t="s">
        <v>2960</v>
      </c>
      <c r="L354" s="11">
        <v>2</v>
      </c>
    </row>
    <row r="355" spans="1:12">
      <c r="A355" s="11" t="s">
        <v>605</v>
      </c>
      <c r="D355" s="11" t="s">
        <v>260</v>
      </c>
      <c r="E355" s="19" t="s">
        <v>855</v>
      </c>
      <c r="F355" s="10">
        <v>42036</v>
      </c>
      <c r="G355" s="10">
        <v>45689</v>
      </c>
      <c r="H355" s="11">
        <v>11</v>
      </c>
      <c r="I355" s="20" t="s">
        <v>259</v>
      </c>
      <c r="J355" s="11" t="s">
        <v>261</v>
      </c>
      <c r="K355" s="11" t="s">
        <v>2960</v>
      </c>
      <c r="L355" s="11">
        <v>2</v>
      </c>
    </row>
    <row r="356" spans="1:12">
      <c r="A356" s="11" t="s">
        <v>606</v>
      </c>
      <c r="D356" s="11" t="s">
        <v>260</v>
      </c>
      <c r="E356" s="19" t="s">
        <v>856</v>
      </c>
      <c r="F356" s="10">
        <v>42036</v>
      </c>
      <c r="G356" s="10">
        <v>45689</v>
      </c>
      <c r="H356" s="11">
        <v>11</v>
      </c>
      <c r="I356" s="20" t="s">
        <v>259</v>
      </c>
      <c r="J356" s="11" t="s">
        <v>261</v>
      </c>
      <c r="K356" s="11" t="s">
        <v>2960</v>
      </c>
      <c r="L356" s="11">
        <v>2</v>
      </c>
    </row>
    <row r="357" spans="1:12">
      <c r="A357" s="11" t="s">
        <v>607</v>
      </c>
      <c r="D357" s="11" t="s">
        <v>260</v>
      </c>
      <c r="E357" s="19" t="s">
        <v>857</v>
      </c>
      <c r="F357" s="10">
        <v>42036</v>
      </c>
      <c r="G357" s="10">
        <v>45689</v>
      </c>
      <c r="H357" s="11">
        <v>11</v>
      </c>
      <c r="I357" s="20" t="s">
        <v>259</v>
      </c>
      <c r="J357" s="11" t="s">
        <v>261</v>
      </c>
      <c r="K357" s="11" t="s">
        <v>2960</v>
      </c>
      <c r="L357" s="11">
        <v>2</v>
      </c>
    </row>
    <row r="358" spans="1:12">
      <c r="A358" s="11" t="s">
        <v>608</v>
      </c>
      <c r="D358" s="11" t="s">
        <v>260</v>
      </c>
      <c r="E358" s="19" t="s">
        <v>858</v>
      </c>
      <c r="F358" s="10">
        <v>42036</v>
      </c>
      <c r="G358" s="10">
        <v>45689</v>
      </c>
      <c r="H358" s="11">
        <v>11</v>
      </c>
      <c r="I358" s="20" t="s">
        <v>259</v>
      </c>
      <c r="J358" s="11" t="s">
        <v>261</v>
      </c>
      <c r="K358" s="11" t="s">
        <v>2960</v>
      </c>
      <c r="L358" s="11">
        <v>2</v>
      </c>
    </row>
    <row r="359" spans="1:12">
      <c r="A359" s="11" t="s">
        <v>609</v>
      </c>
      <c r="D359" s="11" t="s">
        <v>260</v>
      </c>
      <c r="E359" s="19" t="s">
        <v>859</v>
      </c>
      <c r="F359" s="10">
        <v>42036</v>
      </c>
      <c r="G359" s="10">
        <v>45689</v>
      </c>
      <c r="H359" s="11">
        <v>11</v>
      </c>
      <c r="I359" s="20" t="s">
        <v>259</v>
      </c>
      <c r="J359" s="11" t="s">
        <v>261</v>
      </c>
      <c r="K359" s="11" t="s">
        <v>2960</v>
      </c>
      <c r="L359" s="11">
        <v>2</v>
      </c>
    </row>
    <row r="360" spans="1:12">
      <c r="A360" s="11" t="s">
        <v>610</v>
      </c>
      <c r="D360" s="11" t="s">
        <v>260</v>
      </c>
      <c r="E360" s="19" t="s">
        <v>860</v>
      </c>
      <c r="F360" s="10">
        <v>42036</v>
      </c>
      <c r="G360" s="10">
        <v>45689</v>
      </c>
      <c r="H360" s="11">
        <v>11</v>
      </c>
      <c r="I360" s="20" t="s">
        <v>259</v>
      </c>
      <c r="J360" s="11" t="s">
        <v>261</v>
      </c>
      <c r="K360" s="11" t="s">
        <v>2960</v>
      </c>
      <c r="L360" s="11">
        <v>2</v>
      </c>
    </row>
    <row r="361" spans="1:12">
      <c r="A361" s="11" t="s">
        <v>611</v>
      </c>
      <c r="D361" s="11" t="s">
        <v>260</v>
      </c>
      <c r="E361" s="19" t="s">
        <v>861</v>
      </c>
      <c r="F361" s="10">
        <v>42036</v>
      </c>
      <c r="G361" s="10">
        <v>45689</v>
      </c>
      <c r="H361" s="11">
        <v>11</v>
      </c>
      <c r="I361" s="20" t="s">
        <v>259</v>
      </c>
      <c r="J361" s="11" t="s">
        <v>261</v>
      </c>
      <c r="K361" s="11" t="s">
        <v>2960</v>
      </c>
      <c r="L361" s="11">
        <v>2</v>
      </c>
    </row>
    <row r="362" spans="1:12">
      <c r="A362" s="11" t="s">
        <v>612</v>
      </c>
      <c r="D362" s="11" t="s">
        <v>260</v>
      </c>
      <c r="E362" s="19" t="s">
        <v>862</v>
      </c>
      <c r="F362" s="10">
        <v>42036</v>
      </c>
      <c r="G362" s="10">
        <v>45689</v>
      </c>
      <c r="H362" s="11">
        <v>11</v>
      </c>
      <c r="I362" s="20" t="s">
        <v>259</v>
      </c>
      <c r="J362" s="11" t="s">
        <v>261</v>
      </c>
      <c r="K362" s="11" t="s">
        <v>2960</v>
      </c>
      <c r="L362" s="11">
        <v>2</v>
      </c>
    </row>
    <row r="363" spans="1:12">
      <c r="A363" s="11" t="s">
        <v>613</v>
      </c>
      <c r="D363" s="11" t="s">
        <v>260</v>
      </c>
      <c r="E363" s="19" t="s">
        <v>863</v>
      </c>
      <c r="F363" s="10">
        <v>42036</v>
      </c>
      <c r="G363" s="10">
        <v>45689</v>
      </c>
      <c r="H363" s="11">
        <v>11</v>
      </c>
      <c r="I363" s="20" t="s">
        <v>259</v>
      </c>
      <c r="J363" s="11" t="s">
        <v>261</v>
      </c>
      <c r="K363" s="11" t="s">
        <v>2960</v>
      </c>
      <c r="L363" s="11">
        <v>2</v>
      </c>
    </row>
    <row r="364" spans="1:12">
      <c r="A364" s="11" t="s">
        <v>614</v>
      </c>
      <c r="D364" s="11" t="s">
        <v>260</v>
      </c>
      <c r="E364" s="19" t="s">
        <v>864</v>
      </c>
      <c r="F364" s="10">
        <v>42036</v>
      </c>
      <c r="G364" s="10">
        <v>45689</v>
      </c>
      <c r="H364" s="11">
        <v>11</v>
      </c>
      <c r="I364" s="20" t="s">
        <v>259</v>
      </c>
      <c r="J364" s="11" t="s">
        <v>261</v>
      </c>
      <c r="K364" s="11" t="s">
        <v>2960</v>
      </c>
      <c r="L364" s="11">
        <v>2</v>
      </c>
    </row>
    <row r="365" spans="1:12">
      <c r="A365" s="11" t="s">
        <v>615</v>
      </c>
      <c r="D365" s="11" t="s">
        <v>260</v>
      </c>
      <c r="E365" s="19" t="s">
        <v>865</v>
      </c>
      <c r="F365" s="10">
        <v>42036</v>
      </c>
      <c r="G365" s="10">
        <v>45689</v>
      </c>
      <c r="H365" s="11">
        <v>11</v>
      </c>
      <c r="I365" s="20" t="s">
        <v>259</v>
      </c>
      <c r="J365" s="11" t="s">
        <v>261</v>
      </c>
      <c r="K365" s="11" t="s">
        <v>2960</v>
      </c>
      <c r="L365" s="11">
        <v>2</v>
      </c>
    </row>
    <row r="366" spans="1:12">
      <c r="A366" s="11" t="s">
        <v>616</v>
      </c>
      <c r="D366" s="11" t="s">
        <v>260</v>
      </c>
      <c r="E366" s="19" t="s">
        <v>866</v>
      </c>
      <c r="F366" s="10">
        <v>42036</v>
      </c>
      <c r="G366" s="10">
        <v>45689</v>
      </c>
      <c r="H366" s="11">
        <v>11</v>
      </c>
      <c r="I366" s="20" t="s">
        <v>259</v>
      </c>
      <c r="J366" s="11" t="s">
        <v>261</v>
      </c>
      <c r="K366" s="11" t="s">
        <v>2960</v>
      </c>
      <c r="L366" s="11">
        <v>2</v>
      </c>
    </row>
    <row r="367" spans="1:12">
      <c r="A367" s="11" t="s">
        <v>617</v>
      </c>
      <c r="D367" s="11" t="s">
        <v>260</v>
      </c>
      <c r="E367" s="19" t="s">
        <v>867</v>
      </c>
      <c r="F367" s="10">
        <v>42036</v>
      </c>
      <c r="G367" s="10">
        <v>45689</v>
      </c>
      <c r="H367" s="11">
        <v>11</v>
      </c>
      <c r="I367" s="20" t="s">
        <v>259</v>
      </c>
      <c r="J367" s="11" t="s">
        <v>261</v>
      </c>
      <c r="K367" s="11" t="s">
        <v>2960</v>
      </c>
      <c r="L367" s="11">
        <v>2</v>
      </c>
    </row>
    <row r="368" spans="1:12">
      <c r="A368" s="11" t="s">
        <v>618</v>
      </c>
      <c r="D368" s="11" t="s">
        <v>260</v>
      </c>
      <c r="E368" s="19" t="s">
        <v>868</v>
      </c>
      <c r="F368" s="10">
        <v>42036</v>
      </c>
      <c r="G368" s="10">
        <v>45689</v>
      </c>
      <c r="H368" s="11">
        <v>11</v>
      </c>
      <c r="I368" s="20" t="s">
        <v>259</v>
      </c>
      <c r="J368" s="11" t="s">
        <v>261</v>
      </c>
      <c r="K368" s="11" t="s">
        <v>2960</v>
      </c>
      <c r="L368" s="11">
        <v>2</v>
      </c>
    </row>
    <row r="369" spans="1:12">
      <c r="A369" s="11" t="s">
        <v>619</v>
      </c>
      <c r="D369" s="11" t="s">
        <v>260</v>
      </c>
      <c r="E369" s="19" t="s">
        <v>869</v>
      </c>
      <c r="F369" s="10">
        <v>42036</v>
      </c>
      <c r="G369" s="10">
        <v>45689</v>
      </c>
      <c r="H369" s="11">
        <v>11</v>
      </c>
      <c r="I369" s="20" t="s">
        <v>259</v>
      </c>
      <c r="J369" s="11" t="s">
        <v>261</v>
      </c>
      <c r="K369" s="11" t="s">
        <v>2960</v>
      </c>
      <c r="L369" s="11">
        <v>2</v>
      </c>
    </row>
    <row r="370" spans="1:12">
      <c r="A370" s="11" t="s">
        <v>620</v>
      </c>
      <c r="D370" s="11" t="s">
        <v>260</v>
      </c>
      <c r="E370" s="19" t="s">
        <v>870</v>
      </c>
      <c r="F370" s="10">
        <v>42036</v>
      </c>
      <c r="G370" s="10">
        <v>45689</v>
      </c>
      <c r="H370" s="11">
        <v>11</v>
      </c>
      <c r="I370" s="20" t="s">
        <v>259</v>
      </c>
      <c r="J370" s="11" t="s">
        <v>261</v>
      </c>
      <c r="K370" s="11" t="s">
        <v>2960</v>
      </c>
      <c r="L370" s="11">
        <v>2</v>
      </c>
    </row>
    <row r="371" spans="1:12">
      <c r="A371" s="11" t="s">
        <v>621</v>
      </c>
      <c r="D371" s="11" t="s">
        <v>260</v>
      </c>
      <c r="E371" s="19" t="s">
        <v>871</v>
      </c>
      <c r="F371" s="10">
        <v>42036</v>
      </c>
      <c r="G371" s="10">
        <v>45689</v>
      </c>
      <c r="H371" s="11">
        <v>11</v>
      </c>
      <c r="I371" s="20" t="s">
        <v>259</v>
      </c>
      <c r="J371" s="11" t="s">
        <v>261</v>
      </c>
      <c r="K371" s="11" t="s">
        <v>2960</v>
      </c>
      <c r="L371" s="11">
        <v>2</v>
      </c>
    </row>
    <row r="372" spans="1:12">
      <c r="A372" s="11" t="s">
        <v>622</v>
      </c>
      <c r="D372" s="11" t="s">
        <v>260</v>
      </c>
      <c r="E372" s="19" t="s">
        <v>872</v>
      </c>
      <c r="F372" s="10">
        <v>42036</v>
      </c>
      <c r="G372" s="10">
        <v>45689</v>
      </c>
      <c r="H372" s="11">
        <v>11</v>
      </c>
      <c r="I372" s="20" t="s">
        <v>259</v>
      </c>
      <c r="J372" s="11" t="s">
        <v>261</v>
      </c>
      <c r="K372" s="11" t="s">
        <v>2960</v>
      </c>
      <c r="L372" s="11">
        <v>2</v>
      </c>
    </row>
    <row r="373" spans="1:12">
      <c r="A373" s="11" t="s">
        <v>623</v>
      </c>
      <c r="D373" s="11" t="s">
        <v>260</v>
      </c>
      <c r="E373" s="19" t="s">
        <v>873</v>
      </c>
      <c r="F373" s="10">
        <v>42036</v>
      </c>
      <c r="G373" s="10">
        <v>45689</v>
      </c>
      <c r="H373" s="11">
        <v>11</v>
      </c>
      <c r="I373" s="20" t="s">
        <v>259</v>
      </c>
      <c r="J373" s="11" t="s">
        <v>261</v>
      </c>
      <c r="K373" s="11" t="s">
        <v>2960</v>
      </c>
      <c r="L373" s="11">
        <v>2</v>
      </c>
    </row>
    <row r="374" spans="1:12">
      <c r="A374" s="11" t="s">
        <v>624</v>
      </c>
      <c r="D374" s="11" t="s">
        <v>260</v>
      </c>
      <c r="E374" s="19" t="s">
        <v>874</v>
      </c>
      <c r="F374" s="10">
        <v>42036</v>
      </c>
      <c r="G374" s="10">
        <v>45689</v>
      </c>
      <c r="H374" s="11">
        <v>11</v>
      </c>
      <c r="I374" s="20" t="s">
        <v>259</v>
      </c>
      <c r="J374" s="11" t="s">
        <v>261</v>
      </c>
      <c r="K374" s="11" t="s">
        <v>2960</v>
      </c>
      <c r="L374" s="11">
        <v>2</v>
      </c>
    </row>
    <row r="375" spans="1:12">
      <c r="A375" s="11" t="s">
        <v>625</v>
      </c>
      <c r="D375" s="11" t="s">
        <v>260</v>
      </c>
      <c r="E375" s="19" t="s">
        <v>875</v>
      </c>
      <c r="F375" s="10">
        <v>42036</v>
      </c>
      <c r="G375" s="10">
        <v>45689</v>
      </c>
      <c r="H375" s="11">
        <v>11</v>
      </c>
      <c r="I375" s="20" t="s">
        <v>259</v>
      </c>
      <c r="J375" s="11" t="s">
        <v>261</v>
      </c>
      <c r="K375" s="11" t="s">
        <v>2960</v>
      </c>
      <c r="L375" s="11">
        <v>2</v>
      </c>
    </row>
    <row r="376" spans="1:12">
      <c r="A376" s="11" t="s">
        <v>626</v>
      </c>
      <c r="D376" s="11" t="s">
        <v>260</v>
      </c>
      <c r="E376" s="19" t="s">
        <v>876</v>
      </c>
      <c r="F376" s="10">
        <v>42036</v>
      </c>
      <c r="G376" s="10">
        <v>45689</v>
      </c>
      <c r="H376" s="11">
        <v>11</v>
      </c>
      <c r="I376" s="20" t="s">
        <v>259</v>
      </c>
      <c r="J376" s="11" t="s">
        <v>261</v>
      </c>
      <c r="K376" s="11" t="s">
        <v>2960</v>
      </c>
      <c r="L376" s="11">
        <v>2</v>
      </c>
    </row>
    <row r="377" spans="1:12">
      <c r="A377" s="11" t="s">
        <v>627</v>
      </c>
      <c r="D377" s="11" t="s">
        <v>260</v>
      </c>
      <c r="E377" s="19" t="s">
        <v>877</v>
      </c>
      <c r="F377" s="10">
        <v>42036</v>
      </c>
      <c r="G377" s="10">
        <v>45689</v>
      </c>
      <c r="H377" s="11">
        <v>11</v>
      </c>
      <c r="I377" s="20" t="s">
        <v>259</v>
      </c>
      <c r="J377" s="11" t="s">
        <v>261</v>
      </c>
      <c r="K377" s="11" t="s">
        <v>2960</v>
      </c>
      <c r="L377" s="11">
        <v>2</v>
      </c>
    </row>
    <row r="378" spans="1:12">
      <c r="A378" s="11" t="s">
        <v>628</v>
      </c>
      <c r="D378" s="11" t="s">
        <v>260</v>
      </c>
      <c r="E378" s="19" t="s">
        <v>878</v>
      </c>
      <c r="F378" s="10">
        <v>42036</v>
      </c>
      <c r="G378" s="10">
        <v>45689</v>
      </c>
      <c r="H378" s="11">
        <v>11</v>
      </c>
      <c r="I378" s="20" t="s">
        <v>259</v>
      </c>
      <c r="J378" s="11" t="s">
        <v>261</v>
      </c>
      <c r="K378" s="11" t="s">
        <v>2960</v>
      </c>
      <c r="L378" s="11">
        <v>2</v>
      </c>
    </row>
    <row r="379" spans="1:12">
      <c r="A379" s="11" t="s">
        <v>629</v>
      </c>
      <c r="D379" s="11" t="s">
        <v>260</v>
      </c>
      <c r="E379" s="19" t="s">
        <v>879</v>
      </c>
      <c r="F379" s="10">
        <v>42036</v>
      </c>
      <c r="G379" s="10">
        <v>45689</v>
      </c>
      <c r="H379" s="11">
        <v>11</v>
      </c>
      <c r="I379" s="20" t="s">
        <v>259</v>
      </c>
      <c r="J379" s="11" t="s">
        <v>261</v>
      </c>
      <c r="K379" s="11" t="s">
        <v>2960</v>
      </c>
      <c r="L379" s="11">
        <v>2</v>
      </c>
    </row>
    <row r="380" spans="1:12">
      <c r="A380" s="11" t="s">
        <v>630</v>
      </c>
      <c r="D380" s="11" t="s">
        <v>260</v>
      </c>
      <c r="E380" s="19" t="s">
        <v>880</v>
      </c>
      <c r="F380" s="10">
        <v>42036</v>
      </c>
      <c r="G380" s="10">
        <v>45689</v>
      </c>
      <c r="H380" s="11">
        <v>11</v>
      </c>
      <c r="I380" s="20" t="s">
        <v>259</v>
      </c>
      <c r="J380" s="11" t="s">
        <v>261</v>
      </c>
      <c r="K380" s="11" t="s">
        <v>2960</v>
      </c>
      <c r="L380" s="11">
        <v>2</v>
      </c>
    </row>
    <row r="381" spans="1:12">
      <c r="A381" s="11" t="s">
        <v>631</v>
      </c>
      <c r="D381" s="11" t="s">
        <v>260</v>
      </c>
      <c r="E381" s="19" t="s">
        <v>881</v>
      </c>
      <c r="F381" s="10">
        <v>42036</v>
      </c>
      <c r="G381" s="10">
        <v>45689</v>
      </c>
      <c r="H381" s="11">
        <v>11</v>
      </c>
      <c r="I381" s="20" t="s">
        <v>259</v>
      </c>
      <c r="J381" s="11" t="s">
        <v>261</v>
      </c>
      <c r="K381" s="11" t="s">
        <v>2960</v>
      </c>
      <c r="L381" s="11">
        <v>2</v>
      </c>
    </row>
    <row r="382" spans="1:12">
      <c r="A382" s="11" t="s">
        <v>632</v>
      </c>
      <c r="D382" s="11" t="s">
        <v>260</v>
      </c>
      <c r="E382" s="19" t="s">
        <v>882</v>
      </c>
      <c r="F382" s="10">
        <v>42036</v>
      </c>
      <c r="G382" s="10">
        <v>45689</v>
      </c>
      <c r="H382" s="11">
        <v>11</v>
      </c>
      <c r="I382" s="20" t="s">
        <v>259</v>
      </c>
      <c r="J382" s="11" t="s">
        <v>261</v>
      </c>
      <c r="K382" s="11" t="s">
        <v>2960</v>
      </c>
      <c r="L382" s="11">
        <v>2</v>
      </c>
    </row>
    <row r="383" spans="1:12">
      <c r="A383" s="11" t="s">
        <v>633</v>
      </c>
      <c r="D383" s="11" t="s">
        <v>260</v>
      </c>
      <c r="E383" s="19" t="s">
        <v>883</v>
      </c>
      <c r="F383" s="10">
        <v>42036</v>
      </c>
      <c r="G383" s="10">
        <v>45689</v>
      </c>
      <c r="H383" s="11">
        <v>11</v>
      </c>
      <c r="I383" s="20" t="s">
        <v>259</v>
      </c>
      <c r="J383" s="11" t="s">
        <v>261</v>
      </c>
      <c r="K383" s="11" t="s">
        <v>2960</v>
      </c>
      <c r="L383" s="11">
        <v>2</v>
      </c>
    </row>
    <row r="384" spans="1:12">
      <c r="A384" s="11" t="s">
        <v>634</v>
      </c>
      <c r="D384" s="11" t="s">
        <v>260</v>
      </c>
      <c r="E384" s="19" t="s">
        <v>884</v>
      </c>
      <c r="F384" s="10">
        <v>42036</v>
      </c>
      <c r="G384" s="10">
        <v>45689</v>
      </c>
      <c r="H384" s="11">
        <v>11</v>
      </c>
      <c r="I384" s="20" t="s">
        <v>259</v>
      </c>
      <c r="J384" s="11" t="s">
        <v>261</v>
      </c>
      <c r="K384" s="11" t="s">
        <v>2960</v>
      </c>
      <c r="L384" s="11">
        <v>2</v>
      </c>
    </row>
    <row r="385" spans="1:12">
      <c r="A385" s="11" t="s">
        <v>635</v>
      </c>
      <c r="D385" s="11" t="s">
        <v>260</v>
      </c>
      <c r="E385" s="19" t="s">
        <v>885</v>
      </c>
      <c r="F385" s="10">
        <v>42036</v>
      </c>
      <c r="G385" s="10">
        <v>45689</v>
      </c>
      <c r="H385" s="11">
        <v>11</v>
      </c>
      <c r="I385" s="20" t="s">
        <v>259</v>
      </c>
      <c r="J385" s="11" t="s">
        <v>261</v>
      </c>
      <c r="K385" s="11" t="s">
        <v>2960</v>
      </c>
      <c r="L385" s="11">
        <v>2</v>
      </c>
    </row>
    <row r="386" spans="1:12">
      <c r="A386" s="11" t="s">
        <v>636</v>
      </c>
      <c r="D386" s="11" t="s">
        <v>260</v>
      </c>
      <c r="E386" s="19" t="s">
        <v>886</v>
      </c>
      <c r="F386" s="10">
        <v>42036</v>
      </c>
      <c r="G386" s="10">
        <v>45689</v>
      </c>
      <c r="H386" s="11">
        <v>11</v>
      </c>
      <c r="I386" s="20" t="s">
        <v>259</v>
      </c>
      <c r="J386" s="11" t="s">
        <v>261</v>
      </c>
      <c r="K386" s="11" t="s">
        <v>2960</v>
      </c>
      <c r="L386" s="11">
        <v>2</v>
      </c>
    </row>
    <row r="387" spans="1:12">
      <c r="A387" s="11" t="s">
        <v>637</v>
      </c>
      <c r="D387" s="11" t="s">
        <v>260</v>
      </c>
      <c r="E387" s="19" t="s">
        <v>887</v>
      </c>
      <c r="F387" s="10">
        <v>42036</v>
      </c>
      <c r="G387" s="10">
        <v>45689</v>
      </c>
      <c r="H387" s="11">
        <v>11</v>
      </c>
      <c r="I387" s="20" t="s">
        <v>259</v>
      </c>
      <c r="J387" s="11" t="s">
        <v>261</v>
      </c>
      <c r="K387" s="11" t="s">
        <v>2960</v>
      </c>
      <c r="L387" s="11">
        <v>2</v>
      </c>
    </row>
    <row r="388" spans="1:12">
      <c r="A388" s="11" t="s">
        <v>638</v>
      </c>
      <c r="D388" s="11" t="s">
        <v>260</v>
      </c>
      <c r="E388" s="19" t="s">
        <v>888</v>
      </c>
      <c r="F388" s="10">
        <v>42036</v>
      </c>
      <c r="G388" s="10">
        <v>45689</v>
      </c>
      <c r="H388" s="11">
        <v>11</v>
      </c>
      <c r="I388" s="20" t="s">
        <v>259</v>
      </c>
      <c r="J388" s="11" t="s">
        <v>261</v>
      </c>
      <c r="K388" s="11" t="s">
        <v>2960</v>
      </c>
      <c r="L388" s="11">
        <v>2</v>
      </c>
    </row>
    <row r="389" spans="1:12">
      <c r="A389" s="11" t="s">
        <v>639</v>
      </c>
      <c r="D389" s="11" t="s">
        <v>260</v>
      </c>
      <c r="E389" s="19" t="s">
        <v>889</v>
      </c>
      <c r="F389" s="10">
        <v>42036</v>
      </c>
      <c r="G389" s="10">
        <v>45689</v>
      </c>
      <c r="H389" s="11">
        <v>11</v>
      </c>
      <c r="I389" s="20" t="s">
        <v>259</v>
      </c>
      <c r="J389" s="11" t="s">
        <v>261</v>
      </c>
      <c r="K389" s="11" t="s">
        <v>2960</v>
      </c>
      <c r="L389" s="11">
        <v>2</v>
      </c>
    </row>
    <row r="390" spans="1:12">
      <c r="A390" s="11" t="s">
        <v>640</v>
      </c>
      <c r="D390" s="11" t="s">
        <v>260</v>
      </c>
      <c r="E390" s="19" t="s">
        <v>890</v>
      </c>
      <c r="F390" s="10">
        <v>42036</v>
      </c>
      <c r="G390" s="10">
        <v>45689</v>
      </c>
      <c r="H390" s="11">
        <v>11</v>
      </c>
      <c r="I390" s="20" t="s">
        <v>259</v>
      </c>
      <c r="J390" s="11" t="s">
        <v>261</v>
      </c>
      <c r="K390" s="11" t="s">
        <v>2960</v>
      </c>
      <c r="L390" s="11">
        <v>2</v>
      </c>
    </row>
    <row r="391" spans="1:12">
      <c r="A391" s="11" t="s">
        <v>641</v>
      </c>
      <c r="D391" s="11" t="s">
        <v>260</v>
      </c>
      <c r="E391" s="19" t="s">
        <v>891</v>
      </c>
      <c r="F391" s="10">
        <v>42036</v>
      </c>
      <c r="G391" s="10">
        <v>45689</v>
      </c>
      <c r="H391" s="11">
        <v>11</v>
      </c>
      <c r="I391" s="20" t="s">
        <v>259</v>
      </c>
      <c r="J391" s="11" t="s">
        <v>261</v>
      </c>
      <c r="K391" s="11" t="s">
        <v>2960</v>
      </c>
      <c r="L391" s="11">
        <v>2</v>
      </c>
    </row>
    <row r="392" spans="1:12">
      <c r="A392" s="11" t="s">
        <v>642</v>
      </c>
      <c r="D392" s="11" t="s">
        <v>260</v>
      </c>
      <c r="E392" s="19" t="s">
        <v>892</v>
      </c>
      <c r="F392" s="10">
        <v>42036</v>
      </c>
      <c r="G392" s="10">
        <v>45689</v>
      </c>
      <c r="H392" s="11">
        <v>11</v>
      </c>
      <c r="I392" s="20" t="s">
        <v>259</v>
      </c>
      <c r="J392" s="11" t="s">
        <v>261</v>
      </c>
      <c r="K392" s="11" t="s">
        <v>2960</v>
      </c>
      <c r="L392" s="11">
        <v>2</v>
      </c>
    </row>
    <row r="393" spans="1:12">
      <c r="A393" s="11" t="s">
        <v>643</v>
      </c>
      <c r="D393" s="11" t="s">
        <v>260</v>
      </c>
      <c r="E393" s="19" t="s">
        <v>893</v>
      </c>
      <c r="F393" s="10">
        <v>42036</v>
      </c>
      <c r="G393" s="10">
        <v>45689</v>
      </c>
      <c r="H393" s="11">
        <v>11</v>
      </c>
      <c r="I393" s="20" t="s">
        <v>259</v>
      </c>
      <c r="J393" s="11" t="s">
        <v>261</v>
      </c>
      <c r="K393" s="11" t="s">
        <v>2960</v>
      </c>
      <c r="L393" s="11">
        <v>2</v>
      </c>
    </row>
    <row r="394" spans="1:12">
      <c r="A394" s="11" t="s">
        <v>644</v>
      </c>
      <c r="D394" s="11" t="s">
        <v>260</v>
      </c>
      <c r="E394" s="19" t="s">
        <v>894</v>
      </c>
      <c r="F394" s="10">
        <v>42036</v>
      </c>
      <c r="G394" s="10">
        <v>45689</v>
      </c>
      <c r="H394" s="11">
        <v>11</v>
      </c>
      <c r="I394" s="20" t="s">
        <v>259</v>
      </c>
      <c r="J394" s="11" t="s">
        <v>261</v>
      </c>
      <c r="K394" s="11" t="s">
        <v>2960</v>
      </c>
      <c r="L394" s="11">
        <v>2</v>
      </c>
    </row>
    <row r="395" spans="1:12">
      <c r="A395" s="11" t="s">
        <v>645</v>
      </c>
      <c r="D395" s="11" t="s">
        <v>260</v>
      </c>
      <c r="E395" s="19" t="s">
        <v>895</v>
      </c>
      <c r="F395" s="10">
        <v>42036</v>
      </c>
      <c r="G395" s="10">
        <v>45689</v>
      </c>
      <c r="H395" s="11">
        <v>11</v>
      </c>
      <c r="I395" s="20" t="s">
        <v>259</v>
      </c>
      <c r="J395" s="11" t="s">
        <v>261</v>
      </c>
      <c r="K395" s="11" t="s">
        <v>2960</v>
      </c>
      <c r="L395" s="11">
        <v>2</v>
      </c>
    </row>
    <row r="396" spans="1:12">
      <c r="A396" s="11" t="s">
        <v>646</v>
      </c>
      <c r="D396" s="11" t="s">
        <v>260</v>
      </c>
      <c r="E396" s="19" t="s">
        <v>896</v>
      </c>
      <c r="F396" s="10">
        <v>42036</v>
      </c>
      <c r="G396" s="10">
        <v>45689</v>
      </c>
      <c r="H396" s="11">
        <v>11</v>
      </c>
      <c r="I396" s="20" t="s">
        <v>259</v>
      </c>
      <c r="J396" s="11" t="s">
        <v>261</v>
      </c>
      <c r="K396" s="11" t="s">
        <v>2960</v>
      </c>
      <c r="L396" s="11">
        <v>2</v>
      </c>
    </row>
    <row r="397" spans="1:12">
      <c r="A397" s="11" t="s">
        <v>647</v>
      </c>
      <c r="D397" s="11" t="s">
        <v>260</v>
      </c>
      <c r="E397" s="19" t="s">
        <v>897</v>
      </c>
      <c r="F397" s="10">
        <v>42036</v>
      </c>
      <c r="G397" s="10">
        <v>45689</v>
      </c>
      <c r="H397" s="11">
        <v>11</v>
      </c>
      <c r="I397" s="20" t="s">
        <v>259</v>
      </c>
      <c r="J397" s="11" t="s">
        <v>261</v>
      </c>
      <c r="K397" s="11" t="s">
        <v>2960</v>
      </c>
      <c r="L397" s="11">
        <v>2</v>
      </c>
    </row>
    <row r="398" spans="1:12">
      <c r="A398" s="11" t="s">
        <v>648</v>
      </c>
      <c r="D398" s="11" t="s">
        <v>260</v>
      </c>
      <c r="E398" s="19" t="s">
        <v>898</v>
      </c>
      <c r="F398" s="10">
        <v>42036</v>
      </c>
      <c r="G398" s="10">
        <v>45689</v>
      </c>
      <c r="H398" s="11">
        <v>11</v>
      </c>
      <c r="I398" s="20" t="s">
        <v>259</v>
      </c>
      <c r="J398" s="11" t="s">
        <v>261</v>
      </c>
      <c r="K398" s="11" t="s">
        <v>2960</v>
      </c>
      <c r="L398" s="11">
        <v>2</v>
      </c>
    </row>
    <row r="399" spans="1:12">
      <c r="A399" s="11" t="s">
        <v>649</v>
      </c>
      <c r="D399" s="11" t="s">
        <v>260</v>
      </c>
      <c r="E399" s="19" t="s">
        <v>899</v>
      </c>
      <c r="F399" s="10">
        <v>42036</v>
      </c>
      <c r="G399" s="10">
        <v>45689</v>
      </c>
      <c r="H399" s="11">
        <v>11</v>
      </c>
      <c r="I399" s="20" t="s">
        <v>259</v>
      </c>
      <c r="J399" s="11" t="s">
        <v>261</v>
      </c>
      <c r="K399" s="11" t="s">
        <v>2960</v>
      </c>
      <c r="L399" s="11">
        <v>2</v>
      </c>
    </row>
    <row r="400" spans="1:12">
      <c r="A400" s="11" t="s">
        <v>650</v>
      </c>
      <c r="D400" s="11" t="s">
        <v>260</v>
      </c>
      <c r="E400" s="19" t="s">
        <v>900</v>
      </c>
      <c r="F400" s="10">
        <v>42036</v>
      </c>
      <c r="G400" s="10">
        <v>45689</v>
      </c>
      <c r="H400" s="11">
        <v>11</v>
      </c>
      <c r="I400" s="20" t="s">
        <v>259</v>
      </c>
      <c r="J400" s="11" t="s">
        <v>261</v>
      </c>
      <c r="K400" s="11" t="s">
        <v>2960</v>
      </c>
      <c r="L400" s="11">
        <v>2</v>
      </c>
    </row>
    <row r="401" spans="1:12">
      <c r="A401" s="11" t="s">
        <v>651</v>
      </c>
      <c r="D401" s="11" t="s">
        <v>260</v>
      </c>
      <c r="E401" s="19" t="s">
        <v>901</v>
      </c>
      <c r="F401" s="10">
        <v>42036</v>
      </c>
      <c r="G401" s="10">
        <v>45689</v>
      </c>
      <c r="H401" s="11">
        <v>11</v>
      </c>
      <c r="I401" s="20" t="s">
        <v>259</v>
      </c>
      <c r="J401" s="11" t="s">
        <v>261</v>
      </c>
      <c r="K401" s="11" t="s">
        <v>2960</v>
      </c>
      <c r="L401" s="11">
        <v>2</v>
      </c>
    </row>
    <row r="402" spans="1:12">
      <c r="A402" s="11" t="s">
        <v>652</v>
      </c>
      <c r="D402" s="11" t="s">
        <v>260</v>
      </c>
      <c r="E402" s="19" t="s">
        <v>902</v>
      </c>
      <c r="F402" s="10">
        <v>42036</v>
      </c>
      <c r="G402" s="10">
        <v>45689</v>
      </c>
      <c r="H402" s="11">
        <v>11</v>
      </c>
      <c r="I402" s="20" t="s">
        <v>259</v>
      </c>
      <c r="J402" s="11" t="s">
        <v>261</v>
      </c>
      <c r="K402" s="11" t="s">
        <v>2960</v>
      </c>
      <c r="L402" s="11">
        <v>2</v>
      </c>
    </row>
    <row r="403" spans="1:12">
      <c r="A403" s="11" t="s">
        <v>653</v>
      </c>
      <c r="D403" s="11" t="s">
        <v>260</v>
      </c>
      <c r="E403" s="19" t="s">
        <v>903</v>
      </c>
      <c r="F403" s="10">
        <v>42036</v>
      </c>
      <c r="G403" s="10">
        <v>45689</v>
      </c>
      <c r="H403" s="11">
        <v>11</v>
      </c>
      <c r="I403" s="20" t="s">
        <v>259</v>
      </c>
      <c r="J403" s="11" t="s">
        <v>261</v>
      </c>
      <c r="K403" s="11" t="s">
        <v>2960</v>
      </c>
      <c r="L403" s="11">
        <v>2</v>
      </c>
    </row>
    <row r="404" spans="1:12">
      <c r="A404" s="11" t="s">
        <v>654</v>
      </c>
      <c r="D404" s="11" t="s">
        <v>260</v>
      </c>
      <c r="E404" s="19" t="s">
        <v>904</v>
      </c>
      <c r="F404" s="10">
        <v>42036</v>
      </c>
      <c r="G404" s="10">
        <v>45689</v>
      </c>
      <c r="H404" s="11">
        <v>11</v>
      </c>
      <c r="I404" s="20" t="s">
        <v>259</v>
      </c>
      <c r="J404" s="11" t="s">
        <v>261</v>
      </c>
      <c r="K404" s="11" t="s">
        <v>2960</v>
      </c>
      <c r="L404" s="11">
        <v>2</v>
      </c>
    </row>
    <row r="405" spans="1:12">
      <c r="A405" s="11" t="s">
        <v>655</v>
      </c>
      <c r="D405" s="11" t="s">
        <v>260</v>
      </c>
      <c r="E405" s="19" t="s">
        <v>905</v>
      </c>
      <c r="F405" s="10">
        <v>42036</v>
      </c>
      <c r="G405" s="10">
        <v>45689</v>
      </c>
      <c r="H405" s="11">
        <v>11</v>
      </c>
      <c r="I405" s="20" t="s">
        <v>259</v>
      </c>
      <c r="J405" s="11" t="s">
        <v>261</v>
      </c>
      <c r="K405" s="11" t="s">
        <v>2960</v>
      </c>
      <c r="L405" s="11">
        <v>2</v>
      </c>
    </row>
    <row r="406" spans="1:12">
      <c r="A406" s="11" t="s">
        <v>656</v>
      </c>
      <c r="D406" s="11" t="s">
        <v>260</v>
      </c>
      <c r="E406" s="19" t="s">
        <v>906</v>
      </c>
      <c r="F406" s="10">
        <v>42036</v>
      </c>
      <c r="G406" s="10">
        <v>45689</v>
      </c>
      <c r="H406" s="11">
        <v>11</v>
      </c>
      <c r="I406" s="20" t="s">
        <v>259</v>
      </c>
      <c r="J406" s="11" t="s">
        <v>261</v>
      </c>
      <c r="K406" s="11" t="s">
        <v>2960</v>
      </c>
      <c r="L406" s="11">
        <v>2</v>
      </c>
    </row>
    <row r="407" spans="1:12">
      <c r="A407" s="11" t="s">
        <v>657</v>
      </c>
      <c r="D407" s="11" t="s">
        <v>260</v>
      </c>
      <c r="E407" s="19" t="s">
        <v>907</v>
      </c>
      <c r="F407" s="10">
        <v>42036</v>
      </c>
      <c r="G407" s="10">
        <v>45689</v>
      </c>
      <c r="H407" s="11">
        <v>11</v>
      </c>
      <c r="I407" s="20" t="s">
        <v>259</v>
      </c>
      <c r="J407" s="11" t="s">
        <v>261</v>
      </c>
      <c r="K407" s="11" t="s">
        <v>2960</v>
      </c>
      <c r="L407" s="11">
        <v>2</v>
      </c>
    </row>
    <row r="408" spans="1:12">
      <c r="A408" s="11" t="s">
        <v>658</v>
      </c>
      <c r="D408" s="11" t="s">
        <v>260</v>
      </c>
      <c r="E408" s="19" t="s">
        <v>908</v>
      </c>
      <c r="F408" s="10">
        <v>42036</v>
      </c>
      <c r="G408" s="10">
        <v>45689</v>
      </c>
      <c r="H408" s="11">
        <v>11</v>
      </c>
      <c r="I408" s="20" t="s">
        <v>259</v>
      </c>
      <c r="J408" s="11" t="s">
        <v>261</v>
      </c>
      <c r="K408" s="11" t="s">
        <v>2960</v>
      </c>
      <c r="L408" s="11">
        <v>2</v>
      </c>
    </row>
    <row r="409" spans="1:12">
      <c r="A409" s="11" t="s">
        <v>659</v>
      </c>
      <c r="D409" s="11" t="s">
        <v>260</v>
      </c>
      <c r="E409" s="19" t="s">
        <v>909</v>
      </c>
      <c r="F409" s="10">
        <v>42036</v>
      </c>
      <c r="G409" s="10">
        <v>45689</v>
      </c>
      <c r="H409" s="11">
        <v>11</v>
      </c>
      <c r="I409" s="20" t="s">
        <v>259</v>
      </c>
      <c r="J409" s="11" t="s">
        <v>261</v>
      </c>
      <c r="K409" s="11" t="s">
        <v>2960</v>
      </c>
      <c r="L409" s="11">
        <v>2</v>
      </c>
    </row>
    <row r="410" spans="1:12">
      <c r="A410" s="11" t="s">
        <v>660</v>
      </c>
      <c r="D410" s="11" t="s">
        <v>260</v>
      </c>
      <c r="E410" s="19" t="s">
        <v>910</v>
      </c>
      <c r="F410" s="10">
        <v>42036</v>
      </c>
      <c r="G410" s="10">
        <v>45689</v>
      </c>
      <c r="H410" s="11">
        <v>11</v>
      </c>
      <c r="I410" s="20" t="s">
        <v>259</v>
      </c>
      <c r="J410" s="11" t="s">
        <v>261</v>
      </c>
      <c r="K410" s="11" t="s">
        <v>2960</v>
      </c>
      <c r="L410" s="11">
        <v>2</v>
      </c>
    </row>
    <row r="411" spans="1:12">
      <c r="A411" s="11" t="s">
        <v>661</v>
      </c>
      <c r="D411" s="11" t="s">
        <v>260</v>
      </c>
      <c r="E411" s="19" t="s">
        <v>911</v>
      </c>
      <c r="F411" s="10">
        <v>42036</v>
      </c>
      <c r="G411" s="10">
        <v>45689</v>
      </c>
      <c r="H411" s="11">
        <v>11</v>
      </c>
      <c r="I411" s="20" t="s">
        <v>259</v>
      </c>
      <c r="J411" s="11" t="s">
        <v>261</v>
      </c>
      <c r="K411" s="11" t="s">
        <v>2960</v>
      </c>
      <c r="L411" s="11">
        <v>2</v>
      </c>
    </row>
    <row r="412" spans="1:12">
      <c r="A412" s="11" t="s">
        <v>662</v>
      </c>
      <c r="D412" s="11" t="s">
        <v>260</v>
      </c>
      <c r="E412" s="19" t="s">
        <v>912</v>
      </c>
      <c r="F412" s="10">
        <v>42036</v>
      </c>
      <c r="G412" s="10">
        <v>45689</v>
      </c>
      <c r="H412" s="11">
        <v>11</v>
      </c>
      <c r="I412" s="20" t="s">
        <v>259</v>
      </c>
      <c r="J412" s="11" t="s">
        <v>261</v>
      </c>
      <c r="K412" s="11" t="s">
        <v>2960</v>
      </c>
      <c r="L412" s="11">
        <v>2</v>
      </c>
    </row>
    <row r="413" spans="1:12">
      <c r="A413" s="11" t="s">
        <v>663</v>
      </c>
      <c r="D413" s="11" t="s">
        <v>260</v>
      </c>
      <c r="E413" s="19" t="s">
        <v>913</v>
      </c>
      <c r="F413" s="10">
        <v>42036</v>
      </c>
      <c r="G413" s="10">
        <v>45689</v>
      </c>
      <c r="H413" s="11">
        <v>11</v>
      </c>
      <c r="I413" s="20" t="s">
        <v>259</v>
      </c>
      <c r="J413" s="11" t="s">
        <v>261</v>
      </c>
      <c r="K413" s="11" t="s">
        <v>2960</v>
      </c>
      <c r="L413" s="11">
        <v>2</v>
      </c>
    </row>
    <row r="414" spans="1:12">
      <c r="A414" s="11" t="s">
        <v>664</v>
      </c>
      <c r="D414" s="11" t="s">
        <v>260</v>
      </c>
      <c r="E414" s="19" t="s">
        <v>914</v>
      </c>
      <c r="F414" s="10">
        <v>42036</v>
      </c>
      <c r="G414" s="10">
        <v>45689</v>
      </c>
      <c r="H414" s="11">
        <v>11</v>
      </c>
      <c r="I414" s="20" t="s">
        <v>259</v>
      </c>
      <c r="J414" s="11" t="s">
        <v>261</v>
      </c>
      <c r="K414" s="11" t="s">
        <v>2960</v>
      </c>
      <c r="L414" s="11">
        <v>2</v>
      </c>
    </row>
    <row r="415" spans="1:12">
      <c r="A415" s="11" t="s">
        <v>665</v>
      </c>
      <c r="D415" s="11" t="s">
        <v>260</v>
      </c>
      <c r="E415" s="19" t="s">
        <v>915</v>
      </c>
      <c r="F415" s="10">
        <v>42036</v>
      </c>
      <c r="G415" s="10">
        <v>45689</v>
      </c>
      <c r="H415" s="11">
        <v>11</v>
      </c>
      <c r="I415" s="20" t="s">
        <v>259</v>
      </c>
      <c r="J415" s="11" t="s">
        <v>261</v>
      </c>
      <c r="K415" s="11" t="s">
        <v>2960</v>
      </c>
      <c r="L415" s="11">
        <v>2</v>
      </c>
    </row>
    <row r="416" spans="1:12">
      <c r="A416" s="11" t="s">
        <v>666</v>
      </c>
      <c r="D416" s="11" t="s">
        <v>260</v>
      </c>
      <c r="E416" s="19" t="s">
        <v>916</v>
      </c>
      <c r="F416" s="10">
        <v>42036</v>
      </c>
      <c r="G416" s="10">
        <v>45689</v>
      </c>
      <c r="H416" s="11">
        <v>11</v>
      </c>
      <c r="I416" s="20" t="s">
        <v>259</v>
      </c>
      <c r="J416" s="11" t="s">
        <v>261</v>
      </c>
      <c r="K416" s="11" t="s">
        <v>2960</v>
      </c>
      <c r="L416" s="11">
        <v>2</v>
      </c>
    </row>
    <row r="417" spans="1:12">
      <c r="A417" s="11" t="s">
        <v>667</v>
      </c>
      <c r="D417" s="11" t="s">
        <v>260</v>
      </c>
      <c r="E417" s="19" t="s">
        <v>917</v>
      </c>
      <c r="F417" s="10">
        <v>42036</v>
      </c>
      <c r="G417" s="10">
        <v>45689</v>
      </c>
      <c r="H417" s="11">
        <v>11</v>
      </c>
      <c r="I417" s="20" t="s">
        <v>259</v>
      </c>
      <c r="J417" s="11" t="s">
        <v>261</v>
      </c>
      <c r="K417" s="11" t="s">
        <v>2960</v>
      </c>
      <c r="L417" s="11">
        <v>2</v>
      </c>
    </row>
    <row r="418" spans="1:12">
      <c r="A418" s="11" t="s">
        <v>668</v>
      </c>
      <c r="D418" s="11" t="s">
        <v>260</v>
      </c>
      <c r="E418" s="19" t="s">
        <v>918</v>
      </c>
      <c r="F418" s="10">
        <v>42036</v>
      </c>
      <c r="G418" s="10">
        <v>45689</v>
      </c>
      <c r="H418" s="11">
        <v>11</v>
      </c>
      <c r="I418" s="20" t="s">
        <v>259</v>
      </c>
      <c r="J418" s="11" t="s">
        <v>261</v>
      </c>
      <c r="K418" s="11" t="s">
        <v>2960</v>
      </c>
      <c r="L418" s="11">
        <v>2</v>
      </c>
    </row>
    <row r="419" spans="1:12">
      <c r="A419" s="11" t="s">
        <v>669</v>
      </c>
      <c r="D419" s="11" t="s">
        <v>260</v>
      </c>
      <c r="E419" s="19" t="s">
        <v>919</v>
      </c>
      <c r="F419" s="10">
        <v>42036</v>
      </c>
      <c r="G419" s="10">
        <v>45689</v>
      </c>
      <c r="H419" s="11">
        <v>11</v>
      </c>
      <c r="I419" s="20" t="s">
        <v>259</v>
      </c>
      <c r="J419" s="11" t="s">
        <v>261</v>
      </c>
      <c r="K419" s="11" t="s">
        <v>2960</v>
      </c>
      <c r="L419" s="11">
        <v>2</v>
      </c>
    </row>
    <row r="420" spans="1:12">
      <c r="A420" s="11" t="s">
        <v>670</v>
      </c>
      <c r="D420" s="11" t="s">
        <v>260</v>
      </c>
      <c r="E420" s="19" t="s">
        <v>920</v>
      </c>
      <c r="F420" s="10">
        <v>42036</v>
      </c>
      <c r="G420" s="10">
        <v>45689</v>
      </c>
      <c r="H420" s="11">
        <v>11</v>
      </c>
      <c r="I420" s="20" t="s">
        <v>259</v>
      </c>
      <c r="J420" s="11" t="s">
        <v>261</v>
      </c>
      <c r="K420" s="11" t="s">
        <v>2960</v>
      </c>
      <c r="L420" s="11">
        <v>2</v>
      </c>
    </row>
    <row r="421" spans="1:12">
      <c r="A421" s="11" t="s">
        <v>671</v>
      </c>
      <c r="D421" s="11" t="s">
        <v>260</v>
      </c>
      <c r="E421" s="19" t="s">
        <v>921</v>
      </c>
      <c r="F421" s="10">
        <v>42036</v>
      </c>
      <c r="G421" s="10">
        <v>45689</v>
      </c>
      <c r="H421" s="11">
        <v>11</v>
      </c>
      <c r="I421" s="20" t="s">
        <v>259</v>
      </c>
      <c r="J421" s="11" t="s">
        <v>261</v>
      </c>
      <c r="K421" s="11" t="s">
        <v>2960</v>
      </c>
      <c r="L421" s="11">
        <v>2</v>
      </c>
    </row>
    <row r="422" spans="1:12">
      <c r="A422" s="11" t="s">
        <v>672</v>
      </c>
      <c r="D422" s="11" t="s">
        <v>260</v>
      </c>
      <c r="E422" s="19" t="s">
        <v>922</v>
      </c>
      <c r="F422" s="10">
        <v>42036</v>
      </c>
      <c r="G422" s="10">
        <v>45689</v>
      </c>
      <c r="H422" s="11">
        <v>11</v>
      </c>
      <c r="I422" s="20" t="s">
        <v>259</v>
      </c>
      <c r="J422" s="11" t="s">
        <v>261</v>
      </c>
      <c r="K422" s="11" t="s">
        <v>2960</v>
      </c>
      <c r="L422" s="11">
        <v>2</v>
      </c>
    </row>
    <row r="423" spans="1:12">
      <c r="A423" s="11" t="s">
        <v>673</v>
      </c>
      <c r="D423" s="11" t="s">
        <v>260</v>
      </c>
      <c r="E423" s="19" t="s">
        <v>923</v>
      </c>
      <c r="F423" s="10">
        <v>42036</v>
      </c>
      <c r="G423" s="10">
        <v>45689</v>
      </c>
      <c r="H423" s="11">
        <v>11</v>
      </c>
      <c r="I423" s="20" t="s">
        <v>259</v>
      </c>
      <c r="J423" s="11" t="s">
        <v>261</v>
      </c>
      <c r="K423" s="11" t="s">
        <v>2960</v>
      </c>
      <c r="L423" s="11">
        <v>2</v>
      </c>
    </row>
    <row r="424" spans="1:12">
      <c r="A424" s="11" t="s">
        <v>674</v>
      </c>
      <c r="D424" s="11" t="s">
        <v>260</v>
      </c>
      <c r="E424" s="19" t="s">
        <v>924</v>
      </c>
      <c r="F424" s="10">
        <v>42036</v>
      </c>
      <c r="G424" s="10">
        <v>45689</v>
      </c>
      <c r="H424" s="11">
        <v>11</v>
      </c>
      <c r="I424" s="20" t="s">
        <v>259</v>
      </c>
      <c r="J424" s="11" t="s">
        <v>261</v>
      </c>
      <c r="K424" s="11" t="s">
        <v>2960</v>
      </c>
      <c r="L424" s="11">
        <v>2</v>
      </c>
    </row>
    <row r="425" spans="1:12">
      <c r="A425" s="11" t="s">
        <v>675</v>
      </c>
      <c r="D425" s="11" t="s">
        <v>260</v>
      </c>
      <c r="E425" s="19" t="s">
        <v>925</v>
      </c>
      <c r="F425" s="10">
        <v>42036</v>
      </c>
      <c r="G425" s="10">
        <v>45689</v>
      </c>
      <c r="H425" s="11">
        <v>11</v>
      </c>
      <c r="I425" s="20" t="s">
        <v>259</v>
      </c>
      <c r="J425" s="11" t="s">
        <v>261</v>
      </c>
      <c r="K425" s="11" t="s">
        <v>2960</v>
      </c>
      <c r="L425" s="11">
        <v>2</v>
      </c>
    </row>
    <row r="426" spans="1:12">
      <c r="A426" s="11" t="s">
        <v>676</v>
      </c>
      <c r="D426" s="11" t="s">
        <v>260</v>
      </c>
      <c r="E426" s="19" t="s">
        <v>926</v>
      </c>
      <c r="F426" s="10">
        <v>42036</v>
      </c>
      <c r="G426" s="10">
        <v>45689</v>
      </c>
      <c r="H426" s="11">
        <v>11</v>
      </c>
      <c r="I426" s="20" t="s">
        <v>259</v>
      </c>
      <c r="J426" s="11" t="s">
        <v>261</v>
      </c>
      <c r="K426" s="11" t="s">
        <v>2960</v>
      </c>
      <c r="L426" s="11">
        <v>2</v>
      </c>
    </row>
    <row r="427" spans="1:12">
      <c r="A427" s="11" t="s">
        <v>677</v>
      </c>
      <c r="D427" s="11" t="s">
        <v>260</v>
      </c>
      <c r="E427" s="19" t="s">
        <v>927</v>
      </c>
      <c r="F427" s="10">
        <v>42036</v>
      </c>
      <c r="G427" s="10">
        <v>45689</v>
      </c>
      <c r="H427" s="11">
        <v>11</v>
      </c>
      <c r="I427" s="20" t="s">
        <v>259</v>
      </c>
      <c r="J427" s="11" t="s">
        <v>261</v>
      </c>
      <c r="K427" s="11" t="s">
        <v>2960</v>
      </c>
      <c r="L427" s="11">
        <v>2</v>
      </c>
    </row>
    <row r="428" spans="1:12">
      <c r="A428" s="11" t="s">
        <v>678</v>
      </c>
      <c r="D428" s="11" t="s">
        <v>260</v>
      </c>
      <c r="E428" s="19" t="s">
        <v>928</v>
      </c>
      <c r="F428" s="10">
        <v>42036</v>
      </c>
      <c r="G428" s="10">
        <v>45689</v>
      </c>
      <c r="H428" s="11">
        <v>11</v>
      </c>
      <c r="I428" s="20" t="s">
        <v>259</v>
      </c>
      <c r="J428" s="11" t="s">
        <v>261</v>
      </c>
      <c r="K428" s="11" t="s">
        <v>2960</v>
      </c>
      <c r="L428" s="11">
        <v>2</v>
      </c>
    </row>
    <row r="429" spans="1:12">
      <c r="A429" s="11" t="s">
        <v>679</v>
      </c>
      <c r="D429" s="11" t="s">
        <v>260</v>
      </c>
      <c r="E429" s="19" t="s">
        <v>929</v>
      </c>
      <c r="F429" s="10">
        <v>42036</v>
      </c>
      <c r="G429" s="10">
        <v>45689</v>
      </c>
      <c r="H429" s="11">
        <v>11</v>
      </c>
      <c r="I429" s="20" t="s">
        <v>259</v>
      </c>
      <c r="J429" s="11" t="s">
        <v>261</v>
      </c>
      <c r="K429" s="11" t="s">
        <v>2960</v>
      </c>
      <c r="L429" s="11">
        <v>2</v>
      </c>
    </row>
    <row r="430" spans="1:12">
      <c r="A430" s="11" t="s">
        <v>680</v>
      </c>
      <c r="D430" s="11" t="s">
        <v>260</v>
      </c>
      <c r="E430" s="19" t="s">
        <v>930</v>
      </c>
      <c r="F430" s="10">
        <v>42036</v>
      </c>
      <c r="G430" s="10">
        <v>45689</v>
      </c>
      <c r="H430" s="11">
        <v>11</v>
      </c>
      <c r="I430" s="20" t="s">
        <v>259</v>
      </c>
      <c r="J430" s="11" t="s">
        <v>261</v>
      </c>
      <c r="K430" s="11" t="s">
        <v>2960</v>
      </c>
      <c r="L430" s="11">
        <v>2</v>
      </c>
    </row>
    <row r="431" spans="1:12">
      <c r="A431" s="11" t="s">
        <v>681</v>
      </c>
      <c r="D431" s="11" t="s">
        <v>260</v>
      </c>
      <c r="E431" s="19" t="s">
        <v>931</v>
      </c>
      <c r="F431" s="10">
        <v>42036</v>
      </c>
      <c r="G431" s="10">
        <v>45689</v>
      </c>
      <c r="H431" s="11">
        <v>11</v>
      </c>
      <c r="I431" s="20" t="s">
        <v>259</v>
      </c>
      <c r="J431" s="11" t="s">
        <v>261</v>
      </c>
      <c r="K431" s="11" t="s">
        <v>2960</v>
      </c>
      <c r="L431" s="11">
        <v>2</v>
      </c>
    </row>
    <row r="432" spans="1:12">
      <c r="A432" s="11" t="s">
        <v>682</v>
      </c>
      <c r="D432" s="11" t="s">
        <v>260</v>
      </c>
      <c r="E432" s="19" t="s">
        <v>932</v>
      </c>
      <c r="F432" s="10">
        <v>42036</v>
      </c>
      <c r="G432" s="10">
        <v>45689</v>
      </c>
      <c r="H432" s="11">
        <v>11</v>
      </c>
      <c r="I432" s="20" t="s">
        <v>259</v>
      </c>
      <c r="J432" s="11" t="s">
        <v>261</v>
      </c>
      <c r="K432" s="11" t="s">
        <v>2960</v>
      </c>
      <c r="L432" s="11">
        <v>2</v>
      </c>
    </row>
    <row r="433" spans="1:12">
      <c r="A433" s="11" t="s">
        <v>683</v>
      </c>
      <c r="D433" s="11" t="s">
        <v>260</v>
      </c>
      <c r="E433" s="19" t="s">
        <v>933</v>
      </c>
      <c r="F433" s="10">
        <v>42036</v>
      </c>
      <c r="G433" s="10">
        <v>45689</v>
      </c>
      <c r="H433" s="11">
        <v>11</v>
      </c>
      <c r="I433" s="20" t="s">
        <v>259</v>
      </c>
      <c r="J433" s="11" t="s">
        <v>261</v>
      </c>
      <c r="K433" s="11" t="s">
        <v>2960</v>
      </c>
      <c r="L433" s="11">
        <v>2</v>
      </c>
    </row>
    <row r="434" spans="1:12">
      <c r="A434" s="11" t="s">
        <v>684</v>
      </c>
      <c r="D434" s="11" t="s">
        <v>260</v>
      </c>
      <c r="E434" s="19" t="s">
        <v>934</v>
      </c>
      <c r="F434" s="10">
        <v>42036</v>
      </c>
      <c r="G434" s="10">
        <v>45689</v>
      </c>
      <c r="H434" s="11">
        <v>11</v>
      </c>
      <c r="I434" s="20" t="s">
        <v>259</v>
      </c>
      <c r="J434" s="11" t="s">
        <v>261</v>
      </c>
      <c r="K434" s="11" t="s">
        <v>2960</v>
      </c>
      <c r="L434" s="11">
        <v>2</v>
      </c>
    </row>
    <row r="435" spans="1:12">
      <c r="A435" s="11" t="s">
        <v>685</v>
      </c>
      <c r="D435" s="11" t="s">
        <v>260</v>
      </c>
      <c r="E435" s="19" t="s">
        <v>935</v>
      </c>
      <c r="F435" s="10">
        <v>42036</v>
      </c>
      <c r="G435" s="10">
        <v>45689</v>
      </c>
      <c r="H435" s="11">
        <v>11</v>
      </c>
      <c r="I435" s="20" t="s">
        <v>259</v>
      </c>
      <c r="J435" s="11" t="s">
        <v>261</v>
      </c>
      <c r="K435" s="11" t="s">
        <v>2960</v>
      </c>
      <c r="L435" s="11">
        <v>2</v>
      </c>
    </row>
    <row r="436" spans="1:12">
      <c r="A436" s="11" t="s">
        <v>686</v>
      </c>
      <c r="D436" s="11" t="s">
        <v>260</v>
      </c>
      <c r="E436" s="19" t="s">
        <v>936</v>
      </c>
      <c r="F436" s="10">
        <v>42036</v>
      </c>
      <c r="G436" s="10">
        <v>45689</v>
      </c>
      <c r="H436" s="11">
        <v>11</v>
      </c>
      <c r="I436" s="20" t="s">
        <v>259</v>
      </c>
      <c r="J436" s="11" t="s">
        <v>261</v>
      </c>
      <c r="K436" s="11" t="s">
        <v>2960</v>
      </c>
      <c r="L436" s="11">
        <v>2</v>
      </c>
    </row>
    <row r="437" spans="1:12">
      <c r="A437" s="11" t="s">
        <v>687</v>
      </c>
      <c r="D437" s="11" t="s">
        <v>260</v>
      </c>
      <c r="E437" s="19" t="s">
        <v>937</v>
      </c>
      <c r="F437" s="10">
        <v>42036</v>
      </c>
      <c r="G437" s="10">
        <v>45689</v>
      </c>
      <c r="H437" s="11">
        <v>11</v>
      </c>
      <c r="I437" s="20" t="s">
        <v>259</v>
      </c>
      <c r="J437" s="11" t="s">
        <v>261</v>
      </c>
      <c r="K437" s="11" t="s">
        <v>2960</v>
      </c>
      <c r="L437" s="11">
        <v>2</v>
      </c>
    </row>
    <row r="438" spans="1:12">
      <c r="A438" s="11" t="s">
        <v>688</v>
      </c>
      <c r="D438" s="11" t="s">
        <v>260</v>
      </c>
      <c r="E438" s="19" t="s">
        <v>938</v>
      </c>
      <c r="F438" s="10">
        <v>42036</v>
      </c>
      <c r="G438" s="10">
        <v>45689</v>
      </c>
      <c r="H438" s="11">
        <v>11</v>
      </c>
      <c r="I438" s="20" t="s">
        <v>259</v>
      </c>
      <c r="J438" s="11" t="s">
        <v>261</v>
      </c>
      <c r="K438" s="11" t="s">
        <v>2960</v>
      </c>
      <c r="L438" s="11">
        <v>2</v>
      </c>
    </row>
    <row r="439" spans="1:12">
      <c r="A439" s="11" t="s">
        <v>689</v>
      </c>
      <c r="D439" s="11" t="s">
        <v>260</v>
      </c>
      <c r="E439" s="19" t="s">
        <v>939</v>
      </c>
      <c r="F439" s="10">
        <v>42036</v>
      </c>
      <c r="G439" s="10">
        <v>45689</v>
      </c>
      <c r="H439" s="11">
        <v>11</v>
      </c>
      <c r="I439" s="20" t="s">
        <v>259</v>
      </c>
      <c r="J439" s="11" t="s">
        <v>261</v>
      </c>
      <c r="K439" s="11" t="s">
        <v>2960</v>
      </c>
      <c r="L439" s="11">
        <v>2</v>
      </c>
    </row>
    <row r="440" spans="1:12">
      <c r="A440" s="11" t="s">
        <v>690</v>
      </c>
      <c r="D440" s="11" t="s">
        <v>260</v>
      </c>
      <c r="E440" s="19" t="s">
        <v>940</v>
      </c>
      <c r="F440" s="10">
        <v>42036</v>
      </c>
      <c r="G440" s="10">
        <v>45689</v>
      </c>
      <c r="H440" s="11">
        <v>11</v>
      </c>
      <c r="I440" s="20" t="s">
        <v>259</v>
      </c>
      <c r="J440" s="11" t="s">
        <v>261</v>
      </c>
      <c r="K440" s="11" t="s">
        <v>2960</v>
      </c>
      <c r="L440" s="11">
        <v>2</v>
      </c>
    </row>
    <row r="441" spans="1:12">
      <c r="A441" s="11" t="s">
        <v>691</v>
      </c>
      <c r="D441" s="11" t="s">
        <v>260</v>
      </c>
      <c r="E441" s="19" t="s">
        <v>941</v>
      </c>
      <c r="F441" s="10">
        <v>42036</v>
      </c>
      <c r="G441" s="10">
        <v>45689</v>
      </c>
      <c r="H441" s="11">
        <v>11</v>
      </c>
      <c r="I441" s="20" t="s">
        <v>259</v>
      </c>
      <c r="J441" s="11" t="s">
        <v>261</v>
      </c>
      <c r="K441" s="11" t="s">
        <v>2960</v>
      </c>
      <c r="L441" s="11">
        <v>2</v>
      </c>
    </row>
    <row r="442" spans="1:12">
      <c r="A442" s="11" t="s">
        <v>692</v>
      </c>
      <c r="D442" s="11" t="s">
        <v>260</v>
      </c>
      <c r="E442" s="19" t="s">
        <v>942</v>
      </c>
      <c r="F442" s="10">
        <v>42036</v>
      </c>
      <c r="G442" s="10">
        <v>45689</v>
      </c>
      <c r="H442" s="11">
        <v>11</v>
      </c>
      <c r="I442" s="20" t="s">
        <v>259</v>
      </c>
      <c r="J442" s="11" t="s">
        <v>261</v>
      </c>
      <c r="K442" s="11" t="s">
        <v>2960</v>
      </c>
      <c r="L442" s="11">
        <v>2</v>
      </c>
    </row>
    <row r="443" spans="1:12">
      <c r="A443" s="11" t="s">
        <v>693</v>
      </c>
      <c r="D443" s="11" t="s">
        <v>260</v>
      </c>
      <c r="E443" s="19" t="s">
        <v>943</v>
      </c>
      <c r="F443" s="10">
        <v>42036</v>
      </c>
      <c r="G443" s="10">
        <v>45689</v>
      </c>
      <c r="H443" s="11">
        <v>11</v>
      </c>
      <c r="I443" s="20" t="s">
        <v>259</v>
      </c>
      <c r="J443" s="11" t="s">
        <v>261</v>
      </c>
      <c r="K443" s="11" t="s">
        <v>2960</v>
      </c>
      <c r="L443" s="11">
        <v>2</v>
      </c>
    </row>
    <row r="444" spans="1:12">
      <c r="A444" s="11" t="s">
        <v>694</v>
      </c>
      <c r="D444" s="11" t="s">
        <v>260</v>
      </c>
      <c r="E444" s="19" t="s">
        <v>944</v>
      </c>
      <c r="F444" s="10">
        <v>42036</v>
      </c>
      <c r="G444" s="10">
        <v>45689</v>
      </c>
      <c r="H444" s="11">
        <v>11</v>
      </c>
      <c r="I444" s="20" t="s">
        <v>259</v>
      </c>
      <c r="J444" s="11" t="s">
        <v>261</v>
      </c>
      <c r="K444" s="11" t="s">
        <v>2960</v>
      </c>
      <c r="L444" s="11">
        <v>2</v>
      </c>
    </row>
    <row r="445" spans="1:12">
      <c r="A445" s="11" t="s">
        <v>695</v>
      </c>
      <c r="D445" s="11" t="s">
        <v>260</v>
      </c>
      <c r="E445" s="19" t="s">
        <v>945</v>
      </c>
      <c r="F445" s="10">
        <v>42036</v>
      </c>
      <c r="G445" s="10">
        <v>45689</v>
      </c>
      <c r="H445" s="11">
        <v>11</v>
      </c>
      <c r="I445" s="20" t="s">
        <v>259</v>
      </c>
      <c r="J445" s="11" t="s">
        <v>261</v>
      </c>
      <c r="K445" s="11" t="s">
        <v>2960</v>
      </c>
      <c r="L445" s="11">
        <v>2</v>
      </c>
    </row>
    <row r="446" spans="1:12">
      <c r="A446" s="11" t="s">
        <v>696</v>
      </c>
      <c r="D446" s="11" t="s">
        <v>260</v>
      </c>
      <c r="E446" s="19" t="s">
        <v>946</v>
      </c>
      <c r="F446" s="10">
        <v>42036</v>
      </c>
      <c r="G446" s="10">
        <v>45689</v>
      </c>
      <c r="H446" s="11">
        <v>11</v>
      </c>
      <c r="I446" s="20" t="s">
        <v>259</v>
      </c>
      <c r="J446" s="11" t="s">
        <v>261</v>
      </c>
      <c r="K446" s="11" t="s">
        <v>2960</v>
      </c>
      <c r="L446" s="11">
        <v>2</v>
      </c>
    </row>
    <row r="447" spans="1:12">
      <c r="A447" s="11" t="s">
        <v>697</v>
      </c>
      <c r="D447" s="11" t="s">
        <v>260</v>
      </c>
      <c r="E447" s="19" t="s">
        <v>947</v>
      </c>
      <c r="F447" s="10">
        <v>42036</v>
      </c>
      <c r="G447" s="10">
        <v>45689</v>
      </c>
      <c r="H447" s="11">
        <v>11</v>
      </c>
      <c r="I447" s="20" t="s">
        <v>259</v>
      </c>
      <c r="J447" s="11" t="s">
        <v>261</v>
      </c>
      <c r="K447" s="11" t="s">
        <v>2960</v>
      </c>
      <c r="L447" s="11">
        <v>2</v>
      </c>
    </row>
    <row r="448" spans="1:12">
      <c r="A448" s="11" t="s">
        <v>698</v>
      </c>
      <c r="D448" s="11" t="s">
        <v>260</v>
      </c>
      <c r="E448" s="19" t="s">
        <v>948</v>
      </c>
      <c r="F448" s="10">
        <v>42036</v>
      </c>
      <c r="G448" s="10">
        <v>45689</v>
      </c>
      <c r="H448" s="11">
        <v>11</v>
      </c>
      <c r="I448" s="20" t="s">
        <v>259</v>
      </c>
      <c r="J448" s="11" t="s">
        <v>261</v>
      </c>
      <c r="K448" s="11" t="s">
        <v>2960</v>
      </c>
      <c r="L448" s="11">
        <v>2</v>
      </c>
    </row>
    <row r="449" spans="1:12">
      <c r="A449" s="11" t="s">
        <v>699</v>
      </c>
      <c r="D449" s="11" t="s">
        <v>260</v>
      </c>
      <c r="E449" s="19" t="s">
        <v>949</v>
      </c>
      <c r="F449" s="10">
        <v>42036</v>
      </c>
      <c r="G449" s="10">
        <v>45689</v>
      </c>
      <c r="H449" s="11">
        <v>11</v>
      </c>
      <c r="I449" s="20" t="s">
        <v>259</v>
      </c>
      <c r="J449" s="11" t="s">
        <v>261</v>
      </c>
      <c r="K449" s="11" t="s">
        <v>2960</v>
      </c>
      <c r="L449" s="11">
        <v>2</v>
      </c>
    </row>
    <row r="450" spans="1:12">
      <c r="A450" s="11" t="s">
        <v>700</v>
      </c>
      <c r="D450" s="11" t="s">
        <v>260</v>
      </c>
      <c r="E450" s="19" t="s">
        <v>950</v>
      </c>
      <c r="F450" s="10">
        <v>42036</v>
      </c>
      <c r="G450" s="10">
        <v>45689</v>
      </c>
      <c r="H450" s="11">
        <v>11</v>
      </c>
      <c r="I450" s="20" t="s">
        <v>259</v>
      </c>
      <c r="J450" s="11" t="s">
        <v>261</v>
      </c>
      <c r="K450" s="11" t="s">
        <v>2960</v>
      </c>
      <c r="L450" s="11">
        <v>2</v>
      </c>
    </row>
    <row r="451" spans="1:12">
      <c r="A451" s="11" t="s">
        <v>701</v>
      </c>
      <c r="D451" s="11" t="s">
        <v>260</v>
      </c>
      <c r="E451" s="19" t="s">
        <v>951</v>
      </c>
      <c r="F451" s="10">
        <v>42036</v>
      </c>
      <c r="G451" s="10">
        <v>45689</v>
      </c>
      <c r="H451" s="11">
        <v>11</v>
      </c>
      <c r="I451" s="20" t="s">
        <v>259</v>
      </c>
      <c r="J451" s="11" t="s">
        <v>261</v>
      </c>
      <c r="K451" s="11" t="s">
        <v>2960</v>
      </c>
      <c r="L451" s="11">
        <v>2</v>
      </c>
    </row>
    <row r="452" spans="1:12">
      <c r="A452" s="11" t="s">
        <v>702</v>
      </c>
      <c r="D452" s="11" t="s">
        <v>260</v>
      </c>
      <c r="E452" s="19" t="s">
        <v>952</v>
      </c>
      <c r="F452" s="10">
        <v>42036</v>
      </c>
      <c r="G452" s="10">
        <v>45689</v>
      </c>
      <c r="H452" s="11">
        <v>11</v>
      </c>
      <c r="I452" s="20" t="s">
        <v>259</v>
      </c>
      <c r="J452" s="11" t="s">
        <v>261</v>
      </c>
      <c r="K452" s="11" t="s">
        <v>2960</v>
      </c>
      <c r="L452" s="11">
        <v>2</v>
      </c>
    </row>
    <row r="453" spans="1:12">
      <c r="A453" s="11" t="s">
        <v>703</v>
      </c>
      <c r="D453" s="11" t="s">
        <v>260</v>
      </c>
      <c r="E453" s="19" t="s">
        <v>953</v>
      </c>
      <c r="F453" s="10">
        <v>42036</v>
      </c>
      <c r="G453" s="10">
        <v>45689</v>
      </c>
      <c r="H453" s="11">
        <v>11</v>
      </c>
      <c r="I453" s="20" t="s">
        <v>259</v>
      </c>
      <c r="J453" s="11" t="s">
        <v>261</v>
      </c>
      <c r="K453" s="11" t="s">
        <v>2960</v>
      </c>
      <c r="L453" s="11">
        <v>2</v>
      </c>
    </row>
    <row r="454" spans="1:12">
      <c r="A454" s="11" t="s">
        <v>704</v>
      </c>
      <c r="D454" s="11" t="s">
        <v>260</v>
      </c>
      <c r="E454" s="19" t="s">
        <v>954</v>
      </c>
      <c r="F454" s="10">
        <v>42036</v>
      </c>
      <c r="G454" s="10">
        <v>45689</v>
      </c>
      <c r="H454" s="11">
        <v>11</v>
      </c>
      <c r="I454" s="20" t="s">
        <v>259</v>
      </c>
      <c r="J454" s="11" t="s">
        <v>261</v>
      </c>
      <c r="K454" s="11" t="s">
        <v>2960</v>
      </c>
      <c r="L454" s="11">
        <v>2</v>
      </c>
    </row>
    <row r="455" spans="1:12">
      <c r="A455" s="11" t="s">
        <v>705</v>
      </c>
      <c r="D455" s="11" t="s">
        <v>260</v>
      </c>
      <c r="E455" s="19" t="s">
        <v>955</v>
      </c>
      <c r="F455" s="10">
        <v>42036</v>
      </c>
      <c r="G455" s="10">
        <v>45689</v>
      </c>
      <c r="H455" s="11">
        <v>11</v>
      </c>
      <c r="I455" s="20" t="s">
        <v>259</v>
      </c>
      <c r="J455" s="11" t="s">
        <v>261</v>
      </c>
      <c r="K455" s="11" t="s">
        <v>2960</v>
      </c>
      <c r="L455" s="11">
        <v>2</v>
      </c>
    </row>
    <row r="456" spans="1:12">
      <c r="A456" s="11" t="s">
        <v>706</v>
      </c>
      <c r="D456" s="11" t="s">
        <v>260</v>
      </c>
      <c r="E456" s="19" t="s">
        <v>956</v>
      </c>
      <c r="F456" s="10">
        <v>42036</v>
      </c>
      <c r="G456" s="10">
        <v>45689</v>
      </c>
      <c r="H456" s="11">
        <v>11</v>
      </c>
      <c r="I456" s="20" t="s">
        <v>259</v>
      </c>
      <c r="J456" s="11" t="s">
        <v>261</v>
      </c>
      <c r="K456" s="11" t="s">
        <v>2960</v>
      </c>
      <c r="L456" s="11">
        <v>2</v>
      </c>
    </row>
    <row r="457" spans="1:12">
      <c r="A457" s="11" t="s">
        <v>707</v>
      </c>
      <c r="D457" s="11" t="s">
        <v>260</v>
      </c>
      <c r="E457" s="19" t="s">
        <v>957</v>
      </c>
      <c r="F457" s="10">
        <v>42036</v>
      </c>
      <c r="G457" s="10">
        <v>45689</v>
      </c>
      <c r="H457" s="11">
        <v>11</v>
      </c>
      <c r="I457" s="20" t="s">
        <v>259</v>
      </c>
      <c r="J457" s="11" t="s">
        <v>261</v>
      </c>
      <c r="K457" s="11" t="s">
        <v>2960</v>
      </c>
      <c r="L457" s="11">
        <v>2</v>
      </c>
    </row>
    <row r="458" spans="1:12">
      <c r="A458" s="11" t="s">
        <v>708</v>
      </c>
      <c r="D458" s="11" t="s">
        <v>260</v>
      </c>
      <c r="E458" s="19" t="s">
        <v>958</v>
      </c>
      <c r="F458" s="10">
        <v>42036</v>
      </c>
      <c r="G458" s="10">
        <v>45689</v>
      </c>
      <c r="H458" s="11">
        <v>11</v>
      </c>
      <c r="I458" s="20" t="s">
        <v>259</v>
      </c>
      <c r="J458" s="11" t="s">
        <v>261</v>
      </c>
      <c r="K458" s="11" t="s">
        <v>2960</v>
      </c>
      <c r="L458" s="11">
        <v>2</v>
      </c>
    </row>
    <row r="459" spans="1:12">
      <c r="A459" s="11" t="s">
        <v>709</v>
      </c>
      <c r="D459" s="11" t="s">
        <v>260</v>
      </c>
      <c r="E459" s="19" t="s">
        <v>959</v>
      </c>
      <c r="F459" s="10">
        <v>42036</v>
      </c>
      <c r="G459" s="10">
        <v>45689</v>
      </c>
      <c r="H459" s="11">
        <v>11</v>
      </c>
      <c r="I459" s="20" t="s">
        <v>259</v>
      </c>
      <c r="J459" s="11" t="s">
        <v>261</v>
      </c>
      <c r="K459" s="11" t="s">
        <v>2960</v>
      </c>
      <c r="L459" s="11">
        <v>2</v>
      </c>
    </row>
    <row r="460" spans="1:12">
      <c r="A460" s="11" t="s">
        <v>710</v>
      </c>
      <c r="D460" s="11" t="s">
        <v>260</v>
      </c>
      <c r="E460" s="19" t="s">
        <v>960</v>
      </c>
      <c r="F460" s="10">
        <v>42036</v>
      </c>
      <c r="G460" s="10">
        <v>45689</v>
      </c>
      <c r="H460" s="11">
        <v>11</v>
      </c>
      <c r="I460" s="20" t="s">
        <v>259</v>
      </c>
      <c r="J460" s="11" t="s">
        <v>261</v>
      </c>
      <c r="K460" s="11" t="s">
        <v>2960</v>
      </c>
      <c r="L460" s="11">
        <v>2</v>
      </c>
    </row>
    <row r="461" spans="1:12">
      <c r="A461" s="11" t="s">
        <v>711</v>
      </c>
      <c r="D461" s="11" t="s">
        <v>260</v>
      </c>
      <c r="E461" s="19" t="s">
        <v>961</v>
      </c>
      <c r="F461" s="10">
        <v>42036</v>
      </c>
      <c r="G461" s="10">
        <v>45689</v>
      </c>
      <c r="H461" s="11">
        <v>11</v>
      </c>
      <c r="I461" s="20" t="s">
        <v>259</v>
      </c>
      <c r="J461" s="11" t="s">
        <v>261</v>
      </c>
      <c r="K461" s="11" t="s">
        <v>2960</v>
      </c>
      <c r="L461" s="11">
        <v>2</v>
      </c>
    </row>
    <row r="462" spans="1:12">
      <c r="A462" s="11" t="s">
        <v>712</v>
      </c>
      <c r="D462" s="11" t="s">
        <v>260</v>
      </c>
      <c r="E462" s="19" t="s">
        <v>962</v>
      </c>
      <c r="F462" s="10">
        <v>42036</v>
      </c>
      <c r="G462" s="10">
        <v>45689</v>
      </c>
      <c r="H462" s="11">
        <v>11</v>
      </c>
      <c r="I462" s="20" t="s">
        <v>259</v>
      </c>
      <c r="J462" s="11" t="s">
        <v>261</v>
      </c>
      <c r="K462" s="11" t="s">
        <v>2960</v>
      </c>
      <c r="L462" s="11">
        <v>2</v>
      </c>
    </row>
    <row r="463" spans="1:12">
      <c r="A463" s="11" t="s">
        <v>713</v>
      </c>
      <c r="D463" s="11" t="s">
        <v>260</v>
      </c>
      <c r="E463" s="19" t="s">
        <v>963</v>
      </c>
      <c r="F463" s="10">
        <v>42036</v>
      </c>
      <c r="G463" s="10">
        <v>45689</v>
      </c>
      <c r="H463" s="11">
        <v>11</v>
      </c>
      <c r="I463" s="20" t="s">
        <v>259</v>
      </c>
      <c r="J463" s="11" t="s">
        <v>261</v>
      </c>
      <c r="K463" s="11" t="s">
        <v>2960</v>
      </c>
      <c r="L463" s="11">
        <v>2</v>
      </c>
    </row>
    <row r="464" spans="1:12">
      <c r="A464" s="11" t="s">
        <v>714</v>
      </c>
      <c r="D464" s="11" t="s">
        <v>260</v>
      </c>
      <c r="E464" s="19" t="s">
        <v>964</v>
      </c>
      <c r="F464" s="10">
        <v>42036</v>
      </c>
      <c r="G464" s="10">
        <v>45689</v>
      </c>
      <c r="H464" s="11">
        <v>11</v>
      </c>
      <c r="I464" s="20" t="s">
        <v>259</v>
      </c>
      <c r="J464" s="11" t="s">
        <v>261</v>
      </c>
      <c r="K464" s="11" t="s">
        <v>2960</v>
      </c>
      <c r="L464" s="11">
        <v>2</v>
      </c>
    </row>
    <row r="465" spans="1:12">
      <c r="A465" s="11" t="s">
        <v>715</v>
      </c>
      <c r="D465" s="11" t="s">
        <v>260</v>
      </c>
      <c r="E465" s="19" t="s">
        <v>965</v>
      </c>
      <c r="F465" s="10">
        <v>42036</v>
      </c>
      <c r="G465" s="10">
        <v>45689</v>
      </c>
      <c r="H465" s="11">
        <v>11</v>
      </c>
      <c r="I465" s="20" t="s">
        <v>259</v>
      </c>
      <c r="J465" s="11" t="s">
        <v>261</v>
      </c>
      <c r="K465" s="11" t="s">
        <v>2960</v>
      </c>
      <c r="L465" s="11">
        <v>2</v>
      </c>
    </row>
    <row r="466" spans="1:12">
      <c r="A466" s="11" t="s">
        <v>716</v>
      </c>
      <c r="D466" s="11" t="s">
        <v>260</v>
      </c>
      <c r="E466" s="19" t="s">
        <v>966</v>
      </c>
      <c r="F466" s="10">
        <v>42036</v>
      </c>
      <c r="G466" s="10">
        <v>45689</v>
      </c>
      <c r="H466" s="11">
        <v>11</v>
      </c>
      <c r="I466" s="20" t="s">
        <v>259</v>
      </c>
      <c r="J466" s="11" t="s">
        <v>261</v>
      </c>
      <c r="K466" s="11" t="s">
        <v>2960</v>
      </c>
      <c r="L466" s="11">
        <v>2</v>
      </c>
    </row>
    <row r="467" spans="1:12">
      <c r="A467" s="11" t="s">
        <v>717</v>
      </c>
      <c r="D467" s="11" t="s">
        <v>260</v>
      </c>
      <c r="E467" s="19" t="s">
        <v>967</v>
      </c>
      <c r="F467" s="10">
        <v>42036</v>
      </c>
      <c r="G467" s="10">
        <v>45689</v>
      </c>
      <c r="H467" s="11">
        <v>11</v>
      </c>
      <c r="I467" s="20" t="s">
        <v>259</v>
      </c>
      <c r="J467" s="11" t="s">
        <v>261</v>
      </c>
      <c r="K467" s="11" t="s">
        <v>2960</v>
      </c>
      <c r="L467" s="11">
        <v>2</v>
      </c>
    </row>
    <row r="468" spans="1:12">
      <c r="A468" s="11" t="s">
        <v>718</v>
      </c>
      <c r="D468" s="11" t="s">
        <v>260</v>
      </c>
      <c r="E468" s="19" t="s">
        <v>968</v>
      </c>
      <c r="F468" s="10">
        <v>42036</v>
      </c>
      <c r="G468" s="10">
        <v>45689</v>
      </c>
      <c r="H468" s="11">
        <v>11</v>
      </c>
      <c r="I468" s="20" t="s">
        <v>259</v>
      </c>
      <c r="J468" s="11" t="s">
        <v>261</v>
      </c>
      <c r="K468" s="11" t="s">
        <v>2960</v>
      </c>
      <c r="L468" s="11">
        <v>2</v>
      </c>
    </row>
    <row r="469" spans="1:12">
      <c r="A469" s="11" t="s">
        <v>719</v>
      </c>
      <c r="D469" s="11" t="s">
        <v>260</v>
      </c>
      <c r="E469" s="19" t="s">
        <v>969</v>
      </c>
      <c r="F469" s="10">
        <v>42036</v>
      </c>
      <c r="G469" s="10">
        <v>45689</v>
      </c>
      <c r="H469" s="11">
        <v>11</v>
      </c>
      <c r="I469" s="20" t="s">
        <v>259</v>
      </c>
      <c r="J469" s="11" t="s">
        <v>261</v>
      </c>
      <c r="K469" s="11" t="s">
        <v>2960</v>
      </c>
      <c r="L469" s="11">
        <v>2</v>
      </c>
    </row>
    <row r="470" spans="1:12">
      <c r="A470" s="11" t="s">
        <v>720</v>
      </c>
      <c r="D470" s="11" t="s">
        <v>260</v>
      </c>
      <c r="E470" s="19" t="s">
        <v>970</v>
      </c>
      <c r="F470" s="10">
        <v>42036</v>
      </c>
      <c r="G470" s="10">
        <v>45689</v>
      </c>
      <c r="H470" s="11">
        <v>11</v>
      </c>
      <c r="I470" s="20" t="s">
        <v>259</v>
      </c>
      <c r="J470" s="11" t="s">
        <v>261</v>
      </c>
      <c r="K470" s="11" t="s">
        <v>2960</v>
      </c>
      <c r="L470" s="11">
        <v>2</v>
      </c>
    </row>
    <row r="471" spans="1:12">
      <c r="A471" s="11" t="s">
        <v>721</v>
      </c>
      <c r="D471" s="11" t="s">
        <v>260</v>
      </c>
      <c r="E471" s="19" t="s">
        <v>971</v>
      </c>
      <c r="F471" s="10">
        <v>42036</v>
      </c>
      <c r="G471" s="10">
        <v>45689</v>
      </c>
      <c r="H471" s="11">
        <v>11</v>
      </c>
      <c r="I471" s="20" t="s">
        <v>259</v>
      </c>
      <c r="J471" s="11" t="s">
        <v>261</v>
      </c>
      <c r="K471" s="11" t="s">
        <v>2960</v>
      </c>
      <c r="L471" s="11">
        <v>2</v>
      </c>
    </row>
    <row r="472" spans="1:12">
      <c r="A472" s="11" t="s">
        <v>722</v>
      </c>
      <c r="D472" s="11" t="s">
        <v>260</v>
      </c>
      <c r="E472" s="19" t="s">
        <v>972</v>
      </c>
      <c r="F472" s="10">
        <v>42036</v>
      </c>
      <c r="G472" s="10">
        <v>45689</v>
      </c>
      <c r="H472" s="11">
        <v>11</v>
      </c>
      <c r="I472" s="20" t="s">
        <v>259</v>
      </c>
      <c r="J472" s="11" t="s">
        <v>261</v>
      </c>
      <c r="K472" s="11" t="s">
        <v>2960</v>
      </c>
      <c r="L472" s="11">
        <v>2</v>
      </c>
    </row>
    <row r="473" spans="1:12">
      <c r="A473" s="11" t="s">
        <v>723</v>
      </c>
      <c r="D473" s="11" t="s">
        <v>260</v>
      </c>
      <c r="E473" s="19" t="s">
        <v>973</v>
      </c>
      <c r="F473" s="10">
        <v>42036</v>
      </c>
      <c r="G473" s="10">
        <v>45689</v>
      </c>
      <c r="H473" s="11">
        <v>11</v>
      </c>
      <c r="I473" s="20" t="s">
        <v>259</v>
      </c>
      <c r="J473" s="11" t="s">
        <v>261</v>
      </c>
      <c r="K473" s="11" t="s">
        <v>2960</v>
      </c>
      <c r="L473" s="11">
        <v>2</v>
      </c>
    </row>
    <row r="474" spans="1:12">
      <c r="A474" s="11" t="s">
        <v>724</v>
      </c>
      <c r="D474" s="11" t="s">
        <v>260</v>
      </c>
      <c r="E474" s="19" t="s">
        <v>974</v>
      </c>
      <c r="F474" s="10">
        <v>42036</v>
      </c>
      <c r="G474" s="10">
        <v>45689</v>
      </c>
      <c r="H474" s="11">
        <v>11</v>
      </c>
      <c r="I474" s="20" t="s">
        <v>259</v>
      </c>
      <c r="J474" s="11" t="s">
        <v>261</v>
      </c>
      <c r="K474" s="11" t="s">
        <v>2960</v>
      </c>
      <c r="L474" s="11">
        <v>2</v>
      </c>
    </row>
    <row r="475" spans="1:12">
      <c r="A475" s="11" t="s">
        <v>725</v>
      </c>
      <c r="D475" s="11" t="s">
        <v>260</v>
      </c>
      <c r="E475" s="19" t="s">
        <v>975</v>
      </c>
      <c r="F475" s="10">
        <v>42036</v>
      </c>
      <c r="G475" s="10">
        <v>45689</v>
      </c>
      <c r="H475" s="11">
        <v>11</v>
      </c>
      <c r="I475" s="20" t="s">
        <v>259</v>
      </c>
      <c r="J475" s="11" t="s">
        <v>261</v>
      </c>
      <c r="K475" s="11" t="s">
        <v>2960</v>
      </c>
      <c r="L475" s="11">
        <v>2</v>
      </c>
    </row>
    <row r="476" spans="1:12">
      <c r="A476" s="11" t="s">
        <v>726</v>
      </c>
      <c r="D476" s="11" t="s">
        <v>260</v>
      </c>
      <c r="E476" s="19" t="s">
        <v>976</v>
      </c>
      <c r="F476" s="10">
        <v>42036</v>
      </c>
      <c r="G476" s="10">
        <v>45689</v>
      </c>
      <c r="H476" s="11">
        <v>11</v>
      </c>
      <c r="I476" s="20" t="s">
        <v>259</v>
      </c>
      <c r="J476" s="11" t="s">
        <v>261</v>
      </c>
      <c r="K476" s="11" t="s">
        <v>2960</v>
      </c>
      <c r="L476" s="11">
        <v>2</v>
      </c>
    </row>
    <row r="477" spans="1:12">
      <c r="A477" s="11" t="s">
        <v>727</v>
      </c>
      <c r="D477" s="11" t="s">
        <v>260</v>
      </c>
      <c r="E477" s="19" t="s">
        <v>977</v>
      </c>
      <c r="F477" s="10">
        <v>42036</v>
      </c>
      <c r="G477" s="10">
        <v>45689</v>
      </c>
      <c r="H477" s="11">
        <v>11</v>
      </c>
      <c r="I477" s="20" t="s">
        <v>259</v>
      </c>
      <c r="J477" s="11" t="s">
        <v>261</v>
      </c>
      <c r="K477" s="11" t="s">
        <v>2960</v>
      </c>
      <c r="L477" s="11">
        <v>2</v>
      </c>
    </row>
    <row r="478" spans="1:12">
      <c r="A478" s="11" t="s">
        <v>728</v>
      </c>
      <c r="D478" s="11" t="s">
        <v>260</v>
      </c>
      <c r="E478" s="19" t="s">
        <v>978</v>
      </c>
      <c r="F478" s="10">
        <v>42036</v>
      </c>
      <c r="G478" s="10">
        <v>45689</v>
      </c>
      <c r="H478" s="11">
        <v>11</v>
      </c>
      <c r="I478" s="20" t="s">
        <v>259</v>
      </c>
      <c r="J478" s="11" t="s">
        <v>261</v>
      </c>
      <c r="K478" s="11" t="s">
        <v>2960</v>
      </c>
      <c r="L478" s="11">
        <v>2</v>
      </c>
    </row>
    <row r="479" spans="1:12">
      <c r="A479" s="11" t="s">
        <v>729</v>
      </c>
      <c r="D479" s="11" t="s">
        <v>260</v>
      </c>
      <c r="E479" s="19" t="s">
        <v>979</v>
      </c>
      <c r="F479" s="10">
        <v>42036</v>
      </c>
      <c r="G479" s="10">
        <v>45689</v>
      </c>
      <c r="H479" s="11">
        <v>11</v>
      </c>
      <c r="I479" s="20" t="s">
        <v>259</v>
      </c>
      <c r="J479" s="11" t="s">
        <v>261</v>
      </c>
      <c r="K479" s="11" t="s">
        <v>2960</v>
      </c>
      <c r="L479" s="11">
        <v>2</v>
      </c>
    </row>
    <row r="480" spans="1:12">
      <c r="A480" s="11" t="s">
        <v>730</v>
      </c>
      <c r="D480" s="11" t="s">
        <v>260</v>
      </c>
      <c r="E480" s="19" t="s">
        <v>980</v>
      </c>
      <c r="F480" s="10">
        <v>42036</v>
      </c>
      <c r="G480" s="10">
        <v>45689</v>
      </c>
      <c r="H480" s="11">
        <v>11</v>
      </c>
      <c r="I480" s="20" t="s">
        <v>259</v>
      </c>
      <c r="J480" s="11" t="s">
        <v>261</v>
      </c>
      <c r="K480" s="11" t="s">
        <v>2960</v>
      </c>
      <c r="L480" s="11">
        <v>2</v>
      </c>
    </row>
    <row r="481" spans="1:12">
      <c r="A481" s="11" t="s">
        <v>731</v>
      </c>
      <c r="D481" s="11" t="s">
        <v>260</v>
      </c>
      <c r="E481" s="19" t="s">
        <v>981</v>
      </c>
      <c r="F481" s="10">
        <v>42036</v>
      </c>
      <c r="G481" s="10">
        <v>45689</v>
      </c>
      <c r="H481" s="11">
        <v>11</v>
      </c>
      <c r="I481" s="20" t="s">
        <v>259</v>
      </c>
      <c r="J481" s="11" t="s">
        <v>261</v>
      </c>
      <c r="K481" s="11" t="s">
        <v>2960</v>
      </c>
      <c r="L481" s="11">
        <v>2</v>
      </c>
    </row>
    <row r="482" spans="1:12">
      <c r="A482" s="11" t="s">
        <v>732</v>
      </c>
      <c r="D482" s="11" t="s">
        <v>260</v>
      </c>
      <c r="E482" s="19" t="s">
        <v>982</v>
      </c>
      <c r="F482" s="10">
        <v>42036</v>
      </c>
      <c r="G482" s="10">
        <v>45689</v>
      </c>
      <c r="H482" s="11">
        <v>11</v>
      </c>
      <c r="I482" s="20" t="s">
        <v>259</v>
      </c>
      <c r="J482" s="11" t="s">
        <v>261</v>
      </c>
      <c r="K482" s="11" t="s">
        <v>2960</v>
      </c>
      <c r="L482" s="11">
        <v>2</v>
      </c>
    </row>
    <row r="483" spans="1:12">
      <c r="A483" s="11" t="s">
        <v>733</v>
      </c>
      <c r="D483" s="11" t="s">
        <v>260</v>
      </c>
      <c r="E483" s="19" t="s">
        <v>983</v>
      </c>
      <c r="F483" s="10">
        <v>42036</v>
      </c>
      <c r="G483" s="10">
        <v>45689</v>
      </c>
      <c r="H483" s="11">
        <v>11</v>
      </c>
      <c r="I483" s="20" t="s">
        <v>259</v>
      </c>
      <c r="J483" s="11" t="s">
        <v>261</v>
      </c>
      <c r="K483" s="11" t="s">
        <v>2960</v>
      </c>
      <c r="L483" s="11">
        <v>2</v>
      </c>
    </row>
    <row r="484" spans="1:12">
      <c r="A484" s="11" t="s">
        <v>734</v>
      </c>
      <c r="D484" s="11" t="s">
        <v>260</v>
      </c>
      <c r="E484" s="19" t="s">
        <v>984</v>
      </c>
      <c r="F484" s="10">
        <v>42036</v>
      </c>
      <c r="G484" s="10">
        <v>45689</v>
      </c>
      <c r="H484" s="11">
        <v>11</v>
      </c>
      <c r="I484" s="20" t="s">
        <v>259</v>
      </c>
      <c r="J484" s="11" t="s">
        <v>261</v>
      </c>
      <c r="K484" s="11" t="s">
        <v>2960</v>
      </c>
      <c r="L484" s="11">
        <v>2</v>
      </c>
    </row>
    <row r="485" spans="1:12">
      <c r="A485" s="11" t="s">
        <v>735</v>
      </c>
      <c r="D485" s="11" t="s">
        <v>260</v>
      </c>
      <c r="E485" s="19" t="s">
        <v>985</v>
      </c>
      <c r="F485" s="10">
        <v>42036</v>
      </c>
      <c r="G485" s="10">
        <v>45689</v>
      </c>
      <c r="H485" s="11">
        <v>11</v>
      </c>
      <c r="I485" s="20" t="s">
        <v>259</v>
      </c>
      <c r="J485" s="11" t="s">
        <v>261</v>
      </c>
      <c r="K485" s="11" t="s">
        <v>2960</v>
      </c>
      <c r="L485" s="11">
        <v>2</v>
      </c>
    </row>
    <row r="486" spans="1:12">
      <c r="A486" s="11" t="s">
        <v>736</v>
      </c>
      <c r="D486" s="11" t="s">
        <v>260</v>
      </c>
      <c r="E486" s="19" t="s">
        <v>986</v>
      </c>
      <c r="F486" s="10">
        <v>42036</v>
      </c>
      <c r="G486" s="10">
        <v>45689</v>
      </c>
      <c r="H486" s="11">
        <v>11</v>
      </c>
      <c r="I486" s="20" t="s">
        <v>259</v>
      </c>
      <c r="J486" s="11" t="s">
        <v>261</v>
      </c>
      <c r="K486" s="11" t="s">
        <v>2960</v>
      </c>
      <c r="L486" s="11">
        <v>2</v>
      </c>
    </row>
    <row r="487" spans="1:12">
      <c r="A487" s="11" t="s">
        <v>737</v>
      </c>
      <c r="D487" s="11" t="s">
        <v>260</v>
      </c>
      <c r="E487" s="19" t="s">
        <v>987</v>
      </c>
      <c r="F487" s="10">
        <v>42036</v>
      </c>
      <c r="G487" s="10">
        <v>45689</v>
      </c>
      <c r="H487" s="11">
        <v>11</v>
      </c>
      <c r="I487" s="20" t="s">
        <v>259</v>
      </c>
      <c r="J487" s="11" t="s">
        <v>261</v>
      </c>
      <c r="K487" s="11" t="s">
        <v>2960</v>
      </c>
      <c r="L487" s="11">
        <v>2</v>
      </c>
    </row>
    <row r="488" spans="1:12">
      <c r="A488" s="11" t="s">
        <v>738</v>
      </c>
      <c r="D488" s="11" t="s">
        <v>260</v>
      </c>
      <c r="E488" s="19" t="s">
        <v>988</v>
      </c>
      <c r="F488" s="10">
        <v>42036</v>
      </c>
      <c r="G488" s="10">
        <v>45689</v>
      </c>
      <c r="H488" s="11">
        <v>11</v>
      </c>
      <c r="I488" s="20" t="s">
        <v>259</v>
      </c>
      <c r="J488" s="11" t="s">
        <v>261</v>
      </c>
      <c r="K488" s="11" t="s">
        <v>2960</v>
      </c>
      <c r="L488" s="11">
        <v>2</v>
      </c>
    </row>
    <row r="489" spans="1:12">
      <c r="A489" s="11" t="s">
        <v>739</v>
      </c>
      <c r="D489" s="11" t="s">
        <v>260</v>
      </c>
      <c r="E489" s="19" t="s">
        <v>989</v>
      </c>
      <c r="F489" s="10">
        <v>42036</v>
      </c>
      <c r="G489" s="10">
        <v>45689</v>
      </c>
      <c r="H489" s="11">
        <v>11</v>
      </c>
      <c r="I489" s="20" t="s">
        <v>259</v>
      </c>
      <c r="J489" s="11" t="s">
        <v>261</v>
      </c>
      <c r="K489" s="11" t="s">
        <v>2960</v>
      </c>
      <c r="L489" s="11">
        <v>2</v>
      </c>
    </row>
    <row r="490" spans="1:12">
      <c r="A490" s="11" t="s">
        <v>740</v>
      </c>
      <c r="D490" s="11" t="s">
        <v>260</v>
      </c>
      <c r="E490" s="19" t="s">
        <v>990</v>
      </c>
      <c r="F490" s="10">
        <v>42036</v>
      </c>
      <c r="G490" s="10">
        <v>45689</v>
      </c>
      <c r="H490" s="11">
        <v>11</v>
      </c>
      <c r="I490" s="20" t="s">
        <v>259</v>
      </c>
      <c r="J490" s="11" t="s">
        <v>261</v>
      </c>
      <c r="K490" s="11" t="s">
        <v>2960</v>
      </c>
      <c r="L490" s="11">
        <v>2</v>
      </c>
    </row>
    <row r="491" spans="1:12">
      <c r="A491" s="11" t="s">
        <v>741</v>
      </c>
      <c r="D491" s="11" t="s">
        <v>260</v>
      </c>
      <c r="E491" s="19" t="s">
        <v>991</v>
      </c>
      <c r="F491" s="10">
        <v>42036</v>
      </c>
      <c r="G491" s="10">
        <v>45689</v>
      </c>
      <c r="H491" s="11">
        <v>11</v>
      </c>
      <c r="I491" s="20" t="s">
        <v>259</v>
      </c>
      <c r="J491" s="11" t="s">
        <v>261</v>
      </c>
      <c r="K491" s="11" t="s">
        <v>2960</v>
      </c>
      <c r="L491" s="11">
        <v>2</v>
      </c>
    </row>
    <row r="492" spans="1:12">
      <c r="A492" s="11" t="s">
        <v>742</v>
      </c>
      <c r="D492" s="11" t="s">
        <v>260</v>
      </c>
      <c r="E492" s="19" t="s">
        <v>992</v>
      </c>
      <c r="F492" s="10">
        <v>42036</v>
      </c>
      <c r="G492" s="10">
        <v>45689</v>
      </c>
      <c r="H492" s="11">
        <v>11</v>
      </c>
      <c r="I492" s="20" t="s">
        <v>259</v>
      </c>
      <c r="J492" s="11" t="s">
        <v>261</v>
      </c>
      <c r="K492" s="11" t="s">
        <v>2960</v>
      </c>
      <c r="L492" s="11">
        <v>2</v>
      </c>
    </row>
    <row r="493" spans="1:12">
      <c r="A493" s="11" t="s">
        <v>743</v>
      </c>
      <c r="D493" s="11" t="s">
        <v>260</v>
      </c>
      <c r="E493" s="19" t="s">
        <v>993</v>
      </c>
      <c r="F493" s="10">
        <v>42036</v>
      </c>
      <c r="G493" s="10">
        <v>45689</v>
      </c>
      <c r="H493" s="11">
        <v>11</v>
      </c>
      <c r="I493" s="20" t="s">
        <v>259</v>
      </c>
      <c r="J493" s="11" t="s">
        <v>261</v>
      </c>
      <c r="K493" s="11" t="s">
        <v>2960</v>
      </c>
      <c r="L493" s="11">
        <v>2</v>
      </c>
    </row>
    <row r="494" spans="1:12">
      <c r="A494" s="11" t="s">
        <v>744</v>
      </c>
      <c r="D494" s="11" t="s">
        <v>260</v>
      </c>
      <c r="E494" s="19" t="s">
        <v>994</v>
      </c>
      <c r="F494" s="10">
        <v>42036</v>
      </c>
      <c r="G494" s="10">
        <v>45689</v>
      </c>
      <c r="H494" s="11">
        <v>11</v>
      </c>
      <c r="I494" s="20" t="s">
        <v>259</v>
      </c>
      <c r="J494" s="11" t="s">
        <v>261</v>
      </c>
      <c r="K494" s="11" t="s">
        <v>2960</v>
      </c>
      <c r="L494" s="11">
        <v>2</v>
      </c>
    </row>
    <row r="495" spans="1:12">
      <c r="A495" s="11" t="s">
        <v>745</v>
      </c>
      <c r="D495" s="11" t="s">
        <v>260</v>
      </c>
      <c r="E495" s="19" t="s">
        <v>995</v>
      </c>
      <c r="F495" s="10">
        <v>42036</v>
      </c>
      <c r="G495" s="10">
        <v>45689</v>
      </c>
      <c r="H495" s="11">
        <v>11</v>
      </c>
      <c r="I495" s="20" t="s">
        <v>259</v>
      </c>
      <c r="J495" s="11" t="s">
        <v>261</v>
      </c>
      <c r="K495" s="11" t="s">
        <v>2960</v>
      </c>
      <c r="L495" s="11">
        <v>2</v>
      </c>
    </row>
    <row r="496" spans="1:12">
      <c r="A496" s="11" t="s">
        <v>746</v>
      </c>
      <c r="D496" s="11" t="s">
        <v>260</v>
      </c>
      <c r="E496" s="19" t="s">
        <v>996</v>
      </c>
      <c r="F496" s="10">
        <v>42036</v>
      </c>
      <c r="G496" s="10">
        <v>45689</v>
      </c>
      <c r="H496" s="11">
        <v>11</v>
      </c>
      <c r="I496" s="20" t="s">
        <v>259</v>
      </c>
      <c r="J496" s="11" t="s">
        <v>261</v>
      </c>
      <c r="K496" s="11" t="s">
        <v>2960</v>
      </c>
      <c r="L496" s="11">
        <v>2</v>
      </c>
    </row>
    <row r="497" spans="1:12">
      <c r="A497" s="11" t="s">
        <v>747</v>
      </c>
      <c r="D497" s="11" t="s">
        <v>260</v>
      </c>
      <c r="E497" s="19" t="s">
        <v>997</v>
      </c>
      <c r="F497" s="10">
        <v>42036</v>
      </c>
      <c r="G497" s="10">
        <v>45689</v>
      </c>
      <c r="H497" s="11">
        <v>11</v>
      </c>
      <c r="I497" s="20" t="s">
        <v>259</v>
      </c>
      <c r="J497" s="11" t="s">
        <v>261</v>
      </c>
      <c r="K497" s="11" t="s">
        <v>2960</v>
      </c>
      <c r="L497" s="11">
        <v>2</v>
      </c>
    </row>
    <row r="498" spans="1:12">
      <c r="A498" s="11" t="s">
        <v>748</v>
      </c>
      <c r="D498" s="11" t="s">
        <v>260</v>
      </c>
      <c r="E498" s="19" t="s">
        <v>998</v>
      </c>
      <c r="F498" s="10">
        <v>42036</v>
      </c>
      <c r="G498" s="10">
        <v>45689</v>
      </c>
      <c r="H498" s="11">
        <v>11</v>
      </c>
      <c r="I498" s="20" t="s">
        <v>259</v>
      </c>
      <c r="J498" s="11" t="s">
        <v>261</v>
      </c>
      <c r="K498" s="11" t="s">
        <v>2960</v>
      </c>
      <c r="L498" s="11">
        <v>2</v>
      </c>
    </row>
    <row r="499" spans="1:12">
      <c r="A499" s="11" t="s">
        <v>749</v>
      </c>
      <c r="D499" s="11" t="s">
        <v>260</v>
      </c>
      <c r="E499" s="19" t="s">
        <v>999</v>
      </c>
      <c r="F499" s="10">
        <v>42036</v>
      </c>
      <c r="G499" s="10">
        <v>45689</v>
      </c>
      <c r="H499" s="11">
        <v>11</v>
      </c>
      <c r="I499" s="20" t="s">
        <v>259</v>
      </c>
      <c r="J499" s="11" t="s">
        <v>261</v>
      </c>
      <c r="K499" s="11" t="s">
        <v>2960</v>
      </c>
      <c r="L499" s="11">
        <v>2</v>
      </c>
    </row>
    <row r="500" spans="1:12">
      <c r="A500" s="11" t="s">
        <v>750</v>
      </c>
      <c r="D500" s="11" t="s">
        <v>260</v>
      </c>
      <c r="E500" s="19" t="s">
        <v>1000</v>
      </c>
      <c r="F500" s="10">
        <v>42036</v>
      </c>
      <c r="G500" s="10">
        <v>45689</v>
      </c>
      <c r="H500" s="11">
        <v>11</v>
      </c>
      <c r="I500" s="20" t="s">
        <v>259</v>
      </c>
      <c r="J500" s="11" t="s">
        <v>261</v>
      </c>
      <c r="K500" s="11" t="s">
        <v>2960</v>
      </c>
      <c r="L500" s="11">
        <v>2</v>
      </c>
    </row>
    <row r="501" spans="1:12">
      <c r="A501" s="11" t="s">
        <v>751</v>
      </c>
      <c r="D501" s="11" t="s">
        <v>260</v>
      </c>
      <c r="E501" s="19" t="s">
        <v>1001</v>
      </c>
      <c r="F501" s="10">
        <v>42036</v>
      </c>
      <c r="G501" s="10">
        <v>45689</v>
      </c>
      <c r="H501" s="11">
        <v>11</v>
      </c>
      <c r="I501" s="20" t="s">
        <v>259</v>
      </c>
      <c r="J501" s="11" t="s">
        <v>261</v>
      </c>
      <c r="K501" s="11" t="s">
        <v>2960</v>
      </c>
      <c r="L501" s="11">
        <v>2</v>
      </c>
    </row>
    <row r="502" spans="1:12">
      <c r="A502" s="11" t="s">
        <v>752</v>
      </c>
      <c r="D502" s="11" t="s">
        <v>260</v>
      </c>
      <c r="E502" s="19" t="s">
        <v>1002</v>
      </c>
      <c r="F502" s="10">
        <v>42036</v>
      </c>
      <c r="G502" s="10">
        <v>45689</v>
      </c>
      <c r="H502" s="11">
        <v>11</v>
      </c>
      <c r="I502" s="20" t="s">
        <v>259</v>
      </c>
      <c r="J502" s="11" t="s">
        <v>261</v>
      </c>
      <c r="K502" s="11" t="s">
        <v>2960</v>
      </c>
      <c r="L502" s="11">
        <v>2</v>
      </c>
    </row>
    <row r="503" spans="1:12">
      <c r="A503" s="11" t="s">
        <v>753</v>
      </c>
      <c r="D503" s="11" t="s">
        <v>260</v>
      </c>
      <c r="E503" s="19" t="s">
        <v>1003</v>
      </c>
      <c r="F503" s="10">
        <v>42036</v>
      </c>
      <c r="G503" s="10">
        <v>45689</v>
      </c>
      <c r="H503" s="11">
        <v>11</v>
      </c>
      <c r="I503" s="20" t="s">
        <v>259</v>
      </c>
      <c r="J503" s="11" t="s">
        <v>261</v>
      </c>
      <c r="K503" s="11" t="s">
        <v>2960</v>
      </c>
      <c r="L503" s="11">
        <v>2</v>
      </c>
    </row>
    <row r="504" spans="1:12">
      <c r="A504" s="11" t="s">
        <v>754</v>
      </c>
      <c r="D504" s="11" t="s">
        <v>260</v>
      </c>
      <c r="E504" s="19" t="s">
        <v>1004</v>
      </c>
      <c r="F504" s="10">
        <v>42036</v>
      </c>
      <c r="G504" s="10">
        <v>45689</v>
      </c>
      <c r="H504" s="11">
        <v>11</v>
      </c>
      <c r="I504" s="20" t="s">
        <v>259</v>
      </c>
      <c r="J504" s="11" t="s">
        <v>261</v>
      </c>
      <c r="K504" s="11" t="s">
        <v>2960</v>
      </c>
      <c r="L504" s="11">
        <v>2</v>
      </c>
    </row>
    <row r="505" spans="1:12">
      <c r="A505" s="11" t="s">
        <v>755</v>
      </c>
      <c r="D505" s="11" t="s">
        <v>260</v>
      </c>
      <c r="E505" s="19" t="s">
        <v>1005</v>
      </c>
      <c r="F505" s="10">
        <v>42036</v>
      </c>
      <c r="G505" s="10">
        <v>45689</v>
      </c>
      <c r="H505" s="11">
        <v>11</v>
      </c>
      <c r="I505" s="20" t="s">
        <v>259</v>
      </c>
      <c r="J505" s="11" t="s">
        <v>261</v>
      </c>
      <c r="K505" s="11" t="s">
        <v>2960</v>
      </c>
      <c r="L505" s="11">
        <v>2</v>
      </c>
    </row>
    <row r="506" spans="1:12">
      <c r="A506" s="11" t="s">
        <v>756</v>
      </c>
      <c r="D506" s="11" t="s">
        <v>260</v>
      </c>
      <c r="E506" s="19" t="s">
        <v>1006</v>
      </c>
      <c r="F506" s="10">
        <v>42036</v>
      </c>
      <c r="G506" s="10">
        <v>45689</v>
      </c>
      <c r="H506" s="11">
        <v>11</v>
      </c>
      <c r="I506" s="20" t="s">
        <v>259</v>
      </c>
      <c r="J506" s="11" t="s">
        <v>261</v>
      </c>
      <c r="K506" s="11" t="s">
        <v>2960</v>
      </c>
      <c r="L506" s="11">
        <v>2</v>
      </c>
    </row>
    <row r="507" spans="1:12">
      <c r="A507" s="11" t="s">
        <v>757</v>
      </c>
      <c r="D507" s="11" t="s">
        <v>260</v>
      </c>
      <c r="E507" s="19" t="s">
        <v>1007</v>
      </c>
      <c r="F507" s="10">
        <v>42036</v>
      </c>
      <c r="G507" s="10">
        <v>45689</v>
      </c>
      <c r="H507" s="11">
        <v>11</v>
      </c>
      <c r="I507" s="20" t="s">
        <v>259</v>
      </c>
      <c r="J507" s="11" t="s">
        <v>261</v>
      </c>
      <c r="K507" s="11" t="s">
        <v>2960</v>
      </c>
      <c r="L507" s="11">
        <v>2</v>
      </c>
    </row>
    <row r="508" spans="1:12">
      <c r="A508" s="11" t="s">
        <v>758</v>
      </c>
      <c r="D508" s="11" t="s">
        <v>260</v>
      </c>
      <c r="E508" s="19" t="s">
        <v>1008</v>
      </c>
      <c r="F508" s="10">
        <v>42036</v>
      </c>
      <c r="G508" s="10">
        <v>45689</v>
      </c>
      <c r="H508" s="11">
        <v>11</v>
      </c>
      <c r="I508" s="20" t="s">
        <v>259</v>
      </c>
      <c r="J508" s="11" t="s">
        <v>261</v>
      </c>
      <c r="K508" s="11" t="s">
        <v>2960</v>
      </c>
      <c r="L508" s="11">
        <v>2</v>
      </c>
    </row>
    <row r="509" spans="1:12">
      <c r="A509" s="11" t="s">
        <v>759</v>
      </c>
      <c r="D509" s="11" t="s">
        <v>260</v>
      </c>
      <c r="E509" s="19" t="s">
        <v>1009</v>
      </c>
      <c r="F509" s="10">
        <v>42036</v>
      </c>
      <c r="G509" s="10">
        <v>45689</v>
      </c>
      <c r="H509" s="11">
        <v>11</v>
      </c>
      <c r="I509" s="20" t="s">
        <v>259</v>
      </c>
      <c r="J509" s="11" t="s">
        <v>261</v>
      </c>
      <c r="K509" s="11" t="s">
        <v>2960</v>
      </c>
      <c r="L509" s="11">
        <v>2</v>
      </c>
    </row>
    <row r="510" spans="1:12">
      <c r="A510" s="11" t="s">
        <v>760</v>
      </c>
      <c r="D510" s="11" t="s">
        <v>260</v>
      </c>
      <c r="E510" s="19" t="s">
        <v>1010</v>
      </c>
      <c r="F510" s="10">
        <v>42036</v>
      </c>
      <c r="G510" s="10">
        <v>45689</v>
      </c>
      <c r="H510" s="11">
        <v>11</v>
      </c>
      <c r="I510" s="20" t="s">
        <v>259</v>
      </c>
      <c r="J510" s="11" t="s">
        <v>261</v>
      </c>
      <c r="K510" s="11" t="s">
        <v>2960</v>
      </c>
      <c r="L510" s="11">
        <v>2</v>
      </c>
    </row>
    <row r="511" spans="1:12">
      <c r="A511" s="11" t="s">
        <v>761</v>
      </c>
      <c r="D511" s="11" t="s">
        <v>260</v>
      </c>
      <c r="E511" s="19" t="s">
        <v>1011</v>
      </c>
      <c r="F511" s="10">
        <v>42036</v>
      </c>
      <c r="G511" s="10">
        <v>45689</v>
      </c>
      <c r="H511" s="11">
        <v>11</v>
      </c>
      <c r="I511" s="20" t="s">
        <v>259</v>
      </c>
      <c r="J511" s="11" t="s">
        <v>261</v>
      </c>
      <c r="K511" s="11" t="s">
        <v>2960</v>
      </c>
      <c r="L511" s="11">
        <v>2</v>
      </c>
    </row>
    <row r="512" spans="1:12">
      <c r="A512" s="11" t="s">
        <v>1012</v>
      </c>
      <c r="D512" s="11" t="s">
        <v>260</v>
      </c>
      <c r="E512" s="19" t="s">
        <v>1262</v>
      </c>
      <c r="F512" s="10">
        <v>42036</v>
      </c>
      <c r="G512" s="10">
        <v>45689</v>
      </c>
      <c r="H512" s="11">
        <v>11</v>
      </c>
      <c r="I512" s="20" t="s">
        <v>259</v>
      </c>
      <c r="J512" s="11" t="s">
        <v>261</v>
      </c>
      <c r="K512" s="11" t="s">
        <v>2960</v>
      </c>
      <c r="L512" s="11">
        <v>2</v>
      </c>
    </row>
    <row r="513" spans="1:12">
      <c r="A513" s="11" t="s">
        <v>1013</v>
      </c>
      <c r="D513" s="11" t="s">
        <v>260</v>
      </c>
      <c r="E513" s="19" t="s">
        <v>1263</v>
      </c>
      <c r="F513" s="10">
        <v>42036</v>
      </c>
      <c r="G513" s="10">
        <v>45689</v>
      </c>
      <c r="H513" s="11">
        <v>11</v>
      </c>
      <c r="I513" s="20" t="s">
        <v>259</v>
      </c>
      <c r="J513" s="11" t="s">
        <v>261</v>
      </c>
      <c r="K513" s="11" t="s">
        <v>2960</v>
      </c>
      <c r="L513" s="11">
        <v>2</v>
      </c>
    </row>
    <row r="514" spans="1:12">
      <c r="A514" s="11" t="s">
        <v>1014</v>
      </c>
      <c r="D514" s="11" t="s">
        <v>260</v>
      </c>
      <c r="E514" s="19" t="s">
        <v>1264</v>
      </c>
      <c r="F514" s="10">
        <v>42036</v>
      </c>
      <c r="G514" s="10">
        <v>45689</v>
      </c>
      <c r="H514" s="11">
        <v>11</v>
      </c>
      <c r="I514" s="20" t="s">
        <v>259</v>
      </c>
      <c r="J514" s="11" t="s">
        <v>261</v>
      </c>
      <c r="K514" s="11" t="s">
        <v>2960</v>
      </c>
      <c r="L514" s="11">
        <v>2</v>
      </c>
    </row>
    <row r="515" spans="1:12">
      <c r="A515" s="11" t="s">
        <v>1015</v>
      </c>
      <c r="D515" s="11" t="s">
        <v>260</v>
      </c>
      <c r="E515" s="19" t="s">
        <v>1265</v>
      </c>
      <c r="F515" s="10">
        <v>42036</v>
      </c>
      <c r="G515" s="10">
        <v>45689</v>
      </c>
      <c r="H515" s="11">
        <v>11</v>
      </c>
      <c r="I515" s="20" t="s">
        <v>259</v>
      </c>
      <c r="J515" s="11" t="s">
        <v>261</v>
      </c>
      <c r="K515" s="11" t="s">
        <v>2960</v>
      </c>
      <c r="L515" s="11">
        <v>2</v>
      </c>
    </row>
    <row r="516" spans="1:12">
      <c r="A516" s="11" t="s">
        <v>1016</v>
      </c>
      <c r="D516" s="11" t="s">
        <v>260</v>
      </c>
      <c r="E516" s="19" t="s">
        <v>1266</v>
      </c>
      <c r="F516" s="10">
        <v>42036</v>
      </c>
      <c r="G516" s="10">
        <v>45689</v>
      </c>
      <c r="H516" s="11">
        <v>11</v>
      </c>
      <c r="I516" s="20" t="s">
        <v>259</v>
      </c>
      <c r="J516" s="11" t="s">
        <v>261</v>
      </c>
      <c r="K516" s="11" t="s">
        <v>2960</v>
      </c>
      <c r="L516" s="11">
        <v>2</v>
      </c>
    </row>
    <row r="517" spans="1:12">
      <c r="A517" s="11" t="s">
        <v>1017</v>
      </c>
      <c r="D517" s="11" t="s">
        <v>260</v>
      </c>
      <c r="E517" s="19" t="s">
        <v>1267</v>
      </c>
      <c r="F517" s="10">
        <v>42036</v>
      </c>
      <c r="G517" s="10">
        <v>45689</v>
      </c>
      <c r="H517" s="11">
        <v>11</v>
      </c>
      <c r="I517" s="20" t="s">
        <v>259</v>
      </c>
      <c r="J517" s="11" t="s">
        <v>261</v>
      </c>
      <c r="K517" s="11" t="s">
        <v>2960</v>
      </c>
      <c r="L517" s="11">
        <v>2</v>
      </c>
    </row>
    <row r="518" spans="1:12">
      <c r="A518" s="11" t="s">
        <v>1018</v>
      </c>
      <c r="D518" s="11" t="s">
        <v>260</v>
      </c>
      <c r="E518" s="19" t="s">
        <v>1268</v>
      </c>
      <c r="F518" s="10">
        <v>42036</v>
      </c>
      <c r="G518" s="10">
        <v>45689</v>
      </c>
      <c r="H518" s="11">
        <v>11</v>
      </c>
      <c r="I518" s="20" t="s">
        <v>259</v>
      </c>
      <c r="J518" s="11" t="s">
        <v>261</v>
      </c>
      <c r="K518" s="11" t="s">
        <v>2960</v>
      </c>
      <c r="L518" s="11">
        <v>2</v>
      </c>
    </row>
    <row r="519" spans="1:12">
      <c r="A519" s="11" t="s">
        <v>1019</v>
      </c>
      <c r="D519" s="11" t="s">
        <v>260</v>
      </c>
      <c r="E519" s="19" t="s">
        <v>1269</v>
      </c>
      <c r="F519" s="10">
        <v>42036</v>
      </c>
      <c r="G519" s="10">
        <v>45689</v>
      </c>
      <c r="H519" s="11">
        <v>11</v>
      </c>
      <c r="I519" s="20" t="s">
        <v>259</v>
      </c>
      <c r="J519" s="11" t="s">
        <v>261</v>
      </c>
      <c r="K519" s="11" t="s">
        <v>2960</v>
      </c>
      <c r="L519" s="11">
        <v>2</v>
      </c>
    </row>
    <row r="520" spans="1:12">
      <c r="A520" s="11" t="s">
        <v>1020</v>
      </c>
      <c r="D520" s="11" t="s">
        <v>260</v>
      </c>
      <c r="E520" s="19" t="s">
        <v>1270</v>
      </c>
      <c r="F520" s="10">
        <v>42036</v>
      </c>
      <c r="G520" s="10">
        <v>45689</v>
      </c>
      <c r="H520" s="11">
        <v>11</v>
      </c>
      <c r="I520" s="20" t="s">
        <v>259</v>
      </c>
      <c r="J520" s="11" t="s">
        <v>261</v>
      </c>
      <c r="K520" s="11" t="s">
        <v>2960</v>
      </c>
      <c r="L520" s="11">
        <v>2</v>
      </c>
    </row>
    <row r="521" spans="1:12">
      <c r="A521" s="11" t="s">
        <v>1021</v>
      </c>
      <c r="D521" s="11" t="s">
        <v>260</v>
      </c>
      <c r="E521" s="19" t="s">
        <v>1271</v>
      </c>
      <c r="F521" s="10">
        <v>42036</v>
      </c>
      <c r="G521" s="10">
        <v>45689</v>
      </c>
      <c r="H521" s="11">
        <v>11</v>
      </c>
      <c r="I521" s="20" t="s">
        <v>259</v>
      </c>
      <c r="J521" s="11" t="s">
        <v>261</v>
      </c>
      <c r="K521" s="11" t="s">
        <v>2960</v>
      </c>
      <c r="L521" s="11">
        <v>2</v>
      </c>
    </row>
    <row r="522" spans="1:12">
      <c r="A522" s="11" t="s">
        <v>1022</v>
      </c>
      <c r="D522" s="11" t="s">
        <v>260</v>
      </c>
      <c r="E522" s="19" t="s">
        <v>1272</v>
      </c>
      <c r="F522" s="10">
        <v>42036</v>
      </c>
      <c r="G522" s="10">
        <v>45689</v>
      </c>
      <c r="H522" s="11">
        <v>11</v>
      </c>
      <c r="I522" s="20" t="s">
        <v>259</v>
      </c>
      <c r="J522" s="11" t="s">
        <v>261</v>
      </c>
      <c r="K522" s="11" t="s">
        <v>2960</v>
      </c>
      <c r="L522" s="11">
        <v>2</v>
      </c>
    </row>
    <row r="523" spans="1:12">
      <c r="A523" s="11" t="s">
        <v>1023</v>
      </c>
      <c r="D523" s="11" t="s">
        <v>260</v>
      </c>
      <c r="E523" s="19" t="s">
        <v>1273</v>
      </c>
      <c r="F523" s="10">
        <v>42036</v>
      </c>
      <c r="G523" s="10">
        <v>45689</v>
      </c>
      <c r="H523" s="11">
        <v>11</v>
      </c>
      <c r="I523" s="20" t="s">
        <v>259</v>
      </c>
      <c r="J523" s="11" t="s">
        <v>261</v>
      </c>
      <c r="K523" s="11" t="s">
        <v>2960</v>
      </c>
      <c r="L523" s="11">
        <v>2</v>
      </c>
    </row>
    <row r="524" spans="1:12">
      <c r="A524" s="11" t="s">
        <v>1024</v>
      </c>
      <c r="D524" s="11" t="s">
        <v>260</v>
      </c>
      <c r="E524" s="19" t="s">
        <v>1274</v>
      </c>
      <c r="F524" s="10">
        <v>42036</v>
      </c>
      <c r="G524" s="10">
        <v>45689</v>
      </c>
      <c r="H524" s="11">
        <v>11</v>
      </c>
      <c r="I524" s="20" t="s">
        <v>259</v>
      </c>
      <c r="J524" s="11" t="s">
        <v>261</v>
      </c>
      <c r="K524" s="11" t="s">
        <v>2960</v>
      </c>
      <c r="L524" s="11">
        <v>2</v>
      </c>
    </row>
    <row r="525" spans="1:12">
      <c r="A525" s="11" t="s">
        <v>1025</v>
      </c>
      <c r="D525" s="11" t="s">
        <v>260</v>
      </c>
      <c r="E525" s="19" t="s">
        <v>1275</v>
      </c>
      <c r="F525" s="10">
        <v>42036</v>
      </c>
      <c r="G525" s="10">
        <v>45689</v>
      </c>
      <c r="H525" s="11">
        <v>11</v>
      </c>
      <c r="I525" s="20" t="s">
        <v>259</v>
      </c>
      <c r="J525" s="11" t="s">
        <v>261</v>
      </c>
      <c r="K525" s="11" t="s">
        <v>2960</v>
      </c>
      <c r="L525" s="11">
        <v>2</v>
      </c>
    </row>
    <row r="526" spans="1:12">
      <c r="A526" s="11" t="s">
        <v>1026</v>
      </c>
      <c r="D526" s="11" t="s">
        <v>260</v>
      </c>
      <c r="E526" s="19" t="s">
        <v>1276</v>
      </c>
      <c r="F526" s="10">
        <v>42036</v>
      </c>
      <c r="G526" s="10">
        <v>45689</v>
      </c>
      <c r="H526" s="11">
        <v>11</v>
      </c>
      <c r="I526" s="20" t="s">
        <v>259</v>
      </c>
      <c r="J526" s="11" t="s">
        <v>261</v>
      </c>
      <c r="K526" s="11" t="s">
        <v>2960</v>
      </c>
      <c r="L526" s="11">
        <v>2</v>
      </c>
    </row>
    <row r="527" spans="1:12">
      <c r="A527" s="11" t="s">
        <v>1027</v>
      </c>
      <c r="D527" s="11" t="s">
        <v>260</v>
      </c>
      <c r="E527" s="19" t="s">
        <v>1277</v>
      </c>
      <c r="F527" s="10">
        <v>42036</v>
      </c>
      <c r="G527" s="10">
        <v>45689</v>
      </c>
      <c r="H527" s="11">
        <v>11</v>
      </c>
      <c r="I527" s="20" t="s">
        <v>259</v>
      </c>
      <c r="J527" s="11" t="s">
        <v>261</v>
      </c>
      <c r="K527" s="11" t="s">
        <v>2960</v>
      </c>
      <c r="L527" s="11">
        <v>2</v>
      </c>
    </row>
    <row r="528" spans="1:12">
      <c r="A528" s="11" t="s">
        <v>1028</v>
      </c>
      <c r="D528" s="11" t="s">
        <v>260</v>
      </c>
      <c r="E528" s="19" t="s">
        <v>1278</v>
      </c>
      <c r="F528" s="10">
        <v>42036</v>
      </c>
      <c r="G528" s="10">
        <v>45689</v>
      </c>
      <c r="H528" s="11">
        <v>11</v>
      </c>
      <c r="I528" s="20" t="s">
        <v>259</v>
      </c>
      <c r="J528" s="11" t="s">
        <v>261</v>
      </c>
      <c r="K528" s="11" t="s">
        <v>2960</v>
      </c>
      <c r="L528" s="11">
        <v>2</v>
      </c>
    </row>
    <row r="529" spans="1:12">
      <c r="A529" s="11" t="s">
        <v>1029</v>
      </c>
      <c r="D529" s="11" t="s">
        <v>260</v>
      </c>
      <c r="E529" s="19" t="s">
        <v>1279</v>
      </c>
      <c r="F529" s="10">
        <v>42036</v>
      </c>
      <c r="G529" s="10">
        <v>45689</v>
      </c>
      <c r="H529" s="11">
        <v>11</v>
      </c>
      <c r="I529" s="20" t="s">
        <v>259</v>
      </c>
      <c r="J529" s="11" t="s">
        <v>261</v>
      </c>
      <c r="K529" s="11" t="s">
        <v>2960</v>
      </c>
      <c r="L529" s="11">
        <v>2</v>
      </c>
    </row>
    <row r="530" spans="1:12">
      <c r="A530" s="11" t="s">
        <v>1030</v>
      </c>
      <c r="D530" s="11" t="s">
        <v>260</v>
      </c>
      <c r="E530" s="19" t="s">
        <v>1280</v>
      </c>
      <c r="F530" s="10">
        <v>42036</v>
      </c>
      <c r="G530" s="10">
        <v>45689</v>
      </c>
      <c r="H530" s="11">
        <v>11</v>
      </c>
      <c r="I530" s="20" t="s">
        <v>259</v>
      </c>
      <c r="J530" s="11" t="s">
        <v>261</v>
      </c>
      <c r="K530" s="11" t="s">
        <v>2960</v>
      </c>
      <c r="L530" s="11">
        <v>2</v>
      </c>
    </row>
    <row r="531" spans="1:12">
      <c r="A531" s="11" t="s">
        <v>1031</v>
      </c>
      <c r="D531" s="11" t="s">
        <v>260</v>
      </c>
      <c r="E531" s="19" t="s">
        <v>1281</v>
      </c>
      <c r="F531" s="10">
        <v>42036</v>
      </c>
      <c r="G531" s="10">
        <v>45689</v>
      </c>
      <c r="H531" s="11">
        <v>11</v>
      </c>
      <c r="I531" s="20" t="s">
        <v>259</v>
      </c>
      <c r="J531" s="11" t="s">
        <v>261</v>
      </c>
      <c r="K531" s="11" t="s">
        <v>2960</v>
      </c>
      <c r="L531" s="11">
        <v>2</v>
      </c>
    </row>
    <row r="532" spans="1:12">
      <c r="A532" s="11" t="s">
        <v>1032</v>
      </c>
      <c r="D532" s="11" t="s">
        <v>260</v>
      </c>
      <c r="E532" s="19" t="s">
        <v>1282</v>
      </c>
      <c r="F532" s="10">
        <v>42036</v>
      </c>
      <c r="G532" s="10">
        <v>45689</v>
      </c>
      <c r="H532" s="11">
        <v>11</v>
      </c>
      <c r="I532" s="20" t="s">
        <v>259</v>
      </c>
      <c r="J532" s="11" t="s">
        <v>261</v>
      </c>
      <c r="K532" s="11" t="s">
        <v>2960</v>
      </c>
      <c r="L532" s="11">
        <v>2</v>
      </c>
    </row>
    <row r="533" spans="1:12">
      <c r="A533" s="11" t="s">
        <v>1033</v>
      </c>
      <c r="D533" s="11" t="s">
        <v>260</v>
      </c>
      <c r="E533" s="19" t="s">
        <v>1283</v>
      </c>
      <c r="F533" s="10">
        <v>42036</v>
      </c>
      <c r="G533" s="10">
        <v>45689</v>
      </c>
      <c r="H533" s="11">
        <v>11</v>
      </c>
      <c r="I533" s="20" t="s">
        <v>259</v>
      </c>
      <c r="J533" s="11" t="s">
        <v>261</v>
      </c>
      <c r="K533" s="11" t="s">
        <v>2960</v>
      </c>
      <c r="L533" s="11">
        <v>2</v>
      </c>
    </row>
    <row r="534" spans="1:12">
      <c r="A534" s="11" t="s">
        <v>1034</v>
      </c>
      <c r="D534" s="11" t="s">
        <v>260</v>
      </c>
      <c r="E534" s="19" t="s">
        <v>1284</v>
      </c>
      <c r="F534" s="10">
        <v>42036</v>
      </c>
      <c r="G534" s="10">
        <v>45689</v>
      </c>
      <c r="H534" s="11">
        <v>11</v>
      </c>
      <c r="I534" s="20" t="s">
        <v>259</v>
      </c>
      <c r="J534" s="11" t="s">
        <v>261</v>
      </c>
      <c r="K534" s="11" t="s">
        <v>2960</v>
      </c>
      <c r="L534" s="11">
        <v>2</v>
      </c>
    </row>
    <row r="535" spans="1:12">
      <c r="A535" s="11" t="s">
        <v>1035</v>
      </c>
      <c r="D535" s="11" t="s">
        <v>260</v>
      </c>
      <c r="E535" s="19" t="s">
        <v>1285</v>
      </c>
      <c r="F535" s="10">
        <v>42036</v>
      </c>
      <c r="G535" s="10">
        <v>45689</v>
      </c>
      <c r="H535" s="11">
        <v>11</v>
      </c>
      <c r="I535" s="20" t="s">
        <v>259</v>
      </c>
      <c r="J535" s="11" t="s">
        <v>261</v>
      </c>
      <c r="K535" s="11" t="s">
        <v>2960</v>
      </c>
      <c r="L535" s="11">
        <v>2</v>
      </c>
    </row>
    <row r="536" spans="1:12">
      <c r="A536" s="11" t="s">
        <v>1036</v>
      </c>
      <c r="D536" s="11" t="s">
        <v>260</v>
      </c>
      <c r="E536" s="19" t="s">
        <v>1286</v>
      </c>
      <c r="F536" s="10">
        <v>42036</v>
      </c>
      <c r="G536" s="10">
        <v>45689</v>
      </c>
      <c r="H536" s="11">
        <v>11</v>
      </c>
      <c r="I536" s="20" t="s">
        <v>259</v>
      </c>
      <c r="J536" s="11" t="s">
        <v>261</v>
      </c>
      <c r="K536" s="11" t="s">
        <v>2960</v>
      </c>
      <c r="L536" s="11">
        <v>2</v>
      </c>
    </row>
    <row r="537" spans="1:12">
      <c r="A537" s="11" t="s">
        <v>1037</v>
      </c>
      <c r="D537" s="11" t="s">
        <v>260</v>
      </c>
      <c r="E537" s="19" t="s">
        <v>1287</v>
      </c>
      <c r="F537" s="10">
        <v>42036</v>
      </c>
      <c r="G537" s="10">
        <v>45689</v>
      </c>
      <c r="H537" s="11">
        <v>11</v>
      </c>
      <c r="I537" s="20" t="s">
        <v>259</v>
      </c>
      <c r="J537" s="11" t="s">
        <v>261</v>
      </c>
      <c r="K537" s="11" t="s">
        <v>2960</v>
      </c>
      <c r="L537" s="11">
        <v>2</v>
      </c>
    </row>
    <row r="538" spans="1:12">
      <c r="A538" s="11" t="s">
        <v>1038</v>
      </c>
      <c r="D538" s="11" t="s">
        <v>260</v>
      </c>
      <c r="E538" s="19" t="s">
        <v>1288</v>
      </c>
      <c r="F538" s="10">
        <v>42036</v>
      </c>
      <c r="G538" s="10">
        <v>45689</v>
      </c>
      <c r="H538" s="11">
        <v>11</v>
      </c>
      <c r="I538" s="20" t="s">
        <v>259</v>
      </c>
      <c r="J538" s="11" t="s">
        <v>261</v>
      </c>
      <c r="K538" s="11" t="s">
        <v>2960</v>
      </c>
      <c r="L538" s="11">
        <v>2</v>
      </c>
    </row>
    <row r="539" spans="1:12">
      <c r="A539" s="11" t="s">
        <v>1039</v>
      </c>
      <c r="D539" s="11" t="s">
        <v>260</v>
      </c>
      <c r="E539" s="19" t="s">
        <v>1289</v>
      </c>
      <c r="F539" s="10">
        <v>42036</v>
      </c>
      <c r="G539" s="10">
        <v>45689</v>
      </c>
      <c r="H539" s="11">
        <v>11</v>
      </c>
      <c r="I539" s="20" t="s">
        <v>259</v>
      </c>
      <c r="J539" s="11" t="s">
        <v>261</v>
      </c>
      <c r="K539" s="11" t="s">
        <v>2960</v>
      </c>
      <c r="L539" s="11">
        <v>2</v>
      </c>
    </row>
    <row r="540" spans="1:12">
      <c r="A540" s="11" t="s">
        <v>1040</v>
      </c>
      <c r="D540" s="11" t="s">
        <v>260</v>
      </c>
      <c r="E540" s="19" t="s">
        <v>1290</v>
      </c>
      <c r="F540" s="10">
        <v>42036</v>
      </c>
      <c r="G540" s="10">
        <v>45689</v>
      </c>
      <c r="H540" s="11">
        <v>11</v>
      </c>
      <c r="I540" s="20" t="s">
        <v>259</v>
      </c>
      <c r="J540" s="11" t="s">
        <v>261</v>
      </c>
      <c r="K540" s="11" t="s">
        <v>2960</v>
      </c>
      <c r="L540" s="11">
        <v>2</v>
      </c>
    </row>
    <row r="541" spans="1:12">
      <c r="A541" s="11" t="s">
        <v>1041</v>
      </c>
      <c r="D541" s="11" t="s">
        <v>260</v>
      </c>
      <c r="E541" s="19" t="s">
        <v>1291</v>
      </c>
      <c r="F541" s="10">
        <v>42036</v>
      </c>
      <c r="G541" s="10">
        <v>45689</v>
      </c>
      <c r="H541" s="11">
        <v>11</v>
      </c>
      <c r="I541" s="20" t="s">
        <v>259</v>
      </c>
      <c r="J541" s="11" t="s">
        <v>261</v>
      </c>
      <c r="K541" s="11" t="s">
        <v>2960</v>
      </c>
      <c r="L541" s="11">
        <v>2</v>
      </c>
    </row>
    <row r="542" spans="1:12">
      <c r="A542" s="11" t="s">
        <v>1042</v>
      </c>
      <c r="D542" s="11" t="s">
        <v>260</v>
      </c>
      <c r="E542" s="19" t="s">
        <v>1292</v>
      </c>
      <c r="F542" s="10">
        <v>42036</v>
      </c>
      <c r="G542" s="10">
        <v>45689</v>
      </c>
      <c r="H542" s="11">
        <v>11</v>
      </c>
      <c r="I542" s="20" t="s">
        <v>259</v>
      </c>
      <c r="J542" s="11" t="s">
        <v>261</v>
      </c>
      <c r="K542" s="11" t="s">
        <v>2960</v>
      </c>
      <c r="L542" s="11">
        <v>2</v>
      </c>
    </row>
    <row r="543" spans="1:12">
      <c r="A543" s="11" t="s">
        <v>1043</v>
      </c>
      <c r="D543" s="11" t="s">
        <v>260</v>
      </c>
      <c r="E543" s="19" t="s">
        <v>1293</v>
      </c>
      <c r="F543" s="10">
        <v>42036</v>
      </c>
      <c r="G543" s="10">
        <v>45689</v>
      </c>
      <c r="H543" s="11">
        <v>11</v>
      </c>
      <c r="I543" s="20" t="s">
        <v>259</v>
      </c>
      <c r="J543" s="11" t="s">
        <v>261</v>
      </c>
      <c r="K543" s="11" t="s">
        <v>2960</v>
      </c>
      <c r="L543" s="11">
        <v>2</v>
      </c>
    </row>
    <row r="544" spans="1:12">
      <c r="A544" s="11" t="s">
        <v>1044</v>
      </c>
      <c r="D544" s="11" t="s">
        <v>260</v>
      </c>
      <c r="E544" s="19" t="s">
        <v>1294</v>
      </c>
      <c r="F544" s="10">
        <v>42036</v>
      </c>
      <c r="G544" s="10">
        <v>45689</v>
      </c>
      <c r="H544" s="11">
        <v>11</v>
      </c>
      <c r="I544" s="20" t="s">
        <v>259</v>
      </c>
      <c r="J544" s="11" t="s">
        <v>261</v>
      </c>
      <c r="K544" s="11" t="s">
        <v>2960</v>
      </c>
      <c r="L544" s="11">
        <v>2</v>
      </c>
    </row>
    <row r="545" spans="1:12">
      <c r="A545" s="11" t="s">
        <v>1045</v>
      </c>
      <c r="D545" s="11" t="s">
        <v>260</v>
      </c>
      <c r="E545" s="19" t="s">
        <v>1295</v>
      </c>
      <c r="F545" s="10">
        <v>42036</v>
      </c>
      <c r="G545" s="10">
        <v>45689</v>
      </c>
      <c r="H545" s="11">
        <v>11</v>
      </c>
      <c r="I545" s="20" t="s">
        <v>259</v>
      </c>
      <c r="J545" s="11" t="s">
        <v>261</v>
      </c>
      <c r="K545" s="11" t="s">
        <v>2960</v>
      </c>
      <c r="L545" s="11">
        <v>2</v>
      </c>
    </row>
    <row r="546" spans="1:12">
      <c r="A546" s="11" t="s">
        <v>1046</v>
      </c>
      <c r="D546" s="11" t="s">
        <v>260</v>
      </c>
      <c r="E546" s="19" t="s">
        <v>1296</v>
      </c>
      <c r="F546" s="10">
        <v>42036</v>
      </c>
      <c r="G546" s="10">
        <v>45689</v>
      </c>
      <c r="H546" s="11">
        <v>11</v>
      </c>
      <c r="I546" s="20" t="s">
        <v>259</v>
      </c>
      <c r="J546" s="11" t="s">
        <v>261</v>
      </c>
      <c r="K546" s="11" t="s">
        <v>2960</v>
      </c>
      <c r="L546" s="11">
        <v>2</v>
      </c>
    </row>
    <row r="547" spans="1:12">
      <c r="A547" s="11" t="s">
        <v>1047</v>
      </c>
      <c r="D547" s="11" t="s">
        <v>260</v>
      </c>
      <c r="E547" s="19" t="s">
        <v>1297</v>
      </c>
      <c r="F547" s="10">
        <v>42036</v>
      </c>
      <c r="G547" s="10">
        <v>45689</v>
      </c>
      <c r="H547" s="11">
        <v>11</v>
      </c>
      <c r="I547" s="20" t="s">
        <v>259</v>
      </c>
      <c r="J547" s="11" t="s">
        <v>261</v>
      </c>
      <c r="K547" s="11" t="s">
        <v>2960</v>
      </c>
      <c r="L547" s="11">
        <v>2</v>
      </c>
    </row>
    <row r="548" spans="1:12">
      <c r="A548" s="11" t="s">
        <v>1048</v>
      </c>
      <c r="D548" s="11" t="s">
        <v>260</v>
      </c>
      <c r="E548" s="19" t="s">
        <v>1298</v>
      </c>
      <c r="F548" s="10">
        <v>42036</v>
      </c>
      <c r="G548" s="10">
        <v>45689</v>
      </c>
      <c r="H548" s="11">
        <v>11</v>
      </c>
      <c r="I548" s="20" t="s">
        <v>259</v>
      </c>
      <c r="J548" s="11" t="s">
        <v>261</v>
      </c>
      <c r="K548" s="11" t="s">
        <v>2960</v>
      </c>
      <c r="L548" s="11">
        <v>2</v>
      </c>
    </row>
    <row r="549" spans="1:12">
      <c r="A549" s="11" t="s">
        <v>1049</v>
      </c>
      <c r="D549" s="11" t="s">
        <v>260</v>
      </c>
      <c r="E549" s="19" t="s">
        <v>1299</v>
      </c>
      <c r="F549" s="10">
        <v>42036</v>
      </c>
      <c r="G549" s="10">
        <v>45689</v>
      </c>
      <c r="H549" s="11">
        <v>11</v>
      </c>
      <c r="I549" s="20" t="s">
        <v>259</v>
      </c>
      <c r="J549" s="11" t="s">
        <v>261</v>
      </c>
      <c r="K549" s="11" t="s">
        <v>2960</v>
      </c>
      <c r="L549" s="11">
        <v>2</v>
      </c>
    </row>
    <row r="550" spans="1:12">
      <c r="A550" s="11" t="s">
        <v>1050</v>
      </c>
      <c r="D550" s="11" t="s">
        <v>260</v>
      </c>
      <c r="E550" s="19" t="s">
        <v>1300</v>
      </c>
      <c r="F550" s="10">
        <v>42036</v>
      </c>
      <c r="G550" s="10">
        <v>45689</v>
      </c>
      <c r="H550" s="11">
        <v>11</v>
      </c>
      <c r="I550" s="20" t="s">
        <v>259</v>
      </c>
      <c r="J550" s="11" t="s">
        <v>261</v>
      </c>
      <c r="K550" s="11" t="s">
        <v>2960</v>
      </c>
      <c r="L550" s="11">
        <v>2</v>
      </c>
    </row>
    <row r="551" spans="1:12">
      <c r="A551" s="11" t="s">
        <v>1051</v>
      </c>
      <c r="D551" s="11" t="s">
        <v>260</v>
      </c>
      <c r="E551" s="19" t="s">
        <v>1301</v>
      </c>
      <c r="F551" s="10">
        <v>42036</v>
      </c>
      <c r="G551" s="10">
        <v>45689</v>
      </c>
      <c r="H551" s="11">
        <v>11</v>
      </c>
      <c r="I551" s="20" t="s">
        <v>259</v>
      </c>
      <c r="J551" s="11" t="s">
        <v>261</v>
      </c>
      <c r="K551" s="11" t="s">
        <v>2960</v>
      </c>
      <c r="L551" s="11">
        <v>2</v>
      </c>
    </row>
    <row r="552" spans="1:12">
      <c r="A552" s="11" t="s">
        <v>1052</v>
      </c>
      <c r="D552" s="11" t="s">
        <v>260</v>
      </c>
      <c r="E552" s="19" t="s">
        <v>1302</v>
      </c>
      <c r="F552" s="10">
        <v>42036</v>
      </c>
      <c r="G552" s="10">
        <v>45689</v>
      </c>
      <c r="H552" s="11">
        <v>11</v>
      </c>
      <c r="I552" s="20" t="s">
        <v>259</v>
      </c>
      <c r="J552" s="11" t="s">
        <v>261</v>
      </c>
      <c r="K552" s="11" t="s">
        <v>2960</v>
      </c>
      <c r="L552" s="11">
        <v>2</v>
      </c>
    </row>
    <row r="553" spans="1:12">
      <c r="A553" s="11" t="s">
        <v>1053</v>
      </c>
      <c r="D553" s="11" t="s">
        <v>260</v>
      </c>
      <c r="E553" s="19" t="s">
        <v>1303</v>
      </c>
      <c r="F553" s="10">
        <v>42036</v>
      </c>
      <c r="G553" s="10">
        <v>45689</v>
      </c>
      <c r="H553" s="11">
        <v>11</v>
      </c>
      <c r="I553" s="20" t="s">
        <v>259</v>
      </c>
      <c r="J553" s="11" t="s">
        <v>261</v>
      </c>
      <c r="K553" s="11" t="s">
        <v>2960</v>
      </c>
      <c r="L553" s="11">
        <v>2</v>
      </c>
    </row>
    <row r="554" spans="1:12">
      <c r="A554" s="11" t="s">
        <v>1054</v>
      </c>
      <c r="D554" s="11" t="s">
        <v>260</v>
      </c>
      <c r="E554" s="19" t="s">
        <v>1304</v>
      </c>
      <c r="F554" s="10">
        <v>42036</v>
      </c>
      <c r="G554" s="10">
        <v>45689</v>
      </c>
      <c r="H554" s="11">
        <v>11</v>
      </c>
      <c r="I554" s="20" t="s">
        <v>259</v>
      </c>
      <c r="J554" s="11" t="s">
        <v>261</v>
      </c>
      <c r="K554" s="11" t="s">
        <v>2960</v>
      </c>
      <c r="L554" s="11">
        <v>2</v>
      </c>
    </row>
    <row r="555" spans="1:12">
      <c r="A555" s="11" t="s">
        <v>1055</v>
      </c>
      <c r="D555" s="11" t="s">
        <v>260</v>
      </c>
      <c r="E555" s="19" t="s">
        <v>1305</v>
      </c>
      <c r="F555" s="10">
        <v>42036</v>
      </c>
      <c r="G555" s="10">
        <v>45689</v>
      </c>
      <c r="H555" s="11">
        <v>11</v>
      </c>
      <c r="I555" s="20" t="s">
        <v>259</v>
      </c>
      <c r="J555" s="11" t="s">
        <v>261</v>
      </c>
      <c r="K555" s="11" t="s">
        <v>2960</v>
      </c>
      <c r="L555" s="11">
        <v>2</v>
      </c>
    </row>
    <row r="556" spans="1:12">
      <c r="A556" s="11" t="s">
        <v>1056</v>
      </c>
      <c r="D556" s="11" t="s">
        <v>260</v>
      </c>
      <c r="E556" s="19" t="s">
        <v>1306</v>
      </c>
      <c r="F556" s="10">
        <v>42036</v>
      </c>
      <c r="G556" s="10">
        <v>45689</v>
      </c>
      <c r="H556" s="11">
        <v>11</v>
      </c>
      <c r="I556" s="20" t="s">
        <v>259</v>
      </c>
      <c r="J556" s="11" t="s">
        <v>261</v>
      </c>
      <c r="K556" s="11" t="s">
        <v>2960</v>
      </c>
      <c r="L556" s="11">
        <v>2</v>
      </c>
    </row>
    <row r="557" spans="1:12">
      <c r="A557" s="11" t="s">
        <v>1057</v>
      </c>
      <c r="D557" s="11" t="s">
        <v>260</v>
      </c>
      <c r="E557" s="19" t="s">
        <v>1307</v>
      </c>
      <c r="F557" s="10">
        <v>42036</v>
      </c>
      <c r="G557" s="10">
        <v>45689</v>
      </c>
      <c r="H557" s="11">
        <v>11</v>
      </c>
      <c r="I557" s="20" t="s">
        <v>259</v>
      </c>
      <c r="J557" s="11" t="s">
        <v>261</v>
      </c>
      <c r="K557" s="11" t="s">
        <v>2960</v>
      </c>
      <c r="L557" s="11">
        <v>2</v>
      </c>
    </row>
    <row r="558" spans="1:12">
      <c r="A558" s="11" t="s">
        <v>1058</v>
      </c>
      <c r="D558" s="11" t="s">
        <v>260</v>
      </c>
      <c r="E558" s="19" t="s">
        <v>1308</v>
      </c>
      <c r="F558" s="10">
        <v>42036</v>
      </c>
      <c r="G558" s="10">
        <v>45689</v>
      </c>
      <c r="H558" s="11">
        <v>11</v>
      </c>
      <c r="I558" s="20" t="s">
        <v>259</v>
      </c>
      <c r="J558" s="11" t="s">
        <v>261</v>
      </c>
      <c r="K558" s="11" t="s">
        <v>2960</v>
      </c>
      <c r="L558" s="11">
        <v>2</v>
      </c>
    </row>
    <row r="559" spans="1:12">
      <c r="A559" s="11" t="s">
        <v>1059</v>
      </c>
      <c r="D559" s="11" t="s">
        <v>260</v>
      </c>
      <c r="E559" s="19" t="s">
        <v>1309</v>
      </c>
      <c r="F559" s="10">
        <v>42036</v>
      </c>
      <c r="G559" s="10">
        <v>45689</v>
      </c>
      <c r="H559" s="11">
        <v>11</v>
      </c>
      <c r="I559" s="20" t="s">
        <v>259</v>
      </c>
      <c r="J559" s="11" t="s">
        <v>261</v>
      </c>
      <c r="K559" s="11" t="s">
        <v>2960</v>
      </c>
      <c r="L559" s="11">
        <v>2</v>
      </c>
    </row>
    <row r="560" spans="1:12">
      <c r="A560" s="11" t="s">
        <v>1060</v>
      </c>
      <c r="D560" s="11" t="s">
        <v>260</v>
      </c>
      <c r="E560" s="19" t="s">
        <v>1310</v>
      </c>
      <c r="F560" s="10">
        <v>42036</v>
      </c>
      <c r="G560" s="10">
        <v>45689</v>
      </c>
      <c r="H560" s="11">
        <v>11</v>
      </c>
      <c r="I560" s="20" t="s">
        <v>259</v>
      </c>
      <c r="J560" s="11" t="s">
        <v>261</v>
      </c>
      <c r="K560" s="11" t="s">
        <v>2960</v>
      </c>
      <c r="L560" s="11">
        <v>2</v>
      </c>
    </row>
    <row r="561" spans="1:12">
      <c r="A561" s="11" t="s">
        <v>1061</v>
      </c>
      <c r="D561" s="11" t="s">
        <v>260</v>
      </c>
      <c r="E561" s="19" t="s">
        <v>1311</v>
      </c>
      <c r="F561" s="10">
        <v>42036</v>
      </c>
      <c r="G561" s="10">
        <v>45689</v>
      </c>
      <c r="H561" s="11">
        <v>11</v>
      </c>
      <c r="I561" s="20" t="s">
        <v>259</v>
      </c>
      <c r="J561" s="11" t="s">
        <v>261</v>
      </c>
      <c r="K561" s="11" t="s">
        <v>2960</v>
      </c>
      <c r="L561" s="11">
        <v>2</v>
      </c>
    </row>
    <row r="562" spans="1:12">
      <c r="A562" s="11" t="s">
        <v>1062</v>
      </c>
      <c r="D562" s="11" t="s">
        <v>260</v>
      </c>
      <c r="E562" s="19" t="s">
        <v>1312</v>
      </c>
      <c r="F562" s="10">
        <v>42036</v>
      </c>
      <c r="G562" s="10">
        <v>45689</v>
      </c>
      <c r="H562" s="11">
        <v>11</v>
      </c>
      <c r="I562" s="20" t="s">
        <v>259</v>
      </c>
      <c r="J562" s="11" t="s">
        <v>261</v>
      </c>
      <c r="K562" s="11" t="s">
        <v>2960</v>
      </c>
      <c r="L562" s="11">
        <v>2</v>
      </c>
    </row>
    <row r="563" spans="1:12">
      <c r="A563" s="11" t="s">
        <v>1063</v>
      </c>
      <c r="D563" s="11" t="s">
        <v>260</v>
      </c>
      <c r="E563" s="19" t="s">
        <v>1313</v>
      </c>
      <c r="F563" s="10">
        <v>42036</v>
      </c>
      <c r="G563" s="10">
        <v>45689</v>
      </c>
      <c r="H563" s="11">
        <v>11</v>
      </c>
      <c r="I563" s="20" t="s">
        <v>259</v>
      </c>
      <c r="J563" s="11" t="s">
        <v>261</v>
      </c>
      <c r="K563" s="11" t="s">
        <v>2960</v>
      </c>
      <c r="L563" s="11">
        <v>2</v>
      </c>
    </row>
    <row r="564" spans="1:12">
      <c r="A564" s="11" t="s">
        <v>1064</v>
      </c>
      <c r="D564" s="11" t="s">
        <v>260</v>
      </c>
      <c r="E564" s="19" t="s">
        <v>1314</v>
      </c>
      <c r="F564" s="10">
        <v>42036</v>
      </c>
      <c r="G564" s="10">
        <v>45689</v>
      </c>
      <c r="H564" s="11">
        <v>11</v>
      </c>
      <c r="I564" s="20" t="s">
        <v>259</v>
      </c>
      <c r="J564" s="11" t="s">
        <v>261</v>
      </c>
      <c r="K564" s="11" t="s">
        <v>2960</v>
      </c>
      <c r="L564" s="11">
        <v>2</v>
      </c>
    </row>
    <row r="565" spans="1:12">
      <c r="A565" s="11" t="s">
        <v>1065</v>
      </c>
      <c r="D565" s="11" t="s">
        <v>260</v>
      </c>
      <c r="E565" s="19" t="s">
        <v>1315</v>
      </c>
      <c r="F565" s="10">
        <v>42036</v>
      </c>
      <c r="G565" s="10">
        <v>45689</v>
      </c>
      <c r="H565" s="11">
        <v>11</v>
      </c>
      <c r="I565" s="20" t="s">
        <v>259</v>
      </c>
      <c r="J565" s="11" t="s">
        <v>261</v>
      </c>
      <c r="K565" s="11" t="s">
        <v>2960</v>
      </c>
      <c r="L565" s="11">
        <v>2</v>
      </c>
    </row>
    <row r="566" spans="1:12">
      <c r="A566" s="11" t="s">
        <v>1066</v>
      </c>
      <c r="D566" s="11" t="s">
        <v>260</v>
      </c>
      <c r="E566" s="19" t="s">
        <v>1316</v>
      </c>
      <c r="F566" s="10">
        <v>42036</v>
      </c>
      <c r="G566" s="10">
        <v>45689</v>
      </c>
      <c r="H566" s="11">
        <v>11</v>
      </c>
      <c r="I566" s="20" t="s">
        <v>259</v>
      </c>
      <c r="J566" s="11" t="s">
        <v>261</v>
      </c>
      <c r="K566" s="11" t="s">
        <v>2960</v>
      </c>
      <c r="L566" s="11">
        <v>2</v>
      </c>
    </row>
    <row r="567" spans="1:12">
      <c r="A567" s="11" t="s">
        <v>1067</v>
      </c>
      <c r="D567" s="11" t="s">
        <v>260</v>
      </c>
      <c r="E567" s="19" t="s">
        <v>1317</v>
      </c>
      <c r="F567" s="10">
        <v>42036</v>
      </c>
      <c r="G567" s="10">
        <v>45689</v>
      </c>
      <c r="H567" s="11">
        <v>11</v>
      </c>
      <c r="I567" s="20" t="s">
        <v>259</v>
      </c>
      <c r="J567" s="11" t="s">
        <v>261</v>
      </c>
      <c r="K567" s="11" t="s">
        <v>2960</v>
      </c>
      <c r="L567" s="11">
        <v>2</v>
      </c>
    </row>
    <row r="568" spans="1:12">
      <c r="A568" s="11" t="s">
        <v>1068</v>
      </c>
      <c r="D568" s="11" t="s">
        <v>260</v>
      </c>
      <c r="E568" s="19" t="s">
        <v>1318</v>
      </c>
      <c r="F568" s="10">
        <v>42036</v>
      </c>
      <c r="G568" s="10">
        <v>45689</v>
      </c>
      <c r="H568" s="11">
        <v>11</v>
      </c>
      <c r="I568" s="20" t="s">
        <v>259</v>
      </c>
      <c r="J568" s="11" t="s">
        <v>261</v>
      </c>
      <c r="K568" s="11" t="s">
        <v>2960</v>
      </c>
      <c r="L568" s="11">
        <v>2</v>
      </c>
    </row>
    <row r="569" spans="1:12">
      <c r="A569" s="11" t="s">
        <v>1069</v>
      </c>
      <c r="D569" s="11" t="s">
        <v>260</v>
      </c>
      <c r="E569" s="19" t="s">
        <v>1319</v>
      </c>
      <c r="F569" s="10">
        <v>42036</v>
      </c>
      <c r="G569" s="10">
        <v>45689</v>
      </c>
      <c r="H569" s="11">
        <v>11</v>
      </c>
      <c r="I569" s="20" t="s">
        <v>259</v>
      </c>
      <c r="J569" s="11" t="s">
        <v>261</v>
      </c>
      <c r="K569" s="11" t="s">
        <v>2960</v>
      </c>
      <c r="L569" s="11">
        <v>2</v>
      </c>
    </row>
    <row r="570" spans="1:12">
      <c r="A570" s="11" t="s">
        <v>1070</v>
      </c>
      <c r="D570" s="11" t="s">
        <v>260</v>
      </c>
      <c r="E570" s="19" t="s">
        <v>1320</v>
      </c>
      <c r="F570" s="10">
        <v>42036</v>
      </c>
      <c r="G570" s="10">
        <v>45689</v>
      </c>
      <c r="H570" s="11">
        <v>11</v>
      </c>
      <c r="I570" s="20" t="s">
        <v>259</v>
      </c>
      <c r="J570" s="11" t="s">
        <v>261</v>
      </c>
      <c r="K570" s="11" t="s">
        <v>2960</v>
      </c>
      <c r="L570" s="11">
        <v>2</v>
      </c>
    </row>
    <row r="571" spans="1:12">
      <c r="A571" s="11" t="s">
        <v>1071</v>
      </c>
      <c r="D571" s="11" t="s">
        <v>260</v>
      </c>
      <c r="E571" s="19" t="s">
        <v>1321</v>
      </c>
      <c r="F571" s="10">
        <v>42036</v>
      </c>
      <c r="G571" s="10">
        <v>45689</v>
      </c>
      <c r="H571" s="11">
        <v>11</v>
      </c>
      <c r="I571" s="20" t="s">
        <v>259</v>
      </c>
      <c r="J571" s="11" t="s">
        <v>261</v>
      </c>
      <c r="K571" s="11" t="s">
        <v>2960</v>
      </c>
      <c r="L571" s="11">
        <v>2</v>
      </c>
    </row>
    <row r="572" spans="1:12">
      <c r="A572" s="11" t="s">
        <v>1072</v>
      </c>
      <c r="D572" s="11" t="s">
        <v>260</v>
      </c>
      <c r="E572" s="19" t="s">
        <v>1322</v>
      </c>
      <c r="F572" s="10">
        <v>42036</v>
      </c>
      <c r="G572" s="10">
        <v>45689</v>
      </c>
      <c r="H572" s="11">
        <v>11</v>
      </c>
      <c r="I572" s="20" t="s">
        <v>259</v>
      </c>
      <c r="J572" s="11" t="s">
        <v>261</v>
      </c>
      <c r="K572" s="11" t="s">
        <v>2960</v>
      </c>
      <c r="L572" s="11">
        <v>2</v>
      </c>
    </row>
    <row r="573" spans="1:12">
      <c r="A573" s="11" t="s">
        <v>1073</v>
      </c>
      <c r="D573" s="11" t="s">
        <v>260</v>
      </c>
      <c r="E573" s="19" t="s">
        <v>1323</v>
      </c>
      <c r="F573" s="10">
        <v>42036</v>
      </c>
      <c r="G573" s="10">
        <v>45689</v>
      </c>
      <c r="H573" s="11">
        <v>11</v>
      </c>
      <c r="I573" s="20" t="s">
        <v>259</v>
      </c>
      <c r="J573" s="11" t="s">
        <v>261</v>
      </c>
      <c r="K573" s="11" t="s">
        <v>2960</v>
      </c>
      <c r="L573" s="11">
        <v>2</v>
      </c>
    </row>
    <row r="574" spans="1:12">
      <c r="A574" s="11" t="s">
        <v>1074</v>
      </c>
      <c r="D574" s="11" t="s">
        <v>260</v>
      </c>
      <c r="E574" s="19" t="s">
        <v>1324</v>
      </c>
      <c r="F574" s="10">
        <v>42036</v>
      </c>
      <c r="G574" s="10">
        <v>45689</v>
      </c>
      <c r="H574" s="11">
        <v>11</v>
      </c>
      <c r="I574" s="20" t="s">
        <v>259</v>
      </c>
      <c r="J574" s="11" t="s">
        <v>261</v>
      </c>
      <c r="K574" s="11" t="s">
        <v>2960</v>
      </c>
      <c r="L574" s="11">
        <v>2</v>
      </c>
    </row>
    <row r="575" spans="1:12">
      <c r="A575" s="11" t="s">
        <v>1075</v>
      </c>
      <c r="D575" s="11" t="s">
        <v>260</v>
      </c>
      <c r="E575" s="19" t="s">
        <v>1325</v>
      </c>
      <c r="F575" s="10">
        <v>42036</v>
      </c>
      <c r="G575" s="10">
        <v>45689</v>
      </c>
      <c r="H575" s="11">
        <v>11</v>
      </c>
      <c r="I575" s="20" t="s">
        <v>259</v>
      </c>
      <c r="J575" s="11" t="s">
        <v>261</v>
      </c>
      <c r="K575" s="11" t="s">
        <v>2960</v>
      </c>
      <c r="L575" s="11">
        <v>2</v>
      </c>
    </row>
    <row r="576" spans="1:12">
      <c r="A576" s="11" t="s">
        <v>1076</v>
      </c>
      <c r="D576" s="11" t="s">
        <v>260</v>
      </c>
      <c r="E576" s="19" t="s">
        <v>1326</v>
      </c>
      <c r="F576" s="10">
        <v>42036</v>
      </c>
      <c r="G576" s="10">
        <v>45689</v>
      </c>
      <c r="H576" s="11">
        <v>11</v>
      </c>
      <c r="I576" s="20" t="s">
        <v>259</v>
      </c>
      <c r="J576" s="11" t="s">
        <v>261</v>
      </c>
      <c r="K576" s="11" t="s">
        <v>2960</v>
      </c>
      <c r="L576" s="11">
        <v>2</v>
      </c>
    </row>
    <row r="577" spans="1:12">
      <c r="A577" s="11" t="s">
        <v>1077</v>
      </c>
      <c r="D577" s="11" t="s">
        <v>260</v>
      </c>
      <c r="E577" s="19" t="s">
        <v>1327</v>
      </c>
      <c r="F577" s="10">
        <v>42036</v>
      </c>
      <c r="G577" s="10">
        <v>45689</v>
      </c>
      <c r="H577" s="11">
        <v>11</v>
      </c>
      <c r="I577" s="20" t="s">
        <v>259</v>
      </c>
      <c r="J577" s="11" t="s">
        <v>261</v>
      </c>
      <c r="K577" s="11" t="s">
        <v>2960</v>
      </c>
      <c r="L577" s="11">
        <v>2</v>
      </c>
    </row>
    <row r="578" spans="1:12">
      <c r="A578" s="11" t="s">
        <v>1078</v>
      </c>
      <c r="D578" s="11" t="s">
        <v>260</v>
      </c>
      <c r="E578" s="19" t="s">
        <v>1328</v>
      </c>
      <c r="F578" s="10">
        <v>42036</v>
      </c>
      <c r="G578" s="10">
        <v>45689</v>
      </c>
      <c r="H578" s="11">
        <v>11</v>
      </c>
      <c r="I578" s="20" t="s">
        <v>259</v>
      </c>
      <c r="J578" s="11" t="s">
        <v>261</v>
      </c>
      <c r="K578" s="11" t="s">
        <v>2960</v>
      </c>
      <c r="L578" s="11">
        <v>2</v>
      </c>
    </row>
    <row r="579" spans="1:12">
      <c r="A579" s="11" t="s">
        <v>1079</v>
      </c>
      <c r="D579" s="11" t="s">
        <v>260</v>
      </c>
      <c r="E579" s="19" t="s">
        <v>1329</v>
      </c>
      <c r="F579" s="10">
        <v>42036</v>
      </c>
      <c r="G579" s="10">
        <v>45689</v>
      </c>
      <c r="H579" s="11">
        <v>11</v>
      </c>
      <c r="I579" s="20" t="s">
        <v>259</v>
      </c>
      <c r="J579" s="11" t="s">
        <v>261</v>
      </c>
      <c r="K579" s="11" t="s">
        <v>2960</v>
      </c>
      <c r="L579" s="11">
        <v>2</v>
      </c>
    </row>
    <row r="580" spans="1:12">
      <c r="A580" s="11" t="s">
        <v>1080</v>
      </c>
      <c r="D580" s="11" t="s">
        <v>260</v>
      </c>
      <c r="E580" s="19" t="s">
        <v>1330</v>
      </c>
      <c r="F580" s="10">
        <v>42036</v>
      </c>
      <c r="G580" s="10">
        <v>45689</v>
      </c>
      <c r="H580" s="11">
        <v>11</v>
      </c>
      <c r="I580" s="20" t="s">
        <v>259</v>
      </c>
      <c r="J580" s="11" t="s">
        <v>261</v>
      </c>
      <c r="K580" s="11" t="s">
        <v>2960</v>
      </c>
      <c r="L580" s="11">
        <v>2</v>
      </c>
    </row>
    <row r="581" spans="1:12">
      <c r="A581" s="11" t="s">
        <v>1081</v>
      </c>
      <c r="D581" s="11" t="s">
        <v>260</v>
      </c>
      <c r="E581" s="19" t="s">
        <v>1331</v>
      </c>
      <c r="F581" s="10">
        <v>42036</v>
      </c>
      <c r="G581" s="10">
        <v>45689</v>
      </c>
      <c r="H581" s="11">
        <v>11</v>
      </c>
      <c r="I581" s="20" t="s">
        <v>259</v>
      </c>
      <c r="J581" s="11" t="s">
        <v>261</v>
      </c>
      <c r="K581" s="11" t="s">
        <v>2960</v>
      </c>
      <c r="L581" s="11">
        <v>2</v>
      </c>
    </row>
    <row r="582" spans="1:12">
      <c r="A582" s="11" t="s">
        <v>1082</v>
      </c>
      <c r="D582" s="11" t="s">
        <v>260</v>
      </c>
      <c r="E582" s="19" t="s">
        <v>1332</v>
      </c>
      <c r="F582" s="10">
        <v>42036</v>
      </c>
      <c r="G582" s="10">
        <v>45689</v>
      </c>
      <c r="H582" s="11">
        <v>11</v>
      </c>
      <c r="I582" s="20" t="s">
        <v>259</v>
      </c>
      <c r="J582" s="11" t="s">
        <v>261</v>
      </c>
      <c r="K582" s="11" t="s">
        <v>2960</v>
      </c>
      <c r="L582" s="11">
        <v>2</v>
      </c>
    </row>
    <row r="583" spans="1:12">
      <c r="A583" s="11" t="s">
        <v>1083</v>
      </c>
      <c r="D583" s="11" t="s">
        <v>260</v>
      </c>
      <c r="E583" s="19" t="s">
        <v>1333</v>
      </c>
      <c r="F583" s="10">
        <v>42036</v>
      </c>
      <c r="G583" s="10">
        <v>45689</v>
      </c>
      <c r="H583" s="11">
        <v>11</v>
      </c>
      <c r="I583" s="20" t="s">
        <v>259</v>
      </c>
      <c r="J583" s="11" t="s">
        <v>261</v>
      </c>
      <c r="K583" s="11" t="s">
        <v>2960</v>
      </c>
      <c r="L583" s="11">
        <v>2</v>
      </c>
    </row>
    <row r="584" spans="1:12">
      <c r="A584" s="11" t="s">
        <v>1084</v>
      </c>
      <c r="D584" s="11" t="s">
        <v>260</v>
      </c>
      <c r="E584" s="19" t="s">
        <v>1334</v>
      </c>
      <c r="F584" s="10">
        <v>42036</v>
      </c>
      <c r="G584" s="10">
        <v>45689</v>
      </c>
      <c r="H584" s="11">
        <v>11</v>
      </c>
      <c r="I584" s="20" t="s">
        <v>259</v>
      </c>
      <c r="J584" s="11" t="s">
        <v>261</v>
      </c>
      <c r="K584" s="11" t="s">
        <v>2960</v>
      </c>
      <c r="L584" s="11">
        <v>2</v>
      </c>
    </row>
    <row r="585" spans="1:12">
      <c r="A585" s="11" t="s">
        <v>1085</v>
      </c>
      <c r="D585" s="11" t="s">
        <v>260</v>
      </c>
      <c r="E585" s="19" t="s">
        <v>1335</v>
      </c>
      <c r="F585" s="10">
        <v>42036</v>
      </c>
      <c r="G585" s="10">
        <v>45689</v>
      </c>
      <c r="H585" s="11">
        <v>11</v>
      </c>
      <c r="I585" s="20" t="s">
        <v>259</v>
      </c>
      <c r="J585" s="11" t="s">
        <v>261</v>
      </c>
      <c r="K585" s="11" t="s">
        <v>2960</v>
      </c>
      <c r="L585" s="11">
        <v>2</v>
      </c>
    </row>
    <row r="586" spans="1:12">
      <c r="A586" s="11" t="s">
        <v>1086</v>
      </c>
      <c r="D586" s="11" t="s">
        <v>260</v>
      </c>
      <c r="E586" s="19" t="s">
        <v>1336</v>
      </c>
      <c r="F586" s="10">
        <v>42036</v>
      </c>
      <c r="G586" s="10">
        <v>45689</v>
      </c>
      <c r="H586" s="11">
        <v>11</v>
      </c>
      <c r="I586" s="20" t="s">
        <v>259</v>
      </c>
      <c r="J586" s="11" t="s">
        <v>261</v>
      </c>
      <c r="K586" s="11" t="s">
        <v>2960</v>
      </c>
      <c r="L586" s="11">
        <v>2</v>
      </c>
    </row>
    <row r="587" spans="1:12">
      <c r="A587" s="11" t="s">
        <v>1087</v>
      </c>
      <c r="D587" s="11" t="s">
        <v>260</v>
      </c>
      <c r="E587" s="19" t="s">
        <v>1337</v>
      </c>
      <c r="F587" s="10">
        <v>42036</v>
      </c>
      <c r="G587" s="10">
        <v>45689</v>
      </c>
      <c r="H587" s="11">
        <v>11</v>
      </c>
      <c r="I587" s="20" t="s">
        <v>259</v>
      </c>
      <c r="J587" s="11" t="s">
        <v>261</v>
      </c>
      <c r="K587" s="11" t="s">
        <v>2960</v>
      </c>
      <c r="L587" s="11">
        <v>2</v>
      </c>
    </row>
    <row r="588" spans="1:12">
      <c r="A588" s="11" t="s">
        <v>1088</v>
      </c>
      <c r="D588" s="11" t="s">
        <v>260</v>
      </c>
      <c r="E588" s="19" t="s">
        <v>1338</v>
      </c>
      <c r="F588" s="10">
        <v>42036</v>
      </c>
      <c r="G588" s="10">
        <v>45689</v>
      </c>
      <c r="H588" s="11">
        <v>11</v>
      </c>
      <c r="I588" s="20" t="s">
        <v>259</v>
      </c>
      <c r="J588" s="11" t="s">
        <v>261</v>
      </c>
      <c r="K588" s="11" t="s">
        <v>2960</v>
      </c>
      <c r="L588" s="11">
        <v>2</v>
      </c>
    </row>
    <row r="589" spans="1:12">
      <c r="A589" s="11" t="s">
        <v>1089</v>
      </c>
      <c r="D589" s="11" t="s">
        <v>260</v>
      </c>
      <c r="E589" s="19" t="s">
        <v>1339</v>
      </c>
      <c r="F589" s="10">
        <v>42036</v>
      </c>
      <c r="G589" s="10">
        <v>45689</v>
      </c>
      <c r="H589" s="11">
        <v>11</v>
      </c>
      <c r="I589" s="20" t="s">
        <v>259</v>
      </c>
      <c r="J589" s="11" t="s">
        <v>261</v>
      </c>
      <c r="K589" s="11" t="s">
        <v>2960</v>
      </c>
      <c r="L589" s="11">
        <v>2</v>
      </c>
    </row>
    <row r="590" spans="1:12">
      <c r="A590" s="11" t="s">
        <v>1090</v>
      </c>
      <c r="D590" s="11" t="s">
        <v>260</v>
      </c>
      <c r="E590" s="19" t="s">
        <v>1340</v>
      </c>
      <c r="F590" s="10">
        <v>42036</v>
      </c>
      <c r="G590" s="10">
        <v>45689</v>
      </c>
      <c r="H590" s="11">
        <v>11</v>
      </c>
      <c r="I590" s="20" t="s">
        <v>259</v>
      </c>
      <c r="J590" s="11" t="s">
        <v>261</v>
      </c>
      <c r="K590" s="11" t="s">
        <v>2960</v>
      </c>
      <c r="L590" s="11">
        <v>2</v>
      </c>
    </row>
    <row r="591" spans="1:12">
      <c r="A591" s="11" t="s">
        <v>1091</v>
      </c>
      <c r="D591" s="11" t="s">
        <v>260</v>
      </c>
      <c r="E591" s="19" t="s">
        <v>1341</v>
      </c>
      <c r="F591" s="10">
        <v>42036</v>
      </c>
      <c r="G591" s="10">
        <v>45689</v>
      </c>
      <c r="H591" s="11">
        <v>11</v>
      </c>
      <c r="I591" s="20" t="s">
        <v>259</v>
      </c>
      <c r="J591" s="11" t="s">
        <v>261</v>
      </c>
      <c r="K591" s="11" t="s">
        <v>2960</v>
      </c>
      <c r="L591" s="11">
        <v>2</v>
      </c>
    </row>
    <row r="592" spans="1:12">
      <c r="A592" s="11" t="s">
        <v>1092</v>
      </c>
      <c r="D592" s="11" t="s">
        <v>260</v>
      </c>
      <c r="E592" s="19" t="s">
        <v>1342</v>
      </c>
      <c r="F592" s="10">
        <v>42036</v>
      </c>
      <c r="G592" s="10">
        <v>45689</v>
      </c>
      <c r="H592" s="11">
        <v>11</v>
      </c>
      <c r="I592" s="20" t="s">
        <v>259</v>
      </c>
      <c r="J592" s="11" t="s">
        <v>261</v>
      </c>
      <c r="K592" s="11" t="s">
        <v>2960</v>
      </c>
      <c r="L592" s="11">
        <v>2</v>
      </c>
    </row>
    <row r="593" spans="1:12">
      <c r="A593" s="11" t="s">
        <v>1093</v>
      </c>
      <c r="D593" s="11" t="s">
        <v>260</v>
      </c>
      <c r="E593" s="19" t="s">
        <v>1343</v>
      </c>
      <c r="F593" s="10">
        <v>42036</v>
      </c>
      <c r="G593" s="10">
        <v>45689</v>
      </c>
      <c r="H593" s="11">
        <v>11</v>
      </c>
      <c r="I593" s="20" t="s">
        <v>259</v>
      </c>
      <c r="J593" s="11" t="s">
        <v>261</v>
      </c>
      <c r="K593" s="11" t="s">
        <v>2960</v>
      </c>
      <c r="L593" s="11">
        <v>2</v>
      </c>
    </row>
    <row r="594" spans="1:12">
      <c r="A594" s="11" t="s">
        <v>1094</v>
      </c>
      <c r="D594" s="11" t="s">
        <v>260</v>
      </c>
      <c r="E594" s="19" t="s">
        <v>1344</v>
      </c>
      <c r="F594" s="10">
        <v>42036</v>
      </c>
      <c r="G594" s="10">
        <v>45689</v>
      </c>
      <c r="H594" s="11">
        <v>11</v>
      </c>
      <c r="I594" s="20" t="s">
        <v>259</v>
      </c>
      <c r="J594" s="11" t="s">
        <v>261</v>
      </c>
      <c r="K594" s="11" t="s">
        <v>2960</v>
      </c>
      <c r="L594" s="11">
        <v>2</v>
      </c>
    </row>
    <row r="595" spans="1:12">
      <c r="A595" s="11" t="s">
        <v>1095</v>
      </c>
      <c r="D595" s="11" t="s">
        <v>260</v>
      </c>
      <c r="E595" s="19" t="s">
        <v>1345</v>
      </c>
      <c r="F595" s="10">
        <v>42036</v>
      </c>
      <c r="G595" s="10">
        <v>45689</v>
      </c>
      <c r="H595" s="11">
        <v>11</v>
      </c>
      <c r="I595" s="20" t="s">
        <v>259</v>
      </c>
      <c r="J595" s="11" t="s">
        <v>261</v>
      </c>
      <c r="K595" s="11" t="s">
        <v>2960</v>
      </c>
      <c r="L595" s="11">
        <v>2</v>
      </c>
    </row>
    <row r="596" spans="1:12">
      <c r="A596" s="11" t="s">
        <v>1096</v>
      </c>
      <c r="D596" s="11" t="s">
        <v>260</v>
      </c>
      <c r="E596" s="19" t="s">
        <v>1346</v>
      </c>
      <c r="F596" s="10">
        <v>42036</v>
      </c>
      <c r="G596" s="10">
        <v>45689</v>
      </c>
      <c r="H596" s="11">
        <v>11</v>
      </c>
      <c r="I596" s="20" t="s">
        <v>259</v>
      </c>
      <c r="J596" s="11" t="s">
        <v>261</v>
      </c>
      <c r="K596" s="11" t="s">
        <v>2960</v>
      </c>
      <c r="L596" s="11">
        <v>2</v>
      </c>
    </row>
    <row r="597" spans="1:12">
      <c r="A597" s="11" t="s">
        <v>1097</v>
      </c>
      <c r="D597" s="11" t="s">
        <v>260</v>
      </c>
      <c r="E597" s="19" t="s">
        <v>1347</v>
      </c>
      <c r="F597" s="10">
        <v>42036</v>
      </c>
      <c r="G597" s="10">
        <v>45689</v>
      </c>
      <c r="H597" s="11">
        <v>11</v>
      </c>
      <c r="I597" s="20" t="s">
        <v>259</v>
      </c>
      <c r="J597" s="11" t="s">
        <v>261</v>
      </c>
      <c r="K597" s="11" t="s">
        <v>2960</v>
      </c>
      <c r="L597" s="11">
        <v>2</v>
      </c>
    </row>
    <row r="598" spans="1:12">
      <c r="A598" s="11" t="s">
        <v>1098</v>
      </c>
      <c r="D598" s="11" t="s">
        <v>260</v>
      </c>
      <c r="E598" s="19" t="s">
        <v>1348</v>
      </c>
      <c r="F598" s="10">
        <v>42036</v>
      </c>
      <c r="G598" s="10">
        <v>45689</v>
      </c>
      <c r="H598" s="11">
        <v>11</v>
      </c>
      <c r="I598" s="20" t="s">
        <v>259</v>
      </c>
      <c r="J598" s="11" t="s">
        <v>261</v>
      </c>
      <c r="K598" s="11" t="s">
        <v>2960</v>
      </c>
      <c r="L598" s="11">
        <v>2</v>
      </c>
    </row>
    <row r="599" spans="1:12">
      <c r="A599" s="11" t="s">
        <v>1099</v>
      </c>
      <c r="D599" s="11" t="s">
        <v>260</v>
      </c>
      <c r="E599" s="19" t="s">
        <v>1349</v>
      </c>
      <c r="F599" s="10">
        <v>42036</v>
      </c>
      <c r="G599" s="10">
        <v>45689</v>
      </c>
      <c r="H599" s="11">
        <v>11</v>
      </c>
      <c r="I599" s="20" t="s">
        <v>259</v>
      </c>
      <c r="J599" s="11" t="s">
        <v>261</v>
      </c>
      <c r="K599" s="11" t="s">
        <v>2960</v>
      </c>
      <c r="L599" s="11">
        <v>2</v>
      </c>
    </row>
    <row r="600" spans="1:12">
      <c r="A600" s="11" t="s">
        <v>1100</v>
      </c>
      <c r="D600" s="11" t="s">
        <v>260</v>
      </c>
      <c r="E600" s="19" t="s">
        <v>1350</v>
      </c>
      <c r="F600" s="10">
        <v>42036</v>
      </c>
      <c r="G600" s="10">
        <v>45689</v>
      </c>
      <c r="H600" s="11">
        <v>11</v>
      </c>
      <c r="I600" s="20" t="s">
        <v>259</v>
      </c>
      <c r="J600" s="11" t="s">
        <v>261</v>
      </c>
      <c r="K600" s="11" t="s">
        <v>2960</v>
      </c>
      <c r="L600" s="11">
        <v>2</v>
      </c>
    </row>
    <row r="601" spans="1:12">
      <c r="A601" s="11" t="s">
        <v>1101</v>
      </c>
      <c r="D601" s="11" t="s">
        <v>260</v>
      </c>
      <c r="E601" s="19" t="s">
        <v>1351</v>
      </c>
      <c r="F601" s="10">
        <v>42036</v>
      </c>
      <c r="G601" s="10">
        <v>45689</v>
      </c>
      <c r="H601" s="11">
        <v>11</v>
      </c>
      <c r="I601" s="20" t="s">
        <v>259</v>
      </c>
      <c r="J601" s="11" t="s">
        <v>261</v>
      </c>
      <c r="K601" s="11" t="s">
        <v>2960</v>
      </c>
      <c r="L601" s="11">
        <v>2</v>
      </c>
    </row>
    <row r="602" spans="1:12">
      <c r="A602" s="11" t="s">
        <v>1102</v>
      </c>
      <c r="D602" s="11" t="s">
        <v>260</v>
      </c>
      <c r="E602" s="19" t="s">
        <v>1352</v>
      </c>
      <c r="F602" s="10">
        <v>42036</v>
      </c>
      <c r="G602" s="10">
        <v>45689</v>
      </c>
      <c r="H602" s="11">
        <v>11</v>
      </c>
      <c r="I602" s="20" t="s">
        <v>259</v>
      </c>
      <c r="J602" s="11" t="s">
        <v>261</v>
      </c>
      <c r="K602" s="11" t="s">
        <v>2960</v>
      </c>
      <c r="L602" s="11">
        <v>2</v>
      </c>
    </row>
    <row r="603" spans="1:12">
      <c r="A603" s="11" t="s">
        <v>1103</v>
      </c>
      <c r="D603" s="11" t="s">
        <v>260</v>
      </c>
      <c r="E603" s="19" t="s">
        <v>1353</v>
      </c>
      <c r="F603" s="10">
        <v>42036</v>
      </c>
      <c r="G603" s="10">
        <v>45689</v>
      </c>
      <c r="H603" s="11">
        <v>11</v>
      </c>
      <c r="I603" s="20" t="s">
        <v>259</v>
      </c>
      <c r="J603" s="11" t="s">
        <v>261</v>
      </c>
      <c r="K603" s="11" t="s">
        <v>2960</v>
      </c>
      <c r="L603" s="11">
        <v>2</v>
      </c>
    </row>
    <row r="604" spans="1:12">
      <c r="A604" s="11" t="s">
        <v>1104</v>
      </c>
      <c r="D604" s="11" t="s">
        <v>260</v>
      </c>
      <c r="E604" s="19" t="s">
        <v>1354</v>
      </c>
      <c r="F604" s="10">
        <v>42036</v>
      </c>
      <c r="G604" s="10">
        <v>45689</v>
      </c>
      <c r="H604" s="11">
        <v>11</v>
      </c>
      <c r="I604" s="20" t="s">
        <v>259</v>
      </c>
      <c r="J604" s="11" t="s">
        <v>261</v>
      </c>
      <c r="K604" s="11" t="s">
        <v>2960</v>
      </c>
      <c r="L604" s="11">
        <v>2</v>
      </c>
    </row>
    <row r="605" spans="1:12">
      <c r="A605" s="11" t="s">
        <v>1105</v>
      </c>
      <c r="D605" s="11" t="s">
        <v>260</v>
      </c>
      <c r="E605" s="19" t="s">
        <v>1355</v>
      </c>
      <c r="F605" s="10">
        <v>42036</v>
      </c>
      <c r="G605" s="10">
        <v>45689</v>
      </c>
      <c r="H605" s="11">
        <v>11</v>
      </c>
      <c r="I605" s="20" t="s">
        <v>259</v>
      </c>
      <c r="J605" s="11" t="s">
        <v>261</v>
      </c>
      <c r="K605" s="11" t="s">
        <v>2960</v>
      </c>
      <c r="L605" s="11">
        <v>2</v>
      </c>
    </row>
    <row r="606" spans="1:12">
      <c r="A606" s="11" t="s">
        <v>1106</v>
      </c>
      <c r="D606" s="11" t="s">
        <v>260</v>
      </c>
      <c r="E606" s="19" t="s">
        <v>1356</v>
      </c>
      <c r="F606" s="10">
        <v>42036</v>
      </c>
      <c r="G606" s="10">
        <v>45689</v>
      </c>
      <c r="H606" s="11">
        <v>11</v>
      </c>
      <c r="I606" s="20" t="s">
        <v>259</v>
      </c>
      <c r="J606" s="11" t="s">
        <v>261</v>
      </c>
      <c r="K606" s="11" t="s">
        <v>2960</v>
      </c>
      <c r="L606" s="11">
        <v>2</v>
      </c>
    </row>
    <row r="607" spans="1:12">
      <c r="A607" s="11" t="s">
        <v>1107</v>
      </c>
      <c r="D607" s="11" t="s">
        <v>260</v>
      </c>
      <c r="E607" s="19" t="s">
        <v>1357</v>
      </c>
      <c r="F607" s="10">
        <v>42036</v>
      </c>
      <c r="G607" s="10">
        <v>45689</v>
      </c>
      <c r="H607" s="11">
        <v>11</v>
      </c>
      <c r="I607" s="20" t="s">
        <v>259</v>
      </c>
      <c r="J607" s="11" t="s">
        <v>261</v>
      </c>
      <c r="K607" s="11" t="s">
        <v>2960</v>
      </c>
      <c r="L607" s="11">
        <v>2</v>
      </c>
    </row>
    <row r="608" spans="1:12">
      <c r="A608" s="11" t="s">
        <v>1108</v>
      </c>
      <c r="D608" s="11" t="s">
        <v>260</v>
      </c>
      <c r="E608" s="19" t="s">
        <v>1358</v>
      </c>
      <c r="F608" s="10">
        <v>42036</v>
      </c>
      <c r="G608" s="10">
        <v>45689</v>
      </c>
      <c r="H608" s="11">
        <v>11</v>
      </c>
      <c r="I608" s="20" t="s">
        <v>259</v>
      </c>
      <c r="J608" s="11" t="s">
        <v>261</v>
      </c>
      <c r="K608" s="11" t="s">
        <v>2960</v>
      </c>
      <c r="L608" s="11">
        <v>2</v>
      </c>
    </row>
    <row r="609" spans="1:12">
      <c r="A609" s="11" t="s">
        <v>1109</v>
      </c>
      <c r="D609" s="11" t="s">
        <v>260</v>
      </c>
      <c r="E609" s="19" t="s">
        <v>1359</v>
      </c>
      <c r="F609" s="10">
        <v>42036</v>
      </c>
      <c r="G609" s="10">
        <v>45689</v>
      </c>
      <c r="H609" s="11">
        <v>11</v>
      </c>
      <c r="I609" s="20" t="s">
        <v>259</v>
      </c>
      <c r="J609" s="11" t="s">
        <v>261</v>
      </c>
      <c r="K609" s="11" t="s">
        <v>2960</v>
      </c>
      <c r="L609" s="11">
        <v>2</v>
      </c>
    </row>
    <row r="610" spans="1:12">
      <c r="A610" s="11" t="s">
        <v>1110</v>
      </c>
      <c r="D610" s="11" t="s">
        <v>260</v>
      </c>
      <c r="E610" s="19" t="s">
        <v>1360</v>
      </c>
      <c r="F610" s="10">
        <v>42036</v>
      </c>
      <c r="G610" s="10">
        <v>45689</v>
      </c>
      <c r="H610" s="11">
        <v>11</v>
      </c>
      <c r="I610" s="20" t="s">
        <v>259</v>
      </c>
      <c r="J610" s="11" t="s">
        <v>261</v>
      </c>
      <c r="K610" s="11" t="s">
        <v>2960</v>
      </c>
      <c r="L610" s="11">
        <v>2</v>
      </c>
    </row>
    <row r="611" spans="1:12">
      <c r="A611" s="11" t="s">
        <v>1111</v>
      </c>
      <c r="D611" s="11" t="s">
        <v>260</v>
      </c>
      <c r="E611" s="19" t="s">
        <v>1361</v>
      </c>
      <c r="F611" s="10">
        <v>42036</v>
      </c>
      <c r="G611" s="10">
        <v>45689</v>
      </c>
      <c r="H611" s="11">
        <v>11</v>
      </c>
      <c r="I611" s="20" t="s">
        <v>259</v>
      </c>
      <c r="J611" s="11" t="s">
        <v>261</v>
      </c>
      <c r="K611" s="11" t="s">
        <v>2960</v>
      </c>
      <c r="L611" s="11">
        <v>2</v>
      </c>
    </row>
    <row r="612" spans="1:12">
      <c r="A612" s="11" t="s">
        <v>1112</v>
      </c>
      <c r="D612" s="11" t="s">
        <v>260</v>
      </c>
      <c r="E612" s="19" t="s">
        <v>1362</v>
      </c>
      <c r="F612" s="10">
        <v>42036</v>
      </c>
      <c r="G612" s="10">
        <v>45689</v>
      </c>
      <c r="H612" s="11">
        <v>11</v>
      </c>
      <c r="I612" s="20" t="s">
        <v>259</v>
      </c>
      <c r="J612" s="11" t="s">
        <v>261</v>
      </c>
      <c r="K612" s="11" t="s">
        <v>2960</v>
      </c>
      <c r="L612" s="11">
        <v>2</v>
      </c>
    </row>
    <row r="613" spans="1:12">
      <c r="A613" s="11" t="s">
        <v>1113</v>
      </c>
      <c r="D613" s="11" t="s">
        <v>260</v>
      </c>
      <c r="E613" s="19" t="s">
        <v>1363</v>
      </c>
      <c r="F613" s="10">
        <v>42036</v>
      </c>
      <c r="G613" s="10">
        <v>45689</v>
      </c>
      <c r="H613" s="11">
        <v>11</v>
      </c>
      <c r="I613" s="20" t="s">
        <v>259</v>
      </c>
      <c r="J613" s="11" t="s">
        <v>261</v>
      </c>
      <c r="K613" s="11" t="s">
        <v>2960</v>
      </c>
      <c r="L613" s="11">
        <v>2</v>
      </c>
    </row>
    <row r="614" spans="1:12">
      <c r="A614" s="11" t="s">
        <v>1114</v>
      </c>
      <c r="D614" s="11" t="s">
        <v>260</v>
      </c>
      <c r="E614" s="19" t="s">
        <v>1364</v>
      </c>
      <c r="F614" s="10">
        <v>42036</v>
      </c>
      <c r="G614" s="10">
        <v>45689</v>
      </c>
      <c r="H614" s="11">
        <v>11</v>
      </c>
      <c r="I614" s="20" t="s">
        <v>259</v>
      </c>
      <c r="J614" s="11" t="s">
        <v>261</v>
      </c>
      <c r="K614" s="11" t="s">
        <v>2960</v>
      </c>
      <c r="L614" s="11">
        <v>2</v>
      </c>
    </row>
    <row r="615" spans="1:12">
      <c r="A615" s="11" t="s">
        <v>1115</v>
      </c>
      <c r="D615" s="11" t="s">
        <v>260</v>
      </c>
      <c r="E615" s="19" t="s">
        <v>1365</v>
      </c>
      <c r="F615" s="10">
        <v>42036</v>
      </c>
      <c r="G615" s="10">
        <v>45689</v>
      </c>
      <c r="H615" s="11">
        <v>11</v>
      </c>
      <c r="I615" s="20" t="s">
        <v>259</v>
      </c>
      <c r="J615" s="11" t="s">
        <v>261</v>
      </c>
      <c r="K615" s="11" t="s">
        <v>2960</v>
      </c>
      <c r="L615" s="11">
        <v>2</v>
      </c>
    </row>
    <row r="616" spans="1:12">
      <c r="A616" s="11" t="s">
        <v>1116</v>
      </c>
      <c r="D616" s="11" t="s">
        <v>260</v>
      </c>
      <c r="E616" s="19" t="s">
        <v>1366</v>
      </c>
      <c r="F616" s="10">
        <v>42036</v>
      </c>
      <c r="G616" s="10">
        <v>45689</v>
      </c>
      <c r="H616" s="11">
        <v>11</v>
      </c>
      <c r="I616" s="20" t="s">
        <v>259</v>
      </c>
      <c r="J616" s="11" t="s">
        <v>261</v>
      </c>
      <c r="K616" s="11" t="s">
        <v>2960</v>
      </c>
      <c r="L616" s="11">
        <v>2</v>
      </c>
    </row>
    <row r="617" spans="1:12">
      <c r="A617" s="11" t="s">
        <v>1117</v>
      </c>
      <c r="D617" s="11" t="s">
        <v>260</v>
      </c>
      <c r="E617" s="19" t="s">
        <v>1367</v>
      </c>
      <c r="F617" s="10">
        <v>42036</v>
      </c>
      <c r="G617" s="10">
        <v>45689</v>
      </c>
      <c r="H617" s="11">
        <v>11</v>
      </c>
      <c r="I617" s="20" t="s">
        <v>259</v>
      </c>
      <c r="J617" s="11" t="s">
        <v>261</v>
      </c>
      <c r="K617" s="11" t="s">
        <v>2960</v>
      </c>
      <c r="L617" s="11">
        <v>2</v>
      </c>
    </row>
    <row r="618" spans="1:12">
      <c r="A618" s="11" t="s">
        <v>1118</v>
      </c>
      <c r="D618" s="11" t="s">
        <v>260</v>
      </c>
      <c r="E618" s="19" t="s">
        <v>1368</v>
      </c>
      <c r="F618" s="10">
        <v>42036</v>
      </c>
      <c r="G618" s="10">
        <v>45689</v>
      </c>
      <c r="H618" s="11">
        <v>11</v>
      </c>
      <c r="I618" s="20" t="s">
        <v>259</v>
      </c>
      <c r="J618" s="11" t="s">
        <v>261</v>
      </c>
      <c r="K618" s="11" t="s">
        <v>2960</v>
      </c>
      <c r="L618" s="11">
        <v>2</v>
      </c>
    </row>
    <row r="619" spans="1:12">
      <c r="A619" s="11" t="s">
        <v>1119</v>
      </c>
      <c r="D619" s="11" t="s">
        <v>260</v>
      </c>
      <c r="E619" s="19" t="s">
        <v>1369</v>
      </c>
      <c r="F619" s="10">
        <v>42036</v>
      </c>
      <c r="G619" s="10">
        <v>45689</v>
      </c>
      <c r="H619" s="11">
        <v>11</v>
      </c>
      <c r="I619" s="20" t="s">
        <v>259</v>
      </c>
      <c r="J619" s="11" t="s">
        <v>261</v>
      </c>
      <c r="K619" s="11" t="s">
        <v>2960</v>
      </c>
      <c r="L619" s="11">
        <v>2</v>
      </c>
    </row>
    <row r="620" spans="1:12">
      <c r="A620" s="11" t="s">
        <v>1120</v>
      </c>
      <c r="D620" s="11" t="s">
        <v>260</v>
      </c>
      <c r="E620" s="19" t="s">
        <v>1370</v>
      </c>
      <c r="F620" s="10">
        <v>42036</v>
      </c>
      <c r="G620" s="10">
        <v>45689</v>
      </c>
      <c r="H620" s="11">
        <v>11</v>
      </c>
      <c r="I620" s="20" t="s">
        <v>259</v>
      </c>
      <c r="J620" s="11" t="s">
        <v>261</v>
      </c>
      <c r="K620" s="11" t="s">
        <v>2960</v>
      </c>
      <c r="L620" s="11">
        <v>2</v>
      </c>
    </row>
    <row r="621" spans="1:12">
      <c r="A621" s="11" t="s">
        <v>1121</v>
      </c>
      <c r="D621" s="11" t="s">
        <v>260</v>
      </c>
      <c r="E621" s="19" t="s">
        <v>1371</v>
      </c>
      <c r="F621" s="10">
        <v>42036</v>
      </c>
      <c r="G621" s="10">
        <v>45689</v>
      </c>
      <c r="H621" s="11">
        <v>11</v>
      </c>
      <c r="I621" s="20" t="s">
        <v>259</v>
      </c>
      <c r="J621" s="11" t="s">
        <v>261</v>
      </c>
      <c r="K621" s="11" t="s">
        <v>2960</v>
      </c>
      <c r="L621" s="11">
        <v>2</v>
      </c>
    </row>
    <row r="622" spans="1:12">
      <c r="A622" s="11" t="s">
        <v>1122</v>
      </c>
      <c r="D622" s="11" t="s">
        <v>260</v>
      </c>
      <c r="E622" s="19" t="s">
        <v>1372</v>
      </c>
      <c r="F622" s="10">
        <v>42036</v>
      </c>
      <c r="G622" s="10">
        <v>45689</v>
      </c>
      <c r="H622" s="11">
        <v>11</v>
      </c>
      <c r="I622" s="20" t="s">
        <v>259</v>
      </c>
      <c r="J622" s="11" t="s">
        <v>261</v>
      </c>
      <c r="K622" s="11" t="s">
        <v>2960</v>
      </c>
      <c r="L622" s="11">
        <v>2</v>
      </c>
    </row>
    <row r="623" spans="1:12">
      <c r="A623" s="11" t="s">
        <v>1123</v>
      </c>
      <c r="D623" s="11" t="s">
        <v>260</v>
      </c>
      <c r="E623" s="19" t="s">
        <v>1373</v>
      </c>
      <c r="F623" s="10">
        <v>42036</v>
      </c>
      <c r="G623" s="10">
        <v>45689</v>
      </c>
      <c r="H623" s="11">
        <v>11</v>
      </c>
      <c r="I623" s="20" t="s">
        <v>259</v>
      </c>
      <c r="J623" s="11" t="s">
        <v>261</v>
      </c>
      <c r="K623" s="11" t="s">
        <v>2960</v>
      </c>
      <c r="L623" s="11">
        <v>2</v>
      </c>
    </row>
    <row r="624" spans="1:12">
      <c r="A624" s="11" t="s">
        <v>1124</v>
      </c>
      <c r="D624" s="11" t="s">
        <v>260</v>
      </c>
      <c r="E624" s="19" t="s">
        <v>1374</v>
      </c>
      <c r="F624" s="10">
        <v>42036</v>
      </c>
      <c r="G624" s="10">
        <v>45689</v>
      </c>
      <c r="H624" s="11">
        <v>11</v>
      </c>
      <c r="I624" s="20" t="s">
        <v>259</v>
      </c>
      <c r="J624" s="11" t="s">
        <v>261</v>
      </c>
      <c r="K624" s="11" t="s">
        <v>2960</v>
      </c>
      <c r="L624" s="11">
        <v>2</v>
      </c>
    </row>
    <row r="625" spans="1:12">
      <c r="A625" s="11" t="s">
        <v>1125</v>
      </c>
      <c r="D625" s="11" t="s">
        <v>260</v>
      </c>
      <c r="E625" s="19" t="s">
        <v>1375</v>
      </c>
      <c r="F625" s="10">
        <v>42036</v>
      </c>
      <c r="G625" s="10">
        <v>45689</v>
      </c>
      <c r="H625" s="11">
        <v>11</v>
      </c>
      <c r="I625" s="20" t="s">
        <v>259</v>
      </c>
      <c r="J625" s="11" t="s">
        <v>261</v>
      </c>
      <c r="K625" s="11" t="s">
        <v>2960</v>
      </c>
      <c r="L625" s="11">
        <v>2</v>
      </c>
    </row>
    <row r="626" spans="1:12">
      <c r="A626" s="11" t="s">
        <v>1126</v>
      </c>
      <c r="D626" s="11" t="s">
        <v>260</v>
      </c>
      <c r="E626" s="19" t="s">
        <v>1376</v>
      </c>
      <c r="F626" s="10">
        <v>42036</v>
      </c>
      <c r="G626" s="10">
        <v>45689</v>
      </c>
      <c r="H626" s="11">
        <v>11</v>
      </c>
      <c r="I626" s="20" t="s">
        <v>259</v>
      </c>
      <c r="J626" s="11" t="s">
        <v>261</v>
      </c>
      <c r="K626" s="11" t="s">
        <v>2960</v>
      </c>
      <c r="L626" s="11">
        <v>2</v>
      </c>
    </row>
    <row r="627" spans="1:12">
      <c r="A627" s="11" t="s">
        <v>1127</v>
      </c>
      <c r="D627" s="11" t="s">
        <v>260</v>
      </c>
      <c r="E627" s="19" t="s">
        <v>1377</v>
      </c>
      <c r="F627" s="10">
        <v>42036</v>
      </c>
      <c r="G627" s="10">
        <v>45689</v>
      </c>
      <c r="H627" s="11">
        <v>11</v>
      </c>
      <c r="I627" s="20" t="s">
        <v>259</v>
      </c>
      <c r="J627" s="11" t="s">
        <v>261</v>
      </c>
      <c r="K627" s="11" t="s">
        <v>2960</v>
      </c>
      <c r="L627" s="11">
        <v>2</v>
      </c>
    </row>
    <row r="628" spans="1:12">
      <c r="A628" s="11" t="s">
        <v>1128</v>
      </c>
      <c r="D628" s="11" t="s">
        <v>260</v>
      </c>
      <c r="E628" s="19" t="s">
        <v>1378</v>
      </c>
      <c r="F628" s="10">
        <v>42036</v>
      </c>
      <c r="G628" s="10">
        <v>45689</v>
      </c>
      <c r="H628" s="11">
        <v>11</v>
      </c>
      <c r="I628" s="20" t="s">
        <v>259</v>
      </c>
      <c r="J628" s="11" t="s">
        <v>261</v>
      </c>
      <c r="K628" s="11" t="s">
        <v>2960</v>
      </c>
      <c r="L628" s="11">
        <v>2</v>
      </c>
    </row>
    <row r="629" spans="1:12">
      <c r="A629" s="11" t="s">
        <v>1129</v>
      </c>
      <c r="D629" s="11" t="s">
        <v>260</v>
      </c>
      <c r="E629" s="19" t="s">
        <v>1379</v>
      </c>
      <c r="F629" s="10">
        <v>42036</v>
      </c>
      <c r="G629" s="10">
        <v>45689</v>
      </c>
      <c r="H629" s="11">
        <v>11</v>
      </c>
      <c r="I629" s="20" t="s">
        <v>259</v>
      </c>
      <c r="J629" s="11" t="s">
        <v>261</v>
      </c>
      <c r="K629" s="11" t="s">
        <v>2960</v>
      </c>
      <c r="L629" s="11">
        <v>2</v>
      </c>
    </row>
    <row r="630" spans="1:12">
      <c r="A630" s="11" t="s">
        <v>1130</v>
      </c>
      <c r="D630" s="11" t="s">
        <v>260</v>
      </c>
      <c r="E630" s="19" t="s">
        <v>1380</v>
      </c>
      <c r="F630" s="10">
        <v>42036</v>
      </c>
      <c r="G630" s="10">
        <v>45689</v>
      </c>
      <c r="H630" s="11">
        <v>11</v>
      </c>
      <c r="I630" s="20" t="s">
        <v>259</v>
      </c>
      <c r="J630" s="11" t="s">
        <v>261</v>
      </c>
      <c r="K630" s="11" t="s">
        <v>2960</v>
      </c>
      <c r="L630" s="11">
        <v>2</v>
      </c>
    </row>
    <row r="631" spans="1:12">
      <c r="A631" s="11" t="s">
        <v>1131</v>
      </c>
      <c r="D631" s="11" t="s">
        <v>260</v>
      </c>
      <c r="E631" s="19" t="s">
        <v>1381</v>
      </c>
      <c r="F631" s="10">
        <v>42036</v>
      </c>
      <c r="G631" s="10">
        <v>45689</v>
      </c>
      <c r="H631" s="11">
        <v>11</v>
      </c>
      <c r="I631" s="20" t="s">
        <v>259</v>
      </c>
      <c r="J631" s="11" t="s">
        <v>261</v>
      </c>
      <c r="K631" s="11" t="s">
        <v>2960</v>
      </c>
      <c r="L631" s="11">
        <v>2</v>
      </c>
    </row>
    <row r="632" spans="1:12">
      <c r="A632" s="11" t="s">
        <v>1132</v>
      </c>
      <c r="D632" s="11" t="s">
        <v>260</v>
      </c>
      <c r="E632" s="19" t="s">
        <v>1382</v>
      </c>
      <c r="F632" s="10">
        <v>42036</v>
      </c>
      <c r="G632" s="10">
        <v>45689</v>
      </c>
      <c r="H632" s="11">
        <v>11</v>
      </c>
      <c r="I632" s="20" t="s">
        <v>259</v>
      </c>
      <c r="J632" s="11" t="s">
        <v>261</v>
      </c>
      <c r="K632" s="11" t="s">
        <v>2960</v>
      </c>
      <c r="L632" s="11">
        <v>2</v>
      </c>
    </row>
    <row r="633" spans="1:12">
      <c r="A633" s="11" t="s">
        <v>1133</v>
      </c>
      <c r="D633" s="11" t="s">
        <v>260</v>
      </c>
      <c r="E633" s="19" t="s">
        <v>1383</v>
      </c>
      <c r="F633" s="10">
        <v>42036</v>
      </c>
      <c r="G633" s="10">
        <v>45689</v>
      </c>
      <c r="H633" s="11">
        <v>11</v>
      </c>
      <c r="I633" s="20" t="s">
        <v>259</v>
      </c>
      <c r="J633" s="11" t="s">
        <v>261</v>
      </c>
      <c r="K633" s="11" t="s">
        <v>2960</v>
      </c>
      <c r="L633" s="11">
        <v>2</v>
      </c>
    </row>
    <row r="634" spans="1:12">
      <c r="A634" s="11" t="s">
        <v>1134</v>
      </c>
      <c r="D634" s="11" t="s">
        <v>260</v>
      </c>
      <c r="E634" s="19" t="s">
        <v>1384</v>
      </c>
      <c r="F634" s="10">
        <v>42036</v>
      </c>
      <c r="G634" s="10">
        <v>45689</v>
      </c>
      <c r="H634" s="11">
        <v>11</v>
      </c>
      <c r="I634" s="20" t="s">
        <v>259</v>
      </c>
      <c r="J634" s="11" t="s">
        <v>261</v>
      </c>
      <c r="K634" s="11" t="s">
        <v>2960</v>
      </c>
      <c r="L634" s="11">
        <v>2</v>
      </c>
    </row>
    <row r="635" spans="1:12">
      <c r="A635" s="11" t="s">
        <v>1135</v>
      </c>
      <c r="D635" s="11" t="s">
        <v>260</v>
      </c>
      <c r="E635" s="19" t="s">
        <v>1385</v>
      </c>
      <c r="F635" s="10">
        <v>42036</v>
      </c>
      <c r="G635" s="10">
        <v>45689</v>
      </c>
      <c r="H635" s="11">
        <v>11</v>
      </c>
      <c r="I635" s="20" t="s">
        <v>259</v>
      </c>
      <c r="J635" s="11" t="s">
        <v>261</v>
      </c>
      <c r="K635" s="11" t="s">
        <v>2960</v>
      </c>
      <c r="L635" s="11">
        <v>2</v>
      </c>
    </row>
    <row r="636" spans="1:12">
      <c r="A636" s="11" t="s">
        <v>1136</v>
      </c>
      <c r="D636" s="11" t="s">
        <v>260</v>
      </c>
      <c r="E636" s="19" t="s">
        <v>1386</v>
      </c>
      <c r="F636" s="10">
        <v>42036</v>
      </c>
      <c r="G636" s="10">
        <v>45689</v>
      </c>
      <c r="H636" s="11">
        <v>11</v>
      </c>
      <c r="I636" s="20" t="s">
        <v>259</v>
      </c>
      <c r="J636" s="11" t="s">
        <v>261</v>
      </c>
      <c r="K636" s="11" t="s">
        <v>2960</v>
      </c>
      <c r="L636" s="11">
        <v>2</v>
      </c>
    </row>
    <row r="637" spans="1:12">
      <c r="A637" s="11" t="s">
        <v>1137</v>
      </c>
      <c r="D637" s="11" t="s">
        <v>260</v>
      </c>
      <c r="E637" s="19" t="s">
        <v>1387</v>
      </c>
      <c r="F637" s="10">
        <v>42036</v>
      </c>
      <c r="G637" s="10">
        <v>45689</v>
      </c>
      <c r="H637" s="11">
        <v>11</v>
      </c>
      <c r="I637" s="20" t="s">
        <v>259</v>
      </c>
      <c r="J637" s="11" t="s">
        <v>261</v>
      </c>
      <c r="K637" s="11" t="s">
        <v>2960</v>
      </c>
      <c r="L637" s="11">
        <v>2</v>
      </c>
    </row>
    <row r="638" spans="1:12">
      <c r="A638" s="11" t="s">
        <v>1138</v>
      </c>
      <c r="D638" s="11" t="s">
        <v>260</v>
      </c>
      <c r="E638" s="19" t="s">
        <v>1388</v>
      </c>
      <c r="F638" s="10">
        <v>42036</v>
      </c>
      <c r="G638" s="10">
        <v>45689</v>
      </c>
      <c r="H638" s="11">
        <v>11</v>
      </c>
      <c r="I638" s="20" t="s">
        <v>259</v>
      </c>
      <c r="J638" s="11" t="s">
        <v>261</v>
      </c>
      <c r="K638" s="11" t="s">
        <v>2960</v>
      </c>
      <c r="L638" s="11">
        <v>2</v>
      </c>
    </row>
    <row r="639" spans="1:12">
      <c r="A639" s="11" t="s">
        <v>1139</v>
      </c>
      <c r="D639" s="11" t="s">
        <v>260</v>
      </c>
      <c r="E639" s="19" t="s">
        <v>1389</v>
      </c>
      <c r="F639" s="10">
        <v>42036</v>
      </c>
      <c r="G639" s="10">
        <v>45689</v>
      </c>
      <c r="H639" s="11">
        <v>11</v>
      </c>
      <c r="I639" s="20" t="s">
        <v>259</v>
      </c>
      <c r="J639" s="11" t="s">
        <v>261</v>
      </c>
      <c r="K639" s="11" t="s">
        <v>2960</v>
      </c>
      <c r="L639" s="11">
        <v>2</v>
      </c>
    </row>
    <row r="640" spans="1:12">
      <c r="A640" s="11" t="s">
        <v>1140</v>
      </c>
      <c r="D640" s="11" t="s">
        <v>260</v>
      </c>
      <c r="E640" s="19" t="s">
        <v>1390</v>
      </c>
      <c r="F640" s="10">
        <v>42036</v>
      </c>
      <c r="G640" s="10">
        <v>45689</v>
      </c>
      <c r="H640" s="11">
        <v>11</v>
      </c>
      <c r="I640" s="20" t="s">
        <v>259</v>
      </c>
      <c r="J640" s="11" t="s">
        <v>261</v>
      </c>
      <c r="K640" s="11" t="s">
        <v>2960</v>
      </c>
      <c r="L640" s="11">
        <v>2</v>
      </c>
    </row>
    <row r="641" spans="1:12">
      <c r="A641" s="11" t="s">
        <v>1141</v>
      </c>
      <c r="D641" s="11" t="s">
        <v>260</v>
      </c>
      <c r="E641" s="19" t="s">
        <v>1391</v>
      </c>
      <c r="F641" s="10">
        <v>42036</v>
      </c>
      <c r="G641" s="10">
        <v>45689</v>
      </c>
      <c r="H641" s="11">
        <v>11</v>
      </c>
      <c r="I641" s="20" t="s">
        <v>259</v>
      </c>
      <c r="J641" s="11" t="s">
        <v>261</v>
      </c>
      <c r="K641" s="11" t="s">
        <v>2960</v>
      </c>
      <c r="L641" s="11">
        <v>2</v>
      </c>
    </row>
    <row r="642" spans="1:12">
      <c r="A642" s="11" t="s">
        <v>1142</v>
      </c>
      <c r="D642" s="11" t="s">
        <v>260</v>
      </c>
      <c r="E642" s="19" t="s">
        <v>1392</v>
      </c>
      <c r="F642" s="10">
        <v>42036</v>
      </c>
      <c r="G642" s="10">
        <v>45689</v>
      </c>
      <c r="H642" s="11">
        <v>11</v>
      </c>
      <c r="I642" s="20" t="s">
        <v>259</v>
      </c>
      <c r="J642" s="11" t="s">
        <v>261</v>
      </c>
      <c r="K642" s="11" t="s">
        <v>2960</v>
      </c>
      <c r="L642" s="11">
        <v>2</v>
      </c>
    </row>
    <row r="643" spans="1:12">
      <c r="A643" s="11" t="s">
        <v>1143</v>
      </c>
      <c r="D643" s="11" t="s">
        <v>260</v>
      </c>
      <c r="E643" s="19" t="s">
        <v>1393</v>
      </c>
      <c r="F643" s="10">
        <v>42036</v>
      </c>
      <c r="G643" s="10">
        <v>45689</v>
      </c>
      <c r="H643" s="11">
        <v>11</v>
      </c>
      <c r="I643" s="20" t="s">
        <v>259</v>
      </c>
      <c r="J643" s="11" t="s">
        <v>261</v>
      </c>
      <c r="K643" s="11" t="s">
        <v>2960</v>
      </c>
      <c r="L643" s="11">
        <v>2</v>
      </c>
    </row>
    <row r="644" spans="1:12">
      <c r="A644" s="11" t="s">
        <v>1144</v>
      </c>
      <c r="D644" s="11" t="s">
        <v>260</v>
      </c>
      <c r="E644" s="19" t="s">
        <v>1394</v>
      </c>
      <c r="F644" s="10">
        <v>42036</v>
      </c>
      <c r="G644" s="10">
        <v>45689</v>
      </c>
      <c r="H644" s="11">
        <v>11</v>
      </c>
      <c r="I644" s="20" t="s">
        <v>259</v>
      </c>
      <c r="J644" s="11" t="s">
        <v>261</v>
      </c>
      <c r="K644" s="11" t="s">
        <v>2960</v>
      </c>
      <c r="L644" s="11">
        <v>2</v>
      </c>
    </row>
    <row r="645" spans="1:12">
      <c r="A645" s="11" t="s">
        <v>1145</v>
      </c>
      <c r="D645" s="11" t="s">
        <v>260</v>
      </c>
      <c r="E645" s="19" t="s">
        <v>1395</v>
      </c>
      <c r="F645" s="10">
        <v>42036</v>
      </c>
      <c r="G645" s="10">
        <v>45689</v>
      </c>
      <c r="H645" s="11">
        <v>11</v>
      </c>
      <c r="I645" s="20" t="s">
        <v>259</v>
      </c>
      <c r="J645" s="11" t="s">
        <v>261</v>
      </c>
      <c r="K645" s="11" t="s">
        <v>2960</v>
      </c>
      <c r="L645" s="11">
        <v>2</v>
      </c>
    </row>
    <row r="646" spans="1:12">
      <c r="A646" s="11" t="s">
        <v>1146</v>
      </c>
      <c r="D646" s="11" t="s">
        <v>260</v>
      </c>
      <c r="E646" s="19" t="s">
        <v>1396</v>
      </c>
      <c r="F646" s="10">
        <v>42036</v>
      </c>
      <c r="G646" s="10">
        <v>45689</v>
      </c>
      <c r="H646" s="11">
        <v>11</v>
      </c>
      <c r="I646" s="20" t="s">
        <v>259</v>
      </c>
      <c r="J646" s="11" t="s">
        <v>261</v>
      </c>
      <c r="K646" s="11" t="s">
        <v>2960</v>
      </c>
      <c r="L646" s="11">
        <v>2</v>
      </c>
    </row>
    <row r="647" spans="1:12">
      <c r="A647" s="11" t="s">
        <v>1147</v>
      </c>
      <c r="D647" s="11" t="s">
        <v>260</v>
      </c>
      <c r="E647" s="19" t="s">
        <v>1397</v>
      </c>
      <c r="F647" s="10">
        <v>42036</v>
      </c>
      <c r="G647" s="10">
        <v>45689</v>
      </c>
      <c r="H647" s="11">
        <v>11</v>
      </c>
      <c r="I647" s="20" t="s">
        <v>259</v>
      </c>
      <c r="J647" s="11" t="s">
        <v>261</v>
      </c>
      <c r="K647" s="11" t="s">
        <v>2960</v>
      </c>
      <c r="L647" s="11">
        <v>2</v>
      </c>
    </row>
    <row r="648" spans="1:12">
      <c r="A648" s="11" t="s">
        <v>1148</v>
      </c>
      <c r="D648" s="11" t="s">
        <v>260</v>
      </c>
      <c r="E648" s="19" t="s">
        <v>1398</v>
      </c>
      <c r="F648" s="10">
        <v>42036</v>
      </c>
      <c r="G648" s="10">
        <v>45689</v>
      </c>
      <c r="H648" s="11">
        <v>11</v>
      </c>
      <c r="I648" s="20" t="s">
        <v>259</v>
      </c>
      <c r="J648" s="11" t="s">
        <v>261</v>
      </c>
      <c r="K648" s="11" t="s">
        <v>2960</v>
      </c>
      <c r="L648" s="11">
        <v>2</v>
      </c>
    </row>
    <row r="649" spans="1:12">
      <c r="A649" s="11" t="s">
        <v>1149</v>
      </c>
      <c r="D649" s="11" t="s">
        <v>260</v>
      </c>
      <c r="E649" s="19" t="s">
        <v>1399</v>
      </c>
      <c r="F649" s="10">
        <v>42036</v>
      </c>
      <c r="G649" s="10">
        <v>45689</v>
      </c>
      <c r="H649" s="11">
        <v>11</v>
      </c>
      <c r="I649" s="20" t="s">
        <v>259</v>
      </c>
      <c r="J649" s="11" t="s">
        <v>261</v>
      </c>
      <c r="K649" s="11" t="s">
        <v>2960</v>
      </c>
      <c r="L649" s="11">
        <v>2</v>
      </c>
    </row>
    <row r="650" spans="1:12">
      <c r="A650" s="11" t="s">
        <v>1150</v>
      </c>
      <c r="D650" s="11" t="s">
        <v>260</v>
      </c>
      <c r="E650" s="19" t="s">
        <v>1400</v>
      </c>
      <c r="F650" s="10">
        <v>42036</v>
      </c>
      <c r="G650" s="10">
        <v>45689</v>
      </c>
      <c r="H650" s="11">
        <v>11</v>
      </c>
      <c r="I650" s="20" t="s">
        <v>259</v>
      </c>
      <c r="J650" s="11" t="s">
        <v>261</v>
      </c>
      <c r="K650" s="11" t="s">
        <v>2960</v>
      </c>
      <c r="L650" s="11">
        <v>2</v>
      </c>
    </row>
    <row r="651" spans="1:12">
      <c r="A651" s="11" t="s">
        <v>1151</v>
      </c>
      <c r="D651" s="11" t="s">
        <v>260</v>
      </c>
      <c r="E651" s="19" t="s">
        <v>1401</v>
      </c>
      <c r="F651" s="10">
        <v>42036</v>
      </c>
      <c r="G651" s="10">
        <v>45689</v>
      </c>
      <c r="H651" s="11">
        <v>11</v>
      </c>
      <c r="I651" s="20" t="s">
        <v>259</v>
      </c>
      <c r="J651" s="11" t="s">
        <v>261</v>
      </c>
      <c r="K651" s="11" t="s">
        <v>2960</v>
      </c>
      <c r="L651" s="11">
        <v>2</v>
      </c>
    </row>
    <row r="652" spans="1:12">
      <c r="A652" s="11" t="s">
        <v>1152</v>
      </c>
      <c r="D652" s="11" t="s">
        <v>260</v>
      </c>
      <c r="E652" s="19" t="s">
        <v>1402</v>
      </c>
      <c r="F652" s="10">
        <v>42036</v>
      </c>
      <c r="G652" s="10">
        <v>45689</v>
      </c>
      <c r="H652" s="11">
        <v>11</v>
      </c>
      <c r="I652" s="20" t="s">
        <v>259</v>
      </c>
      <c r="J652" s="11" t="s">
        <v>261</v>
      </c>
      <c r="K652" s="11" t="s">
        <v>2960</v>
      </c>
      <c r="L652" s="11">
        <v>2</v>
      </c>
    </row>
    <row r="653" spans="1:12">
      <c r="A653" s="11" t="s">
        <v>1153</v>
      </c>
      <c r="D653" s="11" t="s">
        <v>260</v>
      </c>
      <c r="E653" s="19" t="s">
        <v>1403</v>
      </c>
      <c r="F653" s="10">
        <v>42036</v>
      </c>
      <c r="G653" s="10">
        <v>45689</v>
      </c>
      <c r="H653" s="11">
        <v>11</v>
      </c>
      <c r="I653" s="20" t="s">
        <v>259</v>
      </c>
      <c r="J653" s="11" t="s">
        <v>261</v>
      </c>
      <c r="K653" s="11" t="s">
        <v>2960</v>
      </c>
      <c r="L653" s="11">
        <v>2</v>
      </c>
    </row>
    <row r="654" spans="1:12">
      <c r="A654" s="11" t="s">
        <v>1154</v>
      </c>
      <c r="D654" s="11" t="s">
        <v>260</v>
      </c>
      <c r="E654" s="19" t="s">
        <v>1404</v>
      </c>
      <c r="F654" s="10">
        <v>42036</v>
      </c>
      <c r="G654" s="10">
        <v>45689</v>
      </c>
      <c r="H654" s="11">
        <v>11</v>
      </c>
      <c r="I654" s="20" t="s">
        <v>259</v>
      </c>
      <c r="J654" s="11" t="s">
        <v>261</v>
      </c>
      <c r="K654" s="11" t="s">
        <v>2960</v>
      </c>
      <c r="L654" s="11">
        <v>2</v>
      </c>
    </row>
    <row r="655" spans="1:12">
      <c r="A655" s="11" t="s">
        <v>1155</v>
      </c>
      <c r="D655" s="11" t="s">
        <v>260</v>
      </c>
      <c r="E655" s="19" t="s">
        <v>1405</v>
      </c>
      <c r="F655" s="10">
        <v>42036</v>
      </c>
      <c r="G655" s="10">
        <v>45689</v>
      </c>
      <c r="H655" s="11">
        <v>11</v>
      </c>
      <c r="I655" s="20" t="s">
        <v>259</v>
      </c>
      <c r="J655" s="11" t="s">
        <v>261</v>
      </c>
      <c r="K655" s="11" t="s">
        <v>2960</v>
      </c>
      <c r="L655" s="11">
        <v>2</v>
      </c>
    </row>
    <row r="656" spans="1:12">
      <c r="A656" s="11" t="s">
        <v>1156</v>
      </c>
      <c r="D656" s="11" t="s">
        <v>260</v>
      </c>
      <c r="E656" s="19" t="s">
        <v>1406</v>
      </c>
      <c r="F656" s="10">
        <v>42036</v>
      </c>
      <c r="G656" s="10">
        <v>45689</v>
      </c>
      <c r="H656" s="11">
        <v>11</v>
      </c>
      <c r="I656" s="20" t="s">
        <v>259</v>
      </c>
      <c r="J656" s="11" t="s">
        <v>261</v>
      </c>
      <c r="K656" s="11" t="s">
        <v>2960</v>
      </c>
      <c r="L656" s="11">
        <v>2</v>
      </c>
    </row>
    <row r="657" spans="1:12">
      <c r="A657" s="11" t="s">
        <v>1157</v>
      </c>
      <c r="D657" s="11" t="s">
        <v>260</v>
      </c>
      <c r="E657" s="19" t="s">
        <v>1407</v>
      </c>
      <c r="F657" s="10">
        <v>42036</v>
      </c>
      <c r="G657" s="10">
        <v>45689</v>
      </c>
      <c r="H657" s="11">
        <v>11</v>
      </c>
      <c r="I657" s="20" t="s">
        <v>259</v>
      </c>
      <c r="J657" s="11" t="s">
        <v>261</v>
      </c>
      <c r="K657" s="11" t="s">
        <v>2960</v>
      </c>
      <c r="L657" s="11">
        <v>2</v>
      </c>
    </row>
    <row r="658" spans="1:12">
      <c r="A658" s="11" t="s">
        <v>1158</v>
      </c>
      <c r="D658" s="11" t="s">
        <v>260</v>
      </c>
      <c r="E658" s="19" t="s">
        <v>1408</v>
      </c>
      <c r="F658" s="10">
        <v>42036</v>
      </c>
      <c r="G658" s="10">
        <v>45689</v>
      </c>
      <c r="H658" s="11">
        <v>11</v>
      </c>
      <c r="I658" s="20" t="s">
        <v>259</v>
      </c>
      <c r="J658" s="11" t="s">
        <v>261</v>
      </c>
      <c r="K658" s="11" t="s">
        <v>2960</v>
      </c>
      <c r="L658" s="11">
        <v>2</v>
      </c>
    </row>
    <row r="659" spans="1:12">
      <c r="A659" s="11" t="s">
        <v>1159</v>
      </c>
      <c r="D659" s="11" t="s">
        <v>260</v>
      </c>
      <c r="E659" s="19" t="s">
        <v>1409</v>
      </c>
      <c r="F659" s="10">
        <v>42036</v>
      </c>
      <c r="G659" s="10">
        <v>45689</v>
      </c>
      <c r="H659" s="11">
        <v>11</v>
      </c>
      <c r="I659" s="20" t="s">
        <v>259</v>
      </c>
      <c r="J659" s="11" t="s">
        <v>261</v>
      </c>
      <c r="K659" s="11" t="s">
        <v>2960</v>
      </c>
      <c r="L659" s="11">
        <v>2</v>
      </c>
    </row>
    <row r="660" spans="1:12">
      <c r="A660" s="11" t="s">
        <v>1160</v>
      </c>
      <c r="D660" s="11" t="s">
        <v>260</v>
      </c>
      <c r="E660" s="19" t="s">
        <v>1410</v>
      </c>
      <c r="F660" s="10">
        <v>42036</v>
      </c>
      <c r="G660" s="10">
        <v>45689</v>
      </c>
      <c r="H660" s="11">
        <v>11</v>
      </c>
      <c r="I660" s="20" t="s">
        <v>259</v>
      </c>
      <c r="J660" s="11" t="s">
        <v>261</v>
      </c>
      <c r="K660" s="11" t="s">
        <v>2960</v>
      </c>
      <c r="L660" s="11">
        <v>2</v>
      </c>
    </row>
    <row r="661" spans="1:12">
      <c r="A661" s="11" t="s">
        <v>1161</v>
      </c>
      <c r="D661" s="11" t="s">
        <v>260</v>
      </c>
      <c r="E661" s="19" t="s">
        <v>1411</v>
      </c>
      <c r="F661" s="10">
        <v>42036</v>
      </c>
      <c r="G661" s="10">
        <v>45689</v>
      </c>
      <c r="H661" s="11">
        <v>11</v>
      </c>
      <c r="I661" s="20" t="s">
        <v>259</v>
      </c>
      <c r="J661" s="11" t="s">
        <v>261</v>
      </c>
      <c r="K661" s="11" t="s">
        <v>2960</v>
      </c>
      <c r="L661" s="11">
        <v>2</v>
      </c>
    </row>
    <row r="662" spans="1:12">
      <c r="A662" s="11" t="s">
        <v>1162</v>
      </c>
      <c r="D662" s="11" t="s">
        <v>260</v>
      </c>
      <c r="E662" s="19" t="s">
        <v>1412</v>
      </c>
      <c r="F662" s="10">
        <v>42036</v>
      </c>
      <c r="G662" s="10">
        <v>45689</v>
      </c>
      <c r="H662" s="11">
        <v>11</v>
      </c>
      <c r="I662" s="20" t="s">
        <v>259</v>
      </c>
      <c r="J662" s="11" t="s">
        <v>261</v>
      </c>
      <c r="K662" s="11" t="s">
        <v>2960</v>
      </c>
      <c r="L662" s="11">
        <v>2</v>
      </c>
    </row>
    <row r="663" spans="1:12">
      <c r="A663" s="11" t="s">
        <v>1163</v>
      </c>
      <c r="D663" s="11" t="s">
        <v>260</v>
      </c>
      <c r="E663" s="19" t="s">
        <v>1413</v>
      </c>
      <c r="F663" s="10">
        <v>42036</v>
      </c>
      <c r="G663" s="10">
        <v>45689</v>
      </c>
      <c r="H663" s="11">
        <v>11</v>
      </c>
      <c r="I663" s="20" t="s">
        <v>259</v>
      </c>
      <c r="J663" s="11" t="s">
        <v>261</v>
      </c>
      <c r="K663" s="11" t="s">
        <v>2960</v>
      </c>
      <c r="L663" s="11">
        <v>2</v>
      </c>
    </row>
    <row r="664" spans="1:12">
      <c r="A664" s="11" t="s">
        <v>1164</v>
      </c>
      <c r="D664" s="11" t="s">
        <v>260</v>
      </c>
      <c r="E664" s="19" t="s">
        <v>1414</v>
      </c>
      <c r="F664" s="10">
        <v>42036</v>
      </c>
      <c r="G664" s="10">
        <v>45689</v>
      </c>
      <c r="H664" s="11">
        <v>11</v>
      </c>
      <c r="I664" s="20" t="s">
        <v>259</v>
      </c>
      <c r="J664" s="11" t="s">
        <v>261</v>
      </c>
      <c r="K664" s="11" t="s">
        <v>2960</v>
      </c>
      <c r="L664" s="11">
        <v>2</v>
      </c>
    </row>
    <row r="665" spans="1:12">
      <c r="A665" s="11" t="s">
        <v>1165</v>
      </c>
      <c r="D665" s="11" t="s">
        <v>260</v>
      </c>
      <c r="E665" s="19" t="s">
        <v>1415</v>
      </c>
      <c r="F665" s="10">
        <v>42036</v>
      </c>
      <c r="G665" s="10">
        <v>45689</v>
      </c>
      <c r="H665" s="11">
        <v>11</v>
      </c>
      <c r="I665" s="20" t="s">
        <v>259</v>
      </c>
      <c r="J665" s="11" t="s">
        <v>261</v>
      </c>
      <c r="K665" s="11" t="s">
        <v>2960</v>
      </c>
      <c r="L665" s="11">
        <v>2</v>
      </c>
    </row>
    <row r="666" spans="1:12">
      <c r="A666" s="11" t="s">
        <v>1166</v>
      </c>
      <c r="D666" s="11" t="s">
        <v>260</v>
      </c>
      <c r="E666" s="19" t="s">
        <v>1416</v>
      </c>
      <c r="F666" s="10">
        <v>42036</v>
      </c>
      <c r="G666" s="10">
        <v>45689</v>
      </c>
      <c r="H666" s="11">
        <v>11</v>
      </c>
      <c r="I666" s="20" t="s">
        <v>259</v>
      </c>
      <c r="J666" s="11" t="s">
        <v>261</v>
      </c>
      <c r="K666" s="11" t="s">
        <v>2960</v>
      </c>
      <c r="L666" s="11">
        <v>2</v>
      </c>
    </row>
    <row r="667" spans="1:12">
      <c r="A667" s="11" t="s">
        <v>1167</v>
      </c>
      <c r="D667" s="11" t="s">
        <v>260</v>
      </c>
      <c r="E667" s="19" t="s">
        <v>1417</v>
      </c>
      <c r="F667" s="10">
        <v>42036</v>
      </c>
      <c r="G667" s="10">
        <v>45689</v>
      </c>
      <c r="H667" s="11">
        <v>11</v>
      </c>
      <c r="I667" s="20" t="s">
        <v>259</v>
      </c>
      <c r="J667" s="11" t="s">
        <v>261</v>
      </c>
      <c r="K667" s="11" t="s">
        <v>2960</v>
      </c>
      <c r="L667" s="11">
        <v>2</v>
      </c>
    </row>
    <row r="668" spans="1:12">
      <c r="A668" s="11" t="s">
        <v>1168</v>
      </c>
      <c r="D668" s="11" t="s">
        <v>260</v>
      </c>
      <c r="E668" s="19" t="s">
        <v>1418</v>
      </c>
      <c r="F668" s="10">
        <v>42036</v>
      </c>
      <c r="G668" s="10">
        <v>45689</v>
      </c>
      <c r="H668" s="11">
        <v>11</v>
      </c>
      <c r="I668" s="20" t="s">
        <v>259</v>
      </c>
      <c r="J668" s="11" t="s">
        <v>261</v>
      </c>
      <c r="K668" s="11" t="s">
        <v>2960</v>
      </c>
      <c r="L668" s="11">
        <v>2</v>
      </c>
    </row>
    <row r="669" spans="1:12">
      <c r="A669" s="11" t="s">
        <v>1169</v>
      </c>
      <c r="D669" s="11" t="s">
        <v>260</v>
      </c>
      <c r="E669" s="19" t="s">
        <v>1419</v>
      </c>
      <c r="F669" s="10">
        <v>42036</v>
      </c>
      <c r="G669" s="10">
        <v>45689</v>
      </c>
      <c r="H669" s="11">
        <v>11</v>
      </c>
      <c r="I669" s="20" t="s">
        <v>259</v>
      </c>
      <c r="J669" s="11" t="s">
        <v>261</v>
      </c>
      <c r="K669" s="11" t="s">
        <v>2960</v>
      </c>
      <c r="L669" s="11">
        <v>2</v>
      </c>
    </row>
    <row r="670" spans="1:12">
      <c r="A670" s="11" t="s">
        <v>1170</v>
      </c>
      <c r="D670" s="11" t="s">
        <v>260</v>
      </c>
      <c r="E670" s="19" t="s">
        <v>1420</v>
      </c>
      <c r="F670" s="10">
        <v>42036</v>
      </c>
      <c r="G670" s="10">
        <v>45689</v>
      </c>
      <c r="H670" s="11">
        <v>11</v>
      </c>
      <c r="I670" s="20" t="s">
        <v>259</v>
      </c>
      <c r="J670" s="11" t="s">
        <v>261</v>
      </c>
      <c r="K670" s="11" t="s">
        <v>2960</v>
      </c>
      <c r="L670" s="11">
        <v>2</v>
      </c>
    </row>
    <row r="671" spans="1:12">
      <c r="A671" s="11" t="s">
        <v>1171</v>
      </c>
      <c r="D671" s="11" t="s">
        <v>260</v>
      </c>
      <c r="E671" s="19" t="s">
        <v>1421</v>
      </c>
      <c r="F671" s="10">
        <v>42036</v>
      </c>
      <c r="G671" s="10">
        <v>45689</v>
      </c>
      <c r="H671" s="11">
        <v>11</v>
      </c>
      <c r="I671" s="20" t="s">
        <v>259</v>
      </c>
      <c r="J671" s="11" t="s">
        <v>261</v>
      </c>
      <c r="K671" s="11" t="s">
        <v>2960</v>
      </c>
      <c r="L671" s="11">
        <v>2</v>
      </c>
    </row>
    <row r="672" spans="1:12">
      <c r="A672" s="11" t="s">
        <v>1172</v>
      </c>
      <c r="D672" s="11" t="s">
        <v>260</v>
      </c>
      <c r="E672" s="19" t="s">
        <v>1422</v>
      </c>
      <c r="F672" s="10">
        <v>42036</v>
      </c>
      <c r="G672" s="10">
        <v>45689</v>
      </c>
      <c r="H672" s="11">
        <v>11</v>
      </c>
      <c r="I672" s="20" t="s">
        <v>259</v>
      </c>
      <c r="J672" s="11" t="s">
        <v>261</v>
      </c>
      <c r="K672" s="11" t="s">
        <v>2960</v>
      </c>
      <c r="L672" s="11">
        <v>2</v>
      </c>
    </row>
    <row r="673" spans="1:12">
      <c r="A673" s="11" t="s">
        <v>1173</v>
      </c>
      <c r="D673" s="11" t="s">
        <v>260</v>
      </c>
      <c r="E673" s="19" t="s">
        <v>1423</v>
      </c>
      <c r="F673" s="10">
        <v>42036</v>
      </c>
      <c r="G673" s="10">
        <v>45689</v>
      </c>
      <c r="H673" s="11">
        <v>11</v>
      </c>
      <c r="I673" s="20" t="s">
        <v>259</v>
      </c>
      <c r="J673" s="11" t="s">
        <v>261</v>
      </c>
      <c r="K673" s="11" t="s">
        <v>2960</v>
      </c>
      <c r="L673" s="11">
        <v>2</v>
      </c>
    </row>
    <row r="674" spans="1:12">
      <c r="A674" s="11" t="s">
        <v>1174</v>
      </c>
      <c r="D674" s="11" t="s">
        <v>260</v>
      </c>
      <c r="E674" s="19" t="s">
        <v>1424</v>
      </c>
      <c r="F674" s="10">
        <v>42036</v>
      </c>
      <c r="G674" s="10">
        <v>45689</v>
      </c>
      <c r="H674" s="11">
        <v>11</v>
      </c>
      <c r="I674" s="20" t="s">
        <v>259</v>
      </c>
      <c r="J674" s="11" t="s">
        <v>261</v>
      </c>
      <c r="K674" s="11" t="s">
        <v>2960</v>
      </c>
      <c r="L674" s="11">
        <v>2</v>
      </c>
    </row>
    <row r="675" spans="1:12">
      <c r="A675" s="11" t="s">
        <v>1175</v>
      </c>
      <c r="D675" s="11" t="s">
        <v>260</v>
      </c>
      <c r="E675" s="19" t="s">
        <v>1425</v>
      </c>
      <c r="F675" s="10">
        <v>42036</v>
      </c>
      <c r="G675" s="10">
        <v>45689</v>
      </c>
      <c r="H675" s="11">
        <v>11</v>
      </c>
      <c r="I675" s="20" t="s">
        <v>259</v>
      </c>
      <c r="J675" s="11" t="s">
        <v>261</v>
      </c>
      <c r="K675" s="11" t="s">
        <v>2960</v>
      </c>
      <c r="L675" s="11">
        <v>2</v>
      </c>
    </row>
    <row r="676" spans="1:12">
      <c r="A676" s="11" t="s">
        <v>1176</v>
      </c>
      <c r="D676" s="11" t="s">
        <v>260</v>
      </c>
      <c r="E676" s="19" t="s">
        <v>1426</v>
      </c>
      <c r="F676" s="10">
        <v>42036</v>
      </c>
      <c r="G676" s="10">
        <v>45689</v>
      </c>
      <c r="H676" s="11">
        <v>11</v>
      </c>
      <c r="I676" s="20" t="s">
        <v>259</v>
      </c>
      <c r="J676" s="11" t="s">
        <v>261</v>
      </c>
      <c r="K676" s="11" t="s">
        <v>2960</v>
      </c>
      <c r="L676" s="11">
        <v>2</v>
      </c>
    </row>
    <row r="677" spans="1:12">
      <c r="A677" s="11" t="s">
        <v>1177</v>
      </c>
      <c r="D677" s="11" t="s">
        <v>260</v>
      </c>
      <c r="E677" s="19" t="s">
        <v>1427</v>
      </c>
      <c r="F677" s="10">
        <v>42036</v>
      </c>
      <c r="G677" s="10">
        <v>45689</v>
      </c>
      <c r="H677" s="11">
        <v>11</v>
      </c>
      <c r="I677" s="20" t="s">
        <v>259</v>
      </c>
      <c r="J677" s="11" t="s">
        <v>261</v>
      </c>
      <c r="K677" s="11" t="s">
        <v>2960</v>
      </c>
      <c r="L677" s="11">
        <v>2</v>
      </c>
    </row>
    <row r="678" spans="1:12">
      <c r="A678" s="11" t="s">
        <v>1178</v>
      </c>
      <c r="D678" s="11" t="s">
        <v>260</v>
      </c>
      <c r="E678" s="19" t="s">
        <v>1428</v>
      </c>
      <c r="F678" s="10">
        <v>42036</v>
      </c>
      <c r="G678" s="10">
        <v>45689</v>
      </c>
      <c r="H678" s="11">
        <v>11</v>
      </c>
      <c r="I678" s="20" t="s">
        <v>259</v>
      </c>
      <c r="J678" s="11" t="s">
        <v>261</v>
      </c>
      <c r="K678" s="11" t="s">
        <v>2960</v>
      </c>
      <c r="L678" s="11">
        <v>2</v>
      </c>
    </row>
    <row r="679" spans="1:12">
      <c r="A679" s="11" t="s">
        <v>1179</v>
      </c>
      <c r="D679" s="11" t="s">
        <v>260</v>
      </c>
      <c r="E679" s="19" t="s">
        <v>1429</v>
      </c>
      <c r="F679" s="10">
        <v>42036</v>
      </c>
      <c r="G679" s="10">
        <v>45689</v>
      </c>
      <c r="H679" s="11">
        <v>11</v>
      </c>
      <c r="I679" s="20" t="s">
        <v>259</v>
      </c>
      <c r="J679" s="11" t="s">
        <v>261</v>
      </c>
      <c r="K679" s="11" t="s">
        <v>2960</v>
      </c>
      <c r="L679" s="11">
        <v>2</v>
      </c>
    </row>
    <row r="680" spans="1:12">
      <c r="A680" s="11" t="s">
        <v>1180</v>
      </c>
      <c r="D680" s="11" t="s">
        <v>260</v>
      </c>
      <c r="E680" s="19" t="s">
        <v>1430</v>
      </c>
      <c r="F680" s="10">
        <v>42036</v>
      </c>
      <c r="G680" s="10">
        <v>45689</v>
      </c>
      <c r="H680" s="11">
        <v>11</v>
      </c>
      <c r="I680" s="20" t="s">
        <v>259</v>
      </c>
      <c r="J680" s="11" t="s">
        <v>261</v>
      </c>
      <c r="K680" s="11" t="s">
        <v>2960</v>
      </c>
      <c r="L680" s="11">
        <v>2</v>
      </c>
    </row>
    <row r="681" spans="1:12">
      <c r="A681" s="11" t="s">
        <v>1181</v>
      </c>
      <c r="D681" s="11" t="s">
        <v>260</v>
      </c>
      <c r="E681" s="19" t="s">
        <v>1431</v>
      </c>
      <c r="F681" s="10">
        <v>42036</v>
      </c>
      <c r="G681" s="10">
        <v>45689</v>
      </c>
      <c r="H681" s="11">
        <v>11</v>
      </c>
      <c r="I681" s="20" t="s">
        <v>259</v>
      </c>
      <c r="J681" s="11" t="s">
        <v>261</v>
      </c>
      <c r="K681" s="11" t="s">
        <v>2960</v>
      </c>
      <c r="L681" s="11">
        <v>2</v>
      </c>
    </row>
    <row r="682" spans="1:12">
      <c r="A682" s="11" t="s">
        <v>1182</v>
      </c>
      <c r="D682" s="11" t="s">
        <v>260</v>
      </c>
      <c r="E682" s="19" t="s">
        <v>1432</v>
      </c>
      <c r="F682" s="10">
        <v>42036</v>
      </c>
      <c r="G682" s="10">
        <v>45689</v>
      </c>
      <c r="H682" s="11">
        <v>11</v>
      </c>
      <c r="I682" s="20" t="s">
        <v>259</v>
      </c>
      <c r="J682" s="11" t="s">
        <v>261</v>
      </c>
      <c r="K682" s="11" t="s">
        <v>2960</v>
      </c>
      <c r="L682" s="11">
        <v>2</v>
      </c>
    </row>
    <row r="683" spans="1:12">
      <c r="A683" s="11" t="s">
        <v>1183</v>
      </c>
      <c r="D683" s="11" t="s">
        <v>260</v>
      </c>
      <c r="E683" s="19" t="s">
        <v>1433</v>
      </c>
      <c r="F683" s="10">
        <v>42036</v>
      </c>
      <c r="G683" s="10">
        <v>45689</v>
      </c>
      <c r="H683" s="11">
        <v>11</v>
      </c>
      <c r="I683" s="20" t="s">
        <v>259</v>
      </c>
      <c r="J683" s="11" t="s">
        <v>261</v>
      </c>
      <c r="K683" s="11" t="s">
        <v>2960</v>
      </c>
      <c r="L683" s="11">
        <v>2</v>
      </c>
    </row>
    <row r="684" spans="1:12">
      <c r="A684" s="11" t="s">
        <v>1184</v>
      </c>
      <c r="D684" s="11" t="s">
        <v>260</v>
      </c>
      <c r="E684" s="19" t="s">
        <v>1434</v>
      </c>
      <c r="F684" s="10">
        <v>42036</v>
      </c>
      <c r="G684" s="10">
        <v>45689</v>
      </c>
      <c r="H684" s="11">
        <v>11</v>
      </c>
      <c r="I684" s="20" t="s">
        <v>259</v>
      </c>
      <c r="J684" s="11" t="s">
        <v>261</v>
      </c>
      <c r="K684" s="11" t="s">
        <v>2960</v>
      </c>
      <c r="L684" s="11">
        <v>2</v>
      </c>
    </row>
    <row r="685" spans="1:12">
      <c r="A685" s="11" t="s">
        <v>1185</v>
      </c>
      <c r="D685" s="11" t="s">
        <v>260</v>
      </c>
      <c r="E685" s="19" t="s">
        <v>1435</v>
      </c>
      <c r="F685" s="10">
        <v>42036</v>
      </c>
      <c r="G685" s="10">
        <v>45689</v>
      </c>
      <c r="H685" s="11">
        <v>11</v>
      </c>
      <c r="I685" s="20" t="s">
        <v>259</v>
      </c>
      <c r="J685" s="11" t="s">
        <v>261</v>
      </c>
      <c r="K685" s="11" t="s">
        <v>2960</v>
      </c>
      <c r="L685" s="11">
        <v>2</v>
      </c>
    </row>
    <row r="686" spans="1:12">
      <c r="A686" s="11" t="s">
        <v>1186</v>
      </c>
      <c r="D686" s="11" t="s">
        <v>260</v>
      </c>
      <c r="E686" s="19" t="s">
        <v>1436</v>
      </c>
      <c r="F686" s="10">
        <v>42036</v>
      </c>
      <c r="G686" s="10">
        <v>45689</v>
      </c>
      <c r="H686" s="11">
        <v>11</v>
      </c>
      <c r="I686" s="20" t="s">
        <v>259</v>
      </c>
      <c r="J686" s="11" t="s">
        <v>261</v>
      </c>
      <c r="K686" s="11" t="s">
        <v>2960</v>
      </c>
      <c r="L686" s="11">
        <v>2</v>
      </c>
    </row>
    <row r="687" spans="1:12">
      <c r="A687" s="11" t="s">
        <v>1187</v>
      </c>
      <c r="D687" s="11" t="s">
        <v>260</v>
      </c>
      <c r="E687" s="19" t="s">
        <v>1437</v>
      </c>
      <c r="F687" s="10">
        <v>42036</v>
      </c>
      <c r="G687" s="10">
        <v>45689</v>
      </c>
      <c r="H687" s="11">
        <v>11</v>
      </c>
      <c r="I687" s="20" t="s">
        <v>259</v>
      </c>
      <c r="J687" s="11" t="s">
        <v>261</v>
      </c>
      <c r="K687" s="11" t="s">
        <v>2960</v>
      </c>
      <c r="L687" s="11">
        <v>2</v>
      </c>
    </row>
    <row r="688" spans="1:12">
      <c r="A688" s="11" t="s">
        <v>1188</v>
      </c>
      <c r="D688" s="11" t="s">
        <v>260</v>
      </c>
      <c r="E688" s="19" t="s">
        <v>1438</v>
      </c>
      <c r="F688" s="10">
        <v>42036</v>
      </c>
      <c r="G688" s="10">
        <v>45689</v>
      </c>
      <c r="H688" s="11">
        <v>11</v>
      </c>
      <c r="I688" s="20" t="s">
        <v>259</v>
      </c>
      <c r="J688" s="11" t="s">
        <v>261</v>
      </c>
      <c r="K688" s="11" t="s">
        <v>2960</v>
      </c>
      <c r="L688" s="11">
        <v>2</v>
      </c>
    </row>
    <row r="689" spans="1:12">
      <c r="A689" s="11" t="s">
        <v>1189</v>
      </c>
      <c r="D689" s="11" t="s">
        <v>260</v>
      </c>
      <c r="E689" s="19" t="s">
        <v>1439</v>
      </c>
      <c r="F689" s="10">
        <v>42036</v>
      </c>
      <c r="G689" s="10">
        <v>45689</v>
      </c>
      <c r="H689" s="11">
        <v>11</v>
      </c>
      <c r="I689" s="20" t="s">
        <v>259</v>
      </c>
      <c r="J689" s="11" t="s">
        <v>261</v>
      </c>
      <c r="K689" s="11" t="s">
        <v>2960</v>
      </c>
      <c r="L689" s="11">
        <v>2</v>
      </c>
    </row>
    <row r="690" spans="1:12">
      <c r="A690" s="11" t="s">
        <v>1190</v>
      </c>
      <c r="D690" s="11" t="s">
        <v>260</v>
      </c>
      <c r="E690" s="19" t="s">
        <v>1440</v>
      </c>
      <c r="F690" s="10">
        <v>42036</v>
      </c>
      <c r="G690" s="10">
        <v>45689</v>
      </c>
      <c r="H690" s="11">
        <v>11</v>
      </c>
      <c r="I690" s="20" t="s">
        <v>259</v>
      </c>
      <c r="J690" s="11" t="s">
        <v>261</v>
      </c>
      <c r="K690" s="11" t="s">
        <v>2960</v>
      </c>
      <c r="L690" s="11">
        <v>2</v>
      </c>
    </row>
    <row r="691" spans="1:12">
      <c r="A691" s="11" t="s">
        <v>1191</v>
      </c>
      <c r="D691" s="11" t="s">
        <v>260</v>
      </c>
      <c r="E691" s="19" t="s">
        <v>1441</v>
      </c>
      <c r="F691" s="10">
        <v>42036</v>
      </c>
      <c r="G691" s="10">
        <v>45689</v>
      </c>
      <c r="H691" s="11">
        <v>11</v>
      </c>
      <c r="I691" s="20" t="s">
        <v>259</v>
      </c>
      <c r="J691" s="11" t="s">
        <v>261</v>
      </c>
      <c r="K691" s="11" t="s">
        <v>2960</v>
      </c>
      <c r="L691" s="11">
        <v>2</v>
      </c>
    </row>
    <row r="692" spans="1:12">
      <c r="A692" s="11" t="s">
        <v>1192</v>
      </c>
      <c r="D692" s="11" t="s">
        <v>260</v>
      </c>
      <c r="E692" s="19" t="s">
        <v>1442</v>
      </c>
      <c r="F692" s="10">
        <v>42036</v>
      </c>
      <c r="G692" s="10">
        <v>45689</v>
      </c>
      <c r="H692" s="11">
        <v>11</v>
      </c>
      <c r="I692" s="20" t="s">
        <v>259</v>
      </c>
      <c r="J692" s="11" t="s">
        <v>261</v>
      </c>
      <c r="K692" s="11" t="s">
        <v>2960</v>
      </c>
      <c r="L692" s="11">
        <v>2</v>
      </c>
    </row>
    <row r="693" spans="1:12">
      <c r="A693" s="11" t="s">
        <v>1193</v>
      </c>
      <c r="D693" s="11" t="s">
        <v>260</v>
      </c>
      <c r="E693" s="19" t="s">
        <v>1443</v>
      </c>
      <c r="F693" s="10">
        <v>42036</v>
      </c>
      <c r="G693" s="10">
        <v>45689</v>
      </c>
      <c r="H693" s="11">
        <v>11</v>
      </c>
      <c r="I693" s="20" t="s">
        <v>259</v>
      </c>
      <c r="J693" s="11" t="s">
        <v>261</v>
      </c>
      <c r="K693" s="11" t="s">
        <v>2960</v>
      </c>
      <c r="L693" s="11">
        <v>2</v>
      </c>
    </row>
    <row r="694" spans="1:12">
      <c r="A694" s="11" t="s">
        <v>1194</v>
      </c>
      <c r="D694" s="11" t="s">
        <v>260</v>
      </c>
      <c r="E694" s="19" t="s">
        <v>1444</v>
      </c>
      <c r="F694" s="10">
        <v>42036</v>
      </c>
      <c r="G694" s="10">
        <v>45689</v>
      </c>
      <c r="H694" s="11">
        <v>11</v>
      </c>
      <c r="I694" s="20" t="s">
        <v>259</v>
      </c>
      <c r="J694" s="11" t="s">
        <v>261</v>
      </c>
      <c r="K694" s="11" t="s">
        <v>2960</v>
      </c>
      <c r="L694" s="11">
        <v>2</v>
      </c>
    </row>
    <row r="695" spans="1:12">
      <c r="A695" s="11" t="s">
        <v>1195</v>
      </c>
      <c r="D695" s="11" t="s">
        <v>260</v>
      </c>
      <c r="E695" s="19" t="s">
        <v>1445</v>
      </c>
      <c r="F695" s="10">
        <v>42036</v>
      </c>
      <c r="G695" s="10">
        <v>45689</v>
      </c>
      <c r="H695" s="11">
        <v>11</v>
      </c>
      <c r="I695" s="20" t="s">
        <v>259</v>
      </c>
      <c r="J695" s="11" t="s">
        <v>261</v>
      </c>
      <c r="K695" s="11" t="s">
        <v>2960</v>
      </c>
      <c r="L695" s="11">
        <v>2</v>
      </c>
    </row>
    <row r="696" spans="1:12">
      <c r="A696" s="11" t="s">
        <v>1196</v>
      </c>
      <c r="D696" s="11" t="s">
        <v>260</v>
      </c>
      <c r="E696" s="19" t="s">
        <v>1446</v>
      </c>
      <c r="F696" s="10">
        <v>42036</v>
      </c>
      <c r="G696" s="10">
        <v>45689</v>
      </c>
      <c r="H696" s="11">
        <v>11</v>
      </c>
      <c r="I696" s="20" t="s">
        <v>259</v>
      </c>
      <c r="J696" s="11" t="s">
        <v>261</v>
      </c>
      <c r="K696" s="11" t="s">
        <v>2960</v>
      </c>
      <c r="L696" s="11">
        <v>2</v>
      </c>
    </row>
    <row r="697" spans="1:12">
      <c r="A697" s="11" t="s">
        <v>1197</v>
      </c>
      <c r="D697" s="11" t="s">
        <v>260</v>
      </c>
      <c r="E697" s="19" t="s">
        <v>1447</v>
      </c>
      <c r="F697" s="10">
        <v>42036</v>
      </c>
      <c r="G697" s="10">
        <v>45689</v>
      </c>
      <c r="H697" s="11">
        <v>11</v>
      </c>
      <c r="I697" s="20" t="s">
        <v>259</v>
      </c>
      <c r="J697" s="11" t="s">
        <v>261</v>
      </c>
      <c r="K697" s="11" t="s">
        <v>2960</v>
      </c>
      <c r="L697" s="11">
        <v>2</v>
      </c>
    </row>
    <row r="698" spans="1:12">
      <c r="A698" s="11" t="s">
        <v>1198</v>
      </c>
      <c r="D698" s="11" t="s">
        <v>260</v>
      </c>
      <c r="E698" s="19" t="s">
        <v>1448</v>
      </c>
      <c r="F698" s="10">
        <v>42036</v>
      </c>
      <c r="G698" s="10">
        <v>45689</v>
      </c>
      <c r="H698" s="11">
        <v>11</v>
      </c>
      <c r="I698" s="20" t="s">
        <v>259</v>
      </c>
      <c r="J698" s="11" t="s">
        <v>261</v>
      </c>
      <c r="K698" s="11" t="s">
        <v>2960</v>
      </c>
      <c r="L698" s="11">
        <v>2</v>
      </c>
    </row>
    <row r="699" spans="1:12">
      <c r="A699" s="11" t="s">
        <v>1199</v>
      </c>
      <c r="D699" s="11" t="s">
        <v>260</v>
      </c>
      <c r="E699" s="19" t="s">
        <v>1449</v>
      </c>
      <c r="F699" s="10">
        <v>42036</v>
      </c>
      <c r="G699" s="10">
        <v>45689</v>
      </c>
      <c r="H699" s="11">
        <v>11</v>
      </c>
      <c r="I699" s="20" t="s">
        <v>259</v>
      </c>
      <c r="J699" s="11" t="s">
        <v>261</v>
      </c>
      <c r="K699" s="11" t="s">
        <v>2960</v>
      </c>
      <c r="L699" s="11">
        <v>2</v>
      </c>
    </row>
    <row r="700" spans="1:12">
      <c r="A700" s="11" t="s">
        <v>1200</v>
      </c>
      <c r="D700" s="11" t="s">
        <v>260</v>
      </c>
      <c r="E700" s="19" t="s">
        <v>1450</v>
      </c>
      <c r="F700" s="10">
        <v>42036</v>
      </c>
      <c r="G700" s="10">
        <v>45689</v>
      </c>
      <c r="H700" s="11">
        <v>11</v>
      </c>
      <c r="I700" s="20" t="s">
        <v>259</v>
      </c>
      <c r="J700" s="11" t="s">
        <v>261</v>
      </c>
      <c r="K700" s="11" t="s">
        <v>2960</v>
      </c>
      <c r="L700" s="11">
        <v>2</v>
      </c>
    </row>
    <row r="701" spans="1:12">
      <c r="A701" s="11" t="s">
        <v>1201</v>
      </c>
      <c r="D701" s="11" t="s">
        <v>260</v>
      </c>
      <c r="E701" s="19" t="s">
        <v>1451</v>
      </c>
      <c r="F701" s="10">
        <v>42036</v>
      </c>
      <c r="G701" s="10">
        <v>45689</v>
      </c>
      <c r="H701" s="11">
        <v>11</v>
      </c>
      <c r="I701" s="20" t="s">
        <v>259</v>
      </c>
      <c r="J701" s="11" t="s">
        <v>261</v>
      </c>
      <c r="K701" s="11" t="s">
        <v>2960</v>
      </c>
      <c r="L701" s="11">
        <v>2</v>
      </c>
    </row>
    <row r="702" spans="1:12">
      <c r="A702" s="11" t="s">
        <v>1202</v>
      </c>
      <c r="D702" s="11" t="s">
        <v>260</v>
      </c>
      <c r="E702" s="19" t="s">
        <v>1452</v>
      </c>
      <c r="F702" s="10">
        <v>42036</v>
      </c>
      <c r="G702" s="10">
        <v>45689</v>
      </c>
      <c r="H702" s="11">
        <v>11</v>
      </c>
      <c r="I702" s="20" t="s">
        <v>259</v>
      </c>
      <c r="J702" s="11" t="s">
        <v>261</v>
      </c>
      <c r="K702" s="11" t="s">
        <v>2960</v>
      </c>
      <c r="L702" s="11">
        <v>2</v>
      </c>
    </row>
    <row r="703" spans="1:12">
      <c r="A703" s="11" t="s">
        <v>1203</v>
      </c>
      <c r="D703" s="11" t="s">
        <v>260</v>
      </c>
      <c r="E703" s="19" t="s">
        <v>1453</v>
      </c>
      <c r="F703" s="10">
        <v>42036</v>
      </c>
      <c r="G703" s="10">
        <v>45689</v>
      </c>
      <c r="H703" s="11">
        <v>11</v>
      </c>
      <c r="I703" s="20" t="s">
        <v>259</v>
      </c>
      <c r="J703" s="11" t="s">
        <v>261</v>
      </c>
      <c r="K703" s="11" t="s">
        <v>2960</v>
      </c>
      <c r="L703" s="11">
        <v>2</v>
      </c>
    </row>
    <row r="704" spans="1:12">
      <c r="A704" s="11" t="s">
        <v>1204</v>
      </c>
      <c r="D704" s="11" t="s">
        <v>260</v>
      </c>
      <c r="E704" s="19" t="s">
        <v>1454</v>
      </c>
      <c r="F704" s="10">
        <v>42036</v>
      </c>
      <c r="G704" s="10">
        <v>45689</v>
      </c>
      <c r="H704" s="11">
        <v>11</v>
      </c>
      <c r="I704" s="20" t="s">
        <v>259</v>
      </c>
      <c r="J704" s="11" t="s">
        <v>261</v>
      </c>
      <c r="K704" s="11" t="s">
        <v>2960</v>
      </c>
      <c r="L704" s="11">
        <v>2</v>
      </c>
    </row>
    <row r="705" spans="1:12">
      <c r="A705" s="11" t="s">
        <v>1205</v>
      </c>
      <c r="D705" s="11" t="s">
        <v>260</v>
      </c>
      <c r="E705" s="19" t="s">
        <v>1455</v>
      </c>
      <c r="F705" s="10">
        <v>42036</v>
      </c>
      <c r="G705" s="10">
        <v>45689</v>
      </c>
      <c r="H705" s="11">
        <v>11</v>
      </c>
      <c r="I705" s="20" t="s">
        <v>259</v>
      </c>
      <c r="J705" s="11" t="s">
        <v>261</v>
      </c>
      <c r="K705" s="11" t="s">
        <v>2960</v>
      </c>
      <c r="L705" s="11">
        <v>2</v>
      </c>
    </row>
    <row r="706" spans="1:12">
      <c r="A706" s="11" t="s">
        <v>1206</v>
      </c>
      <c r="D706" s="11" t="s">
        <v>260</v>
      </c>
      <c r="E706" s="19" t="s">
        <v>1456</v>
      </c>
      <c r="F706" s="10">
        <v>42036</v>
      </c>
      <c r="G706" s="10">
        <v>45689</v>
      </c>
      <c r="H706" s="11">
        <v>11</v>
      </c>
      <c r="I706" s="20" t="s">
        <v>259</v>
      </c>
      <c r="J706" s="11" t="s">
        <v>261</v>
      </c>
      <c r="K706" s="11" t="s">
        <v>2960</v>
      </c>
      <c r="L706" s="11">
        <v>2</v>
      </c>
    </row>
    <row r="707" spans="1:12">
      <c r="A707" s="11" t="s">
        <v>1207</v>
      </c>
      <c r="D707" s="11" t="s">
        <v>260</v>
      </c>
      <c r="E707" s="19" t="s">
        <v>1457</v>
      </c>
      <c r="F707" s="10">
        <v>42036</v>
      </c>
      <c r="G707" s="10">
        <v>45689</v>
      </c>
      <c r="H707" s="11">
        <v>11</v>
      </c>
      <c r="I707" s="20" t="s">
        <v>259</v>
      </c>
      <c r="J707" s="11" t="s">
        <v>261</v>
      </c>
      <c r="K707" s="11" t="s">
        <v>2960</v>
      </c>
      <c r="L707" s="11">
        <v>2</v>
      </c>
    </row>
    <row r="708" spans="1:12">
      <c r="A708" s="11" t="s">
        <v>1208</v>
      </c>
      <c r="D708" s="11" t="s">
        <v>260</v>
      </c>
      <c r="E708" s="19" t="s">
        <v>1458</v>
      </c>
      <c r="F708" s="10">
        <v>42036</v>
      </c>
      <c r="G708" s="10">
        <v>45689</v>
      </c>
      <c r="H708" s="11">
        <v>11</v>
      </c>
      <c r="I708" s="20" t="s">
        <v>259</v>
      </c>
      <c r="J708" s="11" t="s">
        <v>261</v>
      </c>
      <c r="K708" s="11" t="s">
        <v>2960</v>
      </c>
      <c r="L708" s="11">
        <v>2</v>
      </c>
    </row>
    <row r="709" spans="1:12">
      <c r="A709" s="11" t="s">
        <v>1209</v>
      </c>
      <c r="D709" s="11" t="s">
        <v>260</v>
      </c>
      <c r="E709" s="19" t="s">
        <v>1459</v>
      </c>
      <c r="F709" s="10">
        <v>42036</v>
      </c>
      <c r="G709" s="10">
        <v>45689</v>
      </c>
      <c r="H709" s="11">
        <v>11</v>
      </c>
      <c r="I709" s="20" t="s">
        <v>259</v>
      </c>
      <c r="J709" s="11" t="s">
        <v>261</v>
      </c>
      <c r="K709" s="11" t="s">
        <v>2960</v>
      </c>
      <c r="L709" s="11">
        <v>2</v>
      </c>
    </row>
    <row r="710" spans="1:12">
      <c r="A710" s="11" t="s">
        <v>1210</v>
      </c>
      <c r="D710" s="11" t="s">
        <v>260</v>
      </c>
      <c r="E710" s="19" t="s">
        <v>1460</v>
      </c>
      <c r="F710" s="10">
        <v>42036</v>
      </c>
      <c r="G710" s="10">
        <v>45689</v>
      </c>
      <c r="H710" s="11">
        <v>11</v>
      </c>
      <c r="I710" s="20" t="s">
        <v>259</v>
      </c>
      <c r="J710" s="11" t="s">
        <v>261</v>
      </c>
      <c r="K710" s="11" t="s">
        <v>2960</v>
      </c>
      <c r="L710" s="11">
        <v>2</v>
      </c>
    </row>
    <row r="711" spans="1:12">
      <c r="A711" s="11" t="s">
        <v>1211</v>
      </c>
      <c r="D711" s="11" t="s">
        <v>260</v>
      </c>
      <c r="E711" s="19" t="s">
        <v>1461</v>
      </c>
      <c r="F711" s="10">
        <v>42036</v>
      </c>
      <c r="G711" s="10">
        <v>45689</v>
      </c>
      <c r="H711" s="11">
        <v>11</v>
      </c>
      <c r="I711" s="20" t="s">
        <v>259</v>
      </c>
      <c r="J711" s="11" t="s">
        <v>261</v>
      </c>
      <c r="K711" s="11" t="s">
        <v>2960</v>
      </c>
      <c r="L711" s="11">
        <v>2</v>
      </c>
    </row>
    <row r="712" spans="1:12">
      <c r="A712" s="11" t="s">
        <v>1212</v>
      </c>
      <c r="D712" s="11" t="s">
        <v>260</v>
      </c>
      <c r="E712" s="19" t="s">
        <v>1462</v>
      </c>
      <c r="F712" s="10">
        <v>42036</v>
      </c>
      <c r="G712" s="10">
        <v>45689</v>
      </c>
      <c r="H712" s="11">
        <v>11</v>
      </c>
      <c r="I712" s="20" t="s">
        <v>259</v>
      </c>
      <c r="J712" s="11" t="s">
        <v>261</v>
      </c>
      <c r="K712" s="11" t="s">
        <v>2960</v>
      </c>
      <c r="L712" s="11">
        <v>2</v>
      </c>
    </row>
    <row r="713" spans="1:12">
      <c r="A713" s="11" t="s">
        <v>1213</v>
      </c>
      <c r="D713" s="11" t="s">
        <v>260</v>
      </c>
      <c r="E713" s="19" t="s">
        <v>1463</v>
      </c>
      <c r="F713" s="10">
        <v>42036</v>
      </c>
      <c r="G713" s="10">
        <v>45689</v>
      </c>
      <c r="H713" s="11">
        <v>11</v>
      </c>
      <c r="I713" s="20" t="s">
        <v>259</v>
      </c>
      <c r="J713" s="11" t="s">
        <v>261</v>
      </c>
      <c r="K713" s="11" t="s">
        <v>2960</v>
      </c>
      <c r="L713" s="11">
        <v>2</v>
      </c>
    </row>
    <row r="714" spans="1:12">
      <c r="A714" s="11" t="s">
        <v>1214</v>
      </c>
      <c r="D714" s="11" t="s">
        <v>260</v>
      </c>
      <c r="E714" s="19" t="s">
        <v>1464</v>
      </c>
      <c r="F714" s="10">
        <v>42036</v>
      </c>
      <c r="G714" s="10">
        <v>45689</v>
      </c>
      <c r="H714" s="11">
        <v>11</v>
      </c>
      <c r="I714" s="20" t="s">
        <v>259</v>
      </c>
      <c r="J714" s="11" t="s">
        <v>261</v>
      </c>
      <c r="K714" s="11" t="s">
        <v>2960</v>
      </c>
      <c r="L714" s="11">
        <v>2</v>
      </c>
    </row>
    <row r="715" spans="1:12">
      <c r="A715" s="11" t="s">
        <v>1215</v>
      </c>
      <c r="D715" s="11" t="s">
        <v>260</v>
      </c>
      <c r="E715" s="19" t="s">
        <v>1465</v>
      </c>
      <c r="F715" s="10">
        <v>42036</v>
      </c>
      <c r="G715" s="10">
        <v>45689</v>
      </c>
      <c r="H715" s="11">
        <v>11</v>
      </c>
      <c r="I715" s="20" t="s">
        <v>259</v>
      </c>
      <c r="J715" s="11" t="s">
        <v>261</v>
      </c>
      <c r="K715" s="11" t="s">
        <v>2960</v>
      </c>
      <c r="L715" s="11">
        <v>2</v>
      </c>
    </row>
    <row r="716" spans="1:12">
      <c r="A716" s="11" t="s">
        <v>1216</v>
      </c>
      <c r="D716" s="11" t="s">
        <v>260</v>
      </c>
      <c r="E716" s="19" t="s">
        <v>1466</v>
      </c>
      <c r="F716" s="10">
        <v>42036</v>
      </c>
      <c r="G716" s="10">
        <v>45689</v>
      </c>
      <c r="H716" s="11">
        <v>11</v>
      </c>
      <c r="I716" s="20" t="s">
        <v>259</v>
      </c>
      <c r="J716" s="11" t="s">
        <v>261</v>
      </c>
      <c r="K716" s="11" t="s">
        <v>2960</v>
      </c>
      <c r="L716" s="11">
        <v>2</v>
      </c>
    </row>
    <row r="717" spans="1:12">
      <c r="A717" s="11" t="s">
        <v>1217</v>
      </c>
      <c r="D717" s="11" t="s">
        <v>260</v>
      </c>
      <c r="E717" s="19" t="s">
        <v>1467</v>
      </c>
      <c r="F717" s="10">
        <v>42036</v>
      </c>
      <c r="G717" s="10">
        <v>45689</v>
      </c>
      <c r="H717" s="11">
        <v>11</v>
      </c>
      <c r="I717" s="20" t="s">
        <v>259</v>
      </c>
      <c r="J717" s="11" t="s">
        <v>261</v>
      </c>
      <c r="K717" s="11" t="s">
        <v>2960</v>
      </c>
      <c r="L717" s="11">
        <v>2</v>
      </c>
    </row>
    <row r="718" spans="1:12">
      <c r="A718" s="11" t="s">
        <v>1218</v>
      </c>
      <c r="D718" s="11" t="s">
        <v>260</v>
      </c>
      <c r="E718" s="19" t="s">
        <v>1468</v>
      </c>
      <c r="F718" s="10">
        <v>42036</v>
      </c>
      <c r="G718" s="10">
        <v>45689</v>
      </c>
      <c r="H718" s="11">
        <v>11</v>
      </c>
      <c r="I718" s="20" t="s">
        <v>259</v>
      </c>
      <c r="J718" s="11" t="s">
        <v>261</v>
      </c>
      <c r="K718" s="11" t="s">
        <v>2960</v>
      </c>
      <c r="L718" s="11">
        <v>2</v>
      </c>
    </row>
    <row r="719" spans="1:12">
      <c r="A719" s="11" t="s">
        <v>1219</v>
      </c>
      <c r="D719" s="11" t="s">
        <v>260</v>
      </c>
      <c r="E719" s="19" t="s">
        <v>1469</v>
      </c>
      <c r="F719" s="10">
        <v>42036</v>
      </c>
      <c r="G719" s="10">
        <v>45689</v>
      </c>
      <c r="H719" s="11">
        <v>11</v>
      </c>
      <c r="I719" s="20" t="s">
        <v>259</v>
      </c>
      <c r="J719" s="11" t="s">
        <v>261</v>
      </c>
      <c r="K719" s="11" t="s">
        <v>2960</v>
      </c>
      <c r="L719" s="11">
        <v>2</v>
      </c>
    </row>
    <row r="720" spans="1:12">
      <c r="A720" s="11" t="s">
        <v>1220</v>
      </c>
      <c r="D720" s="11" t="s">
        <v>260</v>
      </c>
      <c r="E720" s="19" t="s">
        <v>1470</v>
      </c>
      <c r="F720" s="10">
        <v>42036</v>
      </c>
      <c r="G720" s="10">
        <v>45689</v>
      </c>
      <c r="H720" s="11">
        <v>11</v>
      </c>
      <c r="I720" s="20" t="s">
        <v>259</v>
      </c>
      <c r="J720" s="11" t="s">
        <v>261</v>
      </c>
      <c r="K720" s="11" t="s">
        <v>2960</v>
      </c>
      <c r="L720" s="11">
        <v>2</v>
      </c>
    </row>
    <row r="721" spans="1:12">
      <c r="A721" s="11" t="s">
        <v>1221</v>
      </c>
      <c r="D721" s="11" t="s">
        <v>260</v>
      </c>
      <c r="E721" s="19" t="s">
        <v>1471</v>
      </c>
      <c r="F721" s="10">
        <v>42036</v>
      </c>
      <c r="G721" s="10">
        <v>45689</v>
      </c>
      <c r="H721" s="11">
        <v>11</v>
      </c>
      <c r="I721" s="20" t="s">
        <v>259</v>
      </c>
      <c r="J721" s="11" t="s">
        <v>261</v>
      </c>
      <c r="K721" s="11" t="s">
        <v>2960</v>
      </c>
      <c r="L721" s="11">
        <v>2</v>
      </c>
    </row>
    <row r="722" spans="1:12">
      <c r="A722" s="11" t="s">
        <v>1222</v>
      </c>
      <c r="D722" s="11" t="s">
        <v>260</v>
      </c>
      <c r="E722" s="19" t="s">
        <v>1472</v>
      </c>
      <c r="F722" s="10">
        <v>42036</v>
      </c>
      <c r="G722" s="10">
        <v>45689</v>
      </c>
      <c r="H722" s="11">
        <v>11</v>
      </c>
      <c r="I722" s="20" t="s">
        <v>259</v>
      </c>
      <c r="J722" s="11" t="s">
        <v>261</v>
      </c>
      <c r="K722" s="11" t="s">
        <v>2960</v>
      </c>
      <c r="L722" s="11">
        <v>2</v>
      </c>
    </row>
    <row r="723" spans="1:12">
      <c r="A723" s="11" t="s">
        <v>1223</v>
      </c>
      <c r="D723" s="11" t="s">
        <v>260</v>
      </c>
      <c r="E723" s="19" t="s">
        <v>1473</v>
      </c>
      <c r="F723" s="10">
        <v>42036</v>
      </c>
      <c r="G723" s="10">
        <v>45689</v>
      </c>
      <c r="H723" s="11">
        <v>11</v>
      </c>
      <c r="I723" s="20" t="s">
        <v>259</v>
      </c>
      <c r="J723" s="11" t="s">
        <v>261</v>
      </c>
      <c r="K723" s="11" t="s">
        <v>2960</v>
      </c>
      <c r="L723" s="11">
        <v>2</v>
      </c>
    </row>
    <row r="724" spans="1:12">
      <c r="A724" s="11" t="s">
        <v>1224</v>
      </c>
      <c r="D724" s="11" t="s">
        <v>260</v>
      </c>
      <c r="E724" s="19" t="s">
        <v>1474</v>
      </c>
      <c r="F724" s="10">
        <v>42036</v>
      </c>
      <c r="G724" s="10">
        <v>45689</v>
      </c>
      <c r="H724" s="11">
        <v>11</v>
      </c>
      <c r="I724" s="20" t="s">
        <v>259</v>
      </c>
      <c r="J724" s="11" t="s">
        <v>261</v>
      </c>
      <c r="K724" s="11" t="s">
        <v>2960</v>
      </c>
      <c r="L724" s="11">
        <v>2</v>
      </c>
    </row>
    <row r="725" spans="1:12">
      <c r="A725" s="11" t="s">
        <v>1225</v>
      </c>
      <c r="D725" s="11" t="s">
        <v>260</v>
      </c>
      <c r="E725" s="19" t="s">
        <v>1475</v>
      </c>
      <c r="F725" s="10">
        <v>42036</v>
      </c>
      <c r="G725" s="10">
        <v>45689</v>
      </c>
      <c r="H725" s="11">
        <v>11</v>
      </c>
      <c r="I725" s="20" t="s">
        <v>259</v>
      </c>
      <c r="J725" s="11" t="s">
        <v>261</v>
      </c>
      <c r="K725" s="11" t="s">
        <v>2960</v>
      </c>
      <c r="L725" s="11">
        <v>2</v>
      </c>
    </row>
    <row r="726" spans="1:12">
      <c r="A726" s="11" t="s">
        <v>1226</v>
      </c>
      <c r="D726" s="11" t="s">
        <v>260</v>
      </c>
      <c r="E726" s="19" t="s">
        <v>1476</v>
      </c>
      <c r="F726" s="10">
        <v>42036</v>
      </c>
      <c r="G726" s="10">
        <v>45689</v>
      </c>
      <c r="H726" s="11">
        <v>11</v>
      </c>
      <c r="I726" s="20" t="s">
        <v>259</v>
      </c>
      <c r="J726" s="11" t="s">
        <v>261</v>
      </c>
      <c r="K726" s="11" t="s">
        <v>2960</v>
      </c>
      <c r="L726" s="11">
        <v>2</v>
      </c>
    </row>
    <row r="727" spans="1:12">
      <c r="A727" s="11" t="s">
        <v>1227</v>
      </c>
      <c r="D727" s="11" t="s">
        <v>260</v>
      </c>
      <c r="E727" s="19" t="s">
        <v>1477</v>
      </c>
      <c r="F727" s="10">
        <v>42036</v>
      </c>
      <c r="G727" s="10">
        <v>45689</v>
      </c>
      <c r="H727" s="11">
        <v>11</v>
      </c>
      <c r="I727" s="20" t="s">
        <v>259</v>
      </c>
      <c r="J727" s="11" t="s">
        <v>261</v>
      </c>
      <c r="K727" s="11" t="s">
        <v>2960</v>
      </c>
      <c r="L727" s="11">
        <v>2</v>
      </c>
    </row>
    <row r="728" spans="1:12">
      <c r="A728" s="11" t="s">
        <v>1228</v>
      </c>
      <c r="D728" s="11" t="s">
        <v>260</v>
      </c>
      <c r="E728" s="19" t="s">
        <v>1478</v>
      </c>
      <c r="F728" s="10">
        <v>42036</v>
      </c>
      <c r="G728" s="10">
        <v>45689</v>
      </c>
      <c r="H728" s="11">
        <v>11</v>
      </c>
      <c r="I728" s="20" t="s">
        <v>259</v>
      </c>
      <c r="J728" s="11" t="s">
        <v>261</v>
      </c>
      <c r="K728" s="11" t="s">
        <v>2960</v>
      </c>
      <c r="L728" s="11">
        <v>2</v>
      </c>
    </row>
    <row r="729" spans="1:12">
      <c r="A729" s="11" t="s">
        <v>1229</v>
      </c>
      <c r="D729" s="11" t="s">
        <v>260</v>
      </c>
      <c r="E729" s="19" t="s">
        <v>1479</v>
      </c>
      <c r="F729" s="10">
        <v>42036</v>
      </c>
      <c r="G729" s="10">
        <v>45689</v>
      </c>
      <c r="H729" s="11">
        <v>11</v>
      </c>
      <c r="I729" s="20" t="s">
        <v>259</v>
      </c>
      <c r="J729" s="11" t="s">
        <v>261</v>
      </c>
      <c r="K729" s="11" t="s">
        <v>2960</v>
      </c>
      <c r="L729" s="11">
        <v>2</v>
      </c>
    </row>
    <row r="730" spans="1:12">
      <c r="A730" s="11" t="s">
        <v>1230</v>
      </c>
      <c r="D730" s="11" t="s">
        <v>260</v>
      </c>
      <c r="E730" s="19" t="s">
        <v>1480</v>
      </c>
      <c r="F730" s="10">
        <v>42036</v>
      </c>
      <c r="G730" s="10">
        <v>45689</v>
      </c>
      <c r="H730" s="11">
        <v>11</v>
      </c>
      <c r="I730" s="20" t="s">
        <v>259</v>
      </c>
      <c r="J730" s="11" t="s">
        <v>261</v>
      </c>
      <c r="K730" s="11" t="s">
        <v>2960</v>
      </c>
      <c r="L730" s="11">
        <v>2</v>
      </c>
    </row>
    <row r="731" spans="1:12">
      <c r="A731" s="11" t="s">
        <v>1231</v>
      </c>
      <c r="D731" s="11" t="s">
        <v>260</v>
      </c>
      <c r="E731" s="19" t="s">
        <v>1481</v>
      </c>
      <c r="F731" s="10">
        <v>42036</v>
      </c>
      <c r="G731" s="10">
        <v>45689</v>
      </c>
      <c r="H731" s="11">
        <v>11</v>
      </c>
      <c r="I731" s="20" t="s">
        <v>259</v>
      </c>
      <c r="J731" s="11" t="s">
        <v>261</v>
      </c>
      <c r="K731" s="11" t="s">
        <v>2960</v>
      </c>
      <c r="L731" s="11">
        <v>2</v>
      </c>
    </row>
    <row r="732" spans="1:12">
      <c r="A732" s="11" t="s">
        <v>1232</v>
      </c>
      <c r="D732" s="11" t="s">
        <v>260</v>
      </c>
      <c r="E732" s="19" t="s">
        <v>1482</v>
      </c>
      <c r="F732" s="10">
        <v>42036</v>
      </c>
      <c r="G732" s="10">
        <v>45689</v>
      </c>
      <c r="H732" s="11">
        <v>11</v>
      </c>
      <c r="I732" s="20" t="s">
        <v>259</v>
      </c>
      <c r="J732" s="11" t="s">
        <v>261</v>
      </c>
      <c r="K732" s="11" t="s">
        <v>2960</v>
      </c>
      <c r="L732" s="11">
        <v>2</v>
      </c>
    </row>
    <row r="733" spans="1:12">
      <c r="A733" s="11" t="s">
        <v>1233</v>
      </c>
      <c r="D733" s="11" t="s">
        <v>260</v>
      </c>
      <c r="E733" s="19" t="s">
        <v>1483</v>
      </c>
      <c r="F733" s="10">
        <v>42036</v>
      </c>
      <c r="G733" s="10">
        <v>45689</v>
      </c>
      <c r="H733" s="11">
        <v>11</v>
      </c>
      <c r="I733" s="20" t="s">
        <v>259</v>
      </c>
      <c r="J733" s="11" t="s">
        <v>261</v>
      </c>
      <c r="K733" s="11" t="s">
        <v>2960</v>
      </c>
      <c r="L733" s="11">
        <v>2</v>
      </c>
    </row>
    <row r="734" spans="1:12">
      <c r="A734" s="11" t="s">
        <v>1234</v>
      </c>
      <c r="D734" s="11" t="s">
        <v>260</v>
      </c>
      <c r="E734" s="19" t="s">
        <v>1484</v>
      </c>
      <c r="F734" s="10">
        <v>42036</v>
      </c>
      <c r="G734" s="10">
        <v>45689</v>
      </c>
      <c r="H734" s="11">
        <v>11</v>
      </c>
      <c r="I734" s="20" t="s">
        <v>259</v>
      </c>
      <c r="J734" s="11" t="s">
        <v>261</v>
      </c>
      <c r="K734" s="11" t="s">
        <v>2960</v>
      </c>
      <c r="L734" s="11">
        <v>2</v>
      </c>
    </row>
    <row r="735" spans="1:12">
      <c r="A735" s="11" t="s">
        <v>1235</v>
      </c>
      <c r="D735" s="11" t="s">
        <v>260</v>
      </c>
      <c r="E735" s="19" t="s">
        <v>1485</v>
      </c>
      <c r="F735" s="10">
        <v>42036</v>
      </c>
      <c r="G735" s="10">
        <v>45689</v>
      </c>
      <c r="H735" s="11">
        <v>11</v>
      </c>
      <c r="I735" s="20" t="s">
        <v>259</v>
      </c>
      <c r="J735" s="11" t="s">
        <v>261</v>
      </c>
      <c r="K735" s="11" t="s">
        <v>2960</v>
      </c>
      <c r="L735" s="11">
        <v>2</v>
      </c>
    </row>
    <row r="736" spans="1:12">
      <c r="A736" s="11" t="s">
        <v>1236</v>
      </c>
      <c r="D736" s="11" t="s">
        <v>260</v>
      </c>
      <c r="E736" s="19" t="s">
        <v>1486</v>
      </c>
      <c r="F736" s="10">
        <v>42036</v>
      </c>
      <c r="G736" s="10">
        <v>45689</v>
      </c>
      <c r="H736" s="11">
        <v>11</v>
      </c>
      <c r="I736" s="20" t="s">
        <v>259</v>
      </c>
      <c r="J736" s="11" t="s">
        <v>261</v>
      </c>
      <c r="K736" s="11" t="s">
        <v>2960</v>
      </c>
      <c r="L736" s="11">
        <v>2</v>
      </c>
    </row>
    <row r="737" spans="1:12">
      <c r="A737" s="11" t="s">
        <v>1237</v>
      </c>
      <c r="D737" s="11" t="s">
        <v>260</v>
      </c>
      <c r="E737" s="19" t="s">
        <v>1487</v>
      </c>
      <c r="F737" s="10">
        <v>42036</v>
      </c>
      <c r="G737" s="10">
        <v>45689</v>
      </c>
      <c r="H737" s="11">
        <v>11</v>
      </c>
      <c r="I737" s="20" t="s">
        <v>259</v>
      </c>
      <c r="J737" s="11" t="s">
        <v>261</v>
      </c>
      <c r="K737" s="11" t="s">
        <v>2960</v>
      </c>
      <c r="L737" s="11">
        <v>2</v>
      </c>
    </row>
    <row r="738" spans="1:12">
      <c r="A738" s="11" t="s">
        <v>1238</v>
      </c>
      <c r="D738" s="11" t="s">
        <v>260</v>
      </c>
      <c r="E738" s="19" t="s">
        <v>1488</v>
      </c>
      <c r="F738" s="10">
        <v>42036</v>
      </c>
      <c r="G738" s="10">
        <v>45689</v>
      </c>
      <c r="H738" s="11">
        <v>11</v>
      </c>
      <c r="I738" s="20" t="s">
        <v>259</v>
      </c>
      <c r="J738" s="11" t="s">
        <v>261</v>
      </c>
      <c r="K738" s="11" t="s">
        <v>2960</v>
      </c>
      <c r="L738" s="11">
        <v>2</v>
      </c>
    </row>
    <row r="739" spans="1:12">
      <c r="A739" s="11" t="s">
        <v>1239</v>
      </c>
      <c r="D739" s="11" t="s">
        <v>260</v>
      </c>
      <c r="E739" s="19" t="s">
        <v>1489</v>
      </c>
      <c r="F739" s="10">
        <v>42036</v>
      </c>
      <c r="G739" s="10">
        <v>45689</v>
      </c>
      <c r="H739" s="11">
        <v>11</v>
      </c>
      <c r="I739" s="20" t="s">
        <v>259</v>
      </c>
      <c r="J739" s="11" t="s">
        <v>261</v>
      </c>
      <c r="K739" s="11" t="s">
        <v>2960</v>
      </c>
      <c r="L739" s="11">
        <v>2</v>
      </c>
    </row>
    <row r="740" spans="1:12">
      <c r="A740" s="11" t="s">
        <v>1240</v>
      </c>
      <c r="D740" s="11" t="s">
        <v>260</v>
      </c>
      <c r="E740" s="19" t="s">
        <v>1490</v>
      </c>
      <c r="F740" s="10">
        <v>42036</v>
      </c>
      <c r="G740" s="10">
        <v>45689</v>
      </c>
      <c r="H740" s="11">
        <v>11</v>
      </c>
      <c r="I740" s="20" t="s">
        <v>259</v>
      </c>
      <c r="J740" s="11" t="s">
        <v>261</v>
      </c>
      <c r="K740" s="11" t="s">
        <v>2960</v>
      </c>
      <c r="L740" s="11">
        <v>2</v>
      </c>
    </row>
    <row r="741" spans="1:12">
      <c r="A741" s="11" t="s">
        <v>1241</v>
      </c>
      <c r="D741" s="11" t="s">
        <v>260</v>
      </c>
      <c r="E741" s="19" t="s">
        <v>1491</v>
      </c>
      <c r="F741" s="10">
        <v>42036</v>
      </c>
      <c r="G741" s="10">
        <v>45689</v>
      </c>
      <c r="H741" s="11">
        <v>11</v>
      </c>
      <c r="I741" s="20" t="s">
        <v>259</v>
      </c>
      <c r="J741" s="11" t="s">
        <v>261</v>
      </c>
      <c r="K741" s="11" t="s">
        <v>2960</v>
      </c>
      <c r="L741" s="11">
        <v>2</v>
      </c>
    </row>
    <row r="742" spans="1:12">
      <c r="A742" s="11" t="s">
        <v>1242</v>
      </c>
      <c r="D742" s="11" t="s">
        <v>260</v>
      </c>
      <c r="E742" s="19" t="s">
        <v>1492</v>
      </c>
      <c r="F742" s="10">
        <v>42036</v>
      </c>
      <c r="G742" s="10">
        <v>45689</v>
      </c>
      <c r="H742" s="11">
        <v>11</v>
      </c>
      <c r="I742" s="20" t="s">
        <v>259</v>
      </c>
      <c r="J742" s="11" t="s">
        <v>261</v>
      </c>
      <c r="K742" s="11" t="s">
        <v>2960</v>
      </c>
      <c r="L742" s="11">
        <v>2</v>
      </c>
    </row>
    <row r="743" spans="1:12">
      <c r="A743" s="11" t="s">
        <v>1243</v>
      </c>
      <c r="D743" s="11" t="s">
        <v>260</v>
      </c>
      <c r="E743" s="19" t="s">
        <v>1493</v>
      </c>
      <c r="F743" s="10">
        <v>42036</v>
      </c>
      <c r="G743" s="10">
        <v>45689</v>
      </c>
      <c r="H743" s="11">
        <v>11</v>
      </c>
      <c r="I743" s="20" t="s">
        <v>259</v>
      </c>
      <c r="J743" s="11" t="s">
        <v>261</v>
      </c>
      <c r="K743" s="11" t="s">
        <v>2960</v>
      </c>
      <c r="L743" s="11">
        <v>2</v>
      </c>
    </row>
    <row r="744" spans="1:12">
      <c r="A744" s="11" t="s">
        <v>1244</v>
      </c>
      <c r="D744" s="11" t="s">
        <v>260</v>
      </c>
      <c r="E744" s="19" t="s">
        <v>1494</v>
      </c>
      <c r="F744" s="10">
        <v>42036</v>
      </c>
      <c r="G744" s="10">
        <v>45689</v>
      </c>
      <c r="H744" s="11">
        <v>11</v>
      </c>
      <c r="I744" s="20" t="s">
        <v>259</v>
      </c>
      <c r="J744" s="11" t="s">
        <v>261</v>
      </c>
      <c r="K744" s="11" t="s">
        <v>2960</v>
      </c>
      <c r="L744" s="11">
        <v>2</v>
      </c>
    </row>
    <row r="745" spans="1:12">
      <c r="A745" s="11" t="s">
        <v>1245</v>
      </c>
      <c r="D745" s="11" t="s">
        <v>260</v>
      </c>
      <c r="E745" s="19" t="s">
        <v>1495</v>
      </c>
      <c r="F745" s="10">
        <v>42036</v>
      </c>
      <c r="G745" s="10">
        <v>45689</v>
      </c>
      <c r="H745" s="11">
        <v>11</v>
      </c>
      <c r="I745" s="20" t="s">
        <v>259</v>
      </c>
      <c r="J745" s="11" t="s">
        <v>261</v>
      </c>
      <c r="K745" s="11" t="s">
        <v>2960</v>
      </c>
      <c r="L745" s="11">
        <v>2</v>
      </c>
    </row>
    <row r="746" spans="1:12">
      <c r="A746" s="11" t="s">
        <v>1246</v>
      </c>
      <c r="D746" s="11" t="s">
        <v>260</v>
      </c>
      <c r="E746" s="19" t="s">
        <v>1496</v>
      </c>
      <c r="F746" s="10">
        <v>42036</v>
      </c>
      <c r="G746" s="10">
        <v>45689</v>
      </c>
      <c r="H746" s="11">
        <v>11</v>
      </c>
      <c r="I746" s="20" t="s">
        <v>259</v>
      </c>
      <c r="J746" s="11" t="s">
        <v>261</v>
      </c>
      <c r="K746" s="11" t="s">
        <v>2960</v>
      </c>
      <c r="L746" s="11">
        <v>2</v>
      </c>
    </row>
    <row r="747" spans="1:12">
      <c r="A747" s="11" t="s">
        <v>1247</v>
      </c>
      <c r="D747" s="11" t="s">
        <v>260</v>
      </c>
      <c r="E747" s="19" t="s">
        <v>1497</v>
      </c>
      <c r="F747" s="10">
        <v>42036</v>
      </c>
      <c r="G747" s="10">
        <v>45689</v>
      </c>
      <c r="H747" s="11">
        <v>11</v>
      </c>
      <c r="I747" s="20" t="s">
        <v>259</v>
      </c>
      <c r="J747" s="11" t="s">
        <v>261</v>
      </c>
      <c r="K747" s="11" t="s">
        <v>2960</v>
      </c>
      <c r="L747" s="11">
        <v>2</v>
      </c>
    </row>
    <row r="748" spans="1:12">
      <c r="A748" s="11" t="s">
        <v>1248</v>
      </c>
      <c r="D748" s="11" t="s">
        <v>260</v>
      </c>
      <c r="E748" s="19" t="s">
        <v>1498</v>
      </c>
      <c r="F748" s="10">
        <v>42036</v>
      </c>
      <c r="G748" s="10">
        <v>45689</v>
      </c>
      <c r="H748" s="11">
        <v>11</v>
      </c>
      <c r="I748" s="20" t="s">
        <v>259</v>
      </c>
      <c r="J748" s="11" t="s">
        <v>261</v>
      </c>
      <c r="K748" s="11" t="s">
        <v>2960</v>
      </c>
      <c r="L748" s="11">
        <v>2</v>
      </c>
    </row>
    <row r="749" spans="1:12">
      <c r="A749" s="11" t="s">
        <v>1249</v>
      </c>
      <c r="D749" s="11" t="s">
        <v>260</v>
      </c>
      <c r="E749" s="19" t="s">
        <v>1499</v>
      </c>
      <c r="F749" s="10">
        <v>42036</v>
      </c>
      <c r="G749" s="10">
        <v>45689</v>
      </c>
      <c r="H749" s="11">
        <v>11</v>
      </c>
      <c r="I749" s="20" t="s">
        <v>259</v>
      </c>
      <c r="J749" s="11" t="s">
        <v>261</v>
      </c>
      <c r="K749" s="11" t="s">
        <v>2960</v>
      </c>
      <c r="L749" s="11">
        <v>2</v>
      </c>
    </row>
    <row r="750" spans="1:12">
      <c r="A750" s="11" t="s">
        <v>1250</v>
      </c>
      <c r="D750" s="11" t="s">
        <v>260</v>
      </c>
      <c r="E750" s="19" t="s">
        <v>1500</v>
      </c>
      <c r="F750" s="10">
        <v>42036</v>
      </c>
      <c r="G750" s="10">
        <v>45689</v>
      </c>
      <c r="H750" s="11">
        <v>11</v>
      </c>
      <c r="I750" s="20" t="s">
        <v>259</v>
      </c>
      <c r="J750" s="11" t="s">
        <v>261</v>
      </c>
      <c r="K750" s="11" t="s">
        <v>2960</v>
      </c>
      <c r="L750" s="11">
        <v>2</v>
      </c>
    </row>
    <row r="751" spans="1:12">
      <c r="A751" s="11" t="s">
        <v>1251</v>
      </c>
      <c r="D751" s="11" t="s">
        <v>260</v>
      </c>
      <c r="E751" s="19" t="s">
        <v>1501</v>
      </c>
      <c r="F751" s="10">
        <v>42036</v>
      </c>
      <c r="G751" s="10">
        <v>45689</v>
      </c>
      <c r="H751" s="11">
        <v>11</v>
      </c>
      <c r="I751" s="20" t="s">
        <v>259</v>
      </c>
      <c r="J751" s="11" t="s">
        <v>261</v>
      </c>
      <c r="K751" s="11" t="s">
        <v>2960</v>
      </c>
      <c r="L751" s="11">
        <v>2</v>
      </c>
    </row>
    <row r="752" spans="1:12">
      <c r="A752" s="11" t="s">
        <v>1252</v>
      </c>
      <c r="D752" s="11" t="s">
        <v>260</v>
      </c>
      <c r="E752" s="19" t="s">
        <v>1502</v>
      </c>
      <c r="F752" s="10">
        <v>42036</v>
      </c>
      <c r="G752" s="10">
        <v>45689</v>
      </c>
      <c r="H752" s="11">
        <v>11</v>
      </c>
      <c r="I752" s="20" t="s">
        <v>259</v>
      </c>
      <c r="J752" s="11" t="s">
        <v>261</v>
      </c>
      <c r="K752" s="11" t="s">
        <v>2960</v>
      </c>
      <c r="L752" s="11">
        <v>2</v>
      </c>
    </row>
    <row r="753" spans="1:12">
      <c r="A753" s="11" t="s">
        <v>1253</v>
      </c>
      <c r="D753" s="11" t="s">
        <v>260</v>
      </c>
      <c r="E753" s="19" t="s">
        <v>1503</v>
      </c>
      <c r="F753" s="10">
        <v>42036</v>
      </c>
      <c r="G753" s="10">
        <v>45689</v>
      </c>
      <c r="H753" s="11">
        <v>11</v>
      </c>
      <c r="I753" s="20" t="s">
        <v>259</v>
      </c>
      <c r="J753" s="11" t="s">
        <v>261</v>
      </c>
      <c r="K753" s="11" t="s">
        <v>2960</v>
      </c>
      <c r="L753" s="11">
        <v>2</v>
      </c>
    </row>
    <row r="754" spans="1:12">
      <c r="A754" s="11" t="s">
        <v>1254</v>
      </c>
      <c r="D754" s="11" t="s">
        <v>260</v>
      </c>
      <c r="E754" s="19" t="s">
        <v>1504</v>
      </c>
      <c r="F754" s="10">
        <v>42036</v>
      </c>
      <c r="G754" s="10">
        <v>45689</v>
      </c>
      <c r="H754" s="11">
        <v>11</v>
      </c>
      <c r="I754" s="20" t="s">
        <v>259</v>
      </c>
      <c r="J754" s="11" t="s">
        <v>261</v>
      </c>
      <c r="K754" s="11" t="s">
        <v>2960</v>
      </c>
      <c r="L754" s="11">
        <v>2</v>
      </c>
    </row>
    <row r="755" spans="1:12">
      <c r="A755" s="11" t="s">
        <v>1255</v>
      </c>
      <c r="D755" s="11" t="s">
        <v>260</v>
      </c>
      <c r="E755" s="19" t="s">
        <v>1505</v>
      </c>
      <c r="F755" s="10">
        <v>42036</v>
      </c>
      <c r="G755" s="10">
        <v>45689</v>
      </c>
      <c r="H755" s="11">
        <v>11</v>
      </c>
      <c r="I755" s="20" t="s">
        <v>259</v>
      </c>
      <c r="J755" s="11" t="s">
        <v>261</v>
      </c>
      <c r="K755" s="11" t="s">
        <v>2960</v>
      </c>
      <c r="L755" s="11">
        <v>2</v>
      </c>
    </row>
    <row r="756" spans="1:12">
      <c r="A756" s="11" t="s">
        <v>1256</v>
      </c>
      <c r="D756" s="11" t="s">
        <v>260</v>
      </c>
      <c r="E756" s="19" t="s">
        <v>1506</v>
      </c>
      <c r="F756" s="10">
        <v>42036</v>
      </c>
      <c r="G756" s="10">
        <v>45689</v>
      </c>
      <c r="H756" s="11">
        <v>11</v>
      </c>
      <c r="I756" s="20" t="s">
        <v>259</v>
      </c>
      <c r="J756" s="11" t="s">
        <v>261</v>
      </c>
      <c r="K756" s="11" t="s">
        <v>2960</v>
      </c>
      <c r="L756" s="11">
        <v>2</v>
      </c>
    </row>
    <row r="757" spans="1:12">
      <c r="A757" s="11" t="s">
        <v>1257</v>
      </c>
      <c r="D757" s="11" t="s">
        <v>260</v>
      </c>
      <c r="E757" s="19" t="s">
        <v>1507</v>
      </c>
      <c r="F757" s="10">
        <v>42036</v>
      </c>
      <c r="G757" s="10">
        <v>45689</v>
      </c>
      <c r="H757" s="11">
        <v>11</v>
      </c>
      <c r="I757" s="20" t="s">
        <v>259</v>
      </c>
      <c r="J757" s="11" t="s">
        <v>261</v>
      </c>
      <c r="K757" s="11" t="s">
        <v>2960</v>
      </c>
      <c r="L757" s="11">
        <v>2</v>
      </c>
    </row>
    <row r="758" spans="1:12">
      <c r="A758" s="11" t="s">
        <v>1258</v>
      </c>
      <c r="D758" s="11" t="s">
        <v>260</v>
      </c>
      <c r="E758" s="19" t="s">
        <v>1508</v>
      </c>
      <c r="F758" s="10">
        <v>42036</v>
      </c>
      <c r="G758" s="10">
        <v>45689</v>
      </c>
      <c r="H758" s="11">
        <v>11</v>
      </c>
      <c r="I758" s="20" t="s">
        <v>259</v>
      </c>
      <c r="J758" s="11" t="s">
        <v>261</v>
      </c>
      <c r="K758" s="11" t="s">
        <v>2960</v>
      </c>
      <c r="L758" s="11">
        <v>2</v>
      </c>
    </row>
    <row r="759" spans="1:12">
      <c r="A759" s="11" t="s">
        <v>1259</v>
      </c>
      <c r="D759" s="11" t="s">
        <v>260</v>
      </c>
      <c r="E759" s="19" t="s">
        <v>1509</v>
      </c>
      <c r="F759" s="10">
        <v>42036</v>
      </c>
      <c r="G759" s="10">
        <v>45689</v>
      </c>
      <c r="H759" s="11">
        <v>11</v>
      </c>
      <c r="I759" s="20" t="s">
        <v>259</v>
      </c>
      <c r="J759" s="11" t="s">
        <v>261</v>
      </c>
      <c r="K759" s="11" t="s">
        <v>2960</v>
      </c>
      <c r="L759" s="11">
        <v>2</v>
      </c>
    </row>
    <row r="760" spans="1:12">
      <c r="A760" s="11" t="s">
        <v>1260</v>
      </c>
      <c r="D760" s="11" t="s">
        <v>260</v>
      </c>
      <c r="E760" s="19" t="s">
        <v>1510</v>
      </c>
      <c r="F760" s="10">
        <v>42036</v>
      </c>
      <c r="G760" s="10">
        <v>45689</v>
      </c>
      <c r="H760" s="11">
        <v>11</v>
      </c>
      <c r="I760" s="20" t="s">
        <v>259</v>
      </c>
      <c r="J760" s="11" t="s">
        <v>261</v>
      </c>
      <c r="K760" s="11" t="s">
        <v>2960</v>
      </c>
      <c r="L760" s="11">
        <v>2</v>
      </c>
    </row>
    <row r="761" spans="1:12">
      <c r="A761" s="11" t="s">
        <v>1261</v>
      </c>
      <c r="D761" s="11" t="s">
        <v>260</v>
      </c>
      <c r="E761" s="19" t="s">
        <v>1511</v>
      </c>
      <c r="F761" s="10">
        <v>42036</v>
      </c>
      <c r="G761" s="10">
        <v>45689</v>
      </c>
      <c r="H761" s="11">
        <v>11</v>
      </c>
      <c r="I761" s="20" t="s">
        <v>259</v>
      </c>
      <c r="J761" s="11" t="s">
        <v>261</v>
      </c>
      <c r="K761" s="11" t="s">
        <v>2960</v>
      </c>
      <c r="L761" s="11">
        <v>2</v>
      </c>
    </row>
    <row r="762" spans="1:12">
      <c r="A762" s="11" t="s">
        <v>1512</v>
      </c>
      <c r="D762" s="11" t="s">
        <v>260</v>
      </c>
      <c r="E762" s="19" t="s">
        <v>1762</v>
      </c>
      <c r="F762" s="10">
        <v>42036</v>
      </c>
      <c r="G762" s="10">
        <v>45689</v>
      </c>
      <c r="H762" s="11">
        <v>11</v>
      </c>
      <c r="I762" s="20" t="s">
        <v>259</v>
      </c>
      <c r="J762" s="11" t="s">
        <v>261</v>
      </c>
      <c r="K762" s="11" t="s">
        <v>2960</v>
      </c>
      <c r="L762" s="11">
        <v>2</v>
      </c>
    </row>
    <row r="763" spans="1:12">
      <c r="A763" s="11" t="s">
        <v>1513</v>
      </c>
      <c r="D763" s="11" t="s">
        <v>260</v>
      </c>
      <c r="E763" s="19" t="s">
        <v>1763</v>
      </c>
      <c r="F763" s="10">
        <v>42036</v>
      </c>
      <c r="G763" s="10">
        <v>45689</v>
      </c>
      <c r="H763" s="11">
        <v>11</v>
      </c>
      <c r="I763" s="20" t="s">
        <v>259</v>
      </c>
      <c r="J763" s="11" t="s">
        <v>261</v>
      </c>
      <c r="K763" s="11" t="s">
        <v>2960</v>
      </c>
      <c r="L763" s="11">
        <v>2</v>
      </c>
    </row>
    <row r="764" spans="1:12">
      <c r="A764" s="11" t="s">
        <v>1514</v>
      </c>
      <c r="D764" s="11" t="s">
        <v>260</v>
      </c>
      <c r="E764" s="19" t="s">
        <v>1764</v>
      </c>
      <c r="F764" s="10">
        <v>42036</v>
      </c>
      <c r="G764" s="10">
        <v>45689</v>
      </c>
      <c r="H764" s="11">
        <v>11</v>
      </c>
      <c r="I764" s="20" t="s">
        <v>259</v>
      </c>
      <c r="J764" s="11" t="s">
        <v>261</v>
      </c>
      <c r="K764" s="11" t="s">
        <v>2960</v>
      </c>
      <c r="L764" s="11">
        <v>2</v>
      </c>
    </row>
    <row r="765" spans="1:12">
      <c r="A765" s="11" t="s">
        <v>1515</v>
      </c>
      <c r="D765" s="11" t="s">
        <v>260</v>
      </c>
      <c r="E765" s="19" t="s">
        <v>1765</v>
      </c>
      <c r="F765" s="10">
        <v>42036</v>
      </c>
      <c r="G765" s="10">
        <v>45689</v>
      </c>
      <c r="H765" s="11">
        <v>11</v>
      </c>
      <c r="I765" s="20" t="s">
        <v>259</v>
      </c>
      <c r="J765" s="11" t="s">
        <v>261</v>
      </c>
      <c r="K765" s="11" t="s">
        <v>2960</v>
      </c>
      <c r="L765" s="11">
        <v>2</v>
      </c>
    </row>
    <row r="766" spans="1:12">
      <c r="A766" s="11" t="s">
        <v>1516</v>
      </c>
      <c r="D766" s="11" t="s">
        <v>260</v>
      </c>
      <c r="E766" s="19" t="s">
        <v>1766</v>
      </c>
      <c r="F766" s="10">
        <v>42036</v>
      </c>
      <c r="G766" s="10">
        <v>45689</v>
      </c>
      <c r="H766" s="11">
        <v>11</v>
      </c>
      <c r="I766" s="20" t="s">
        <v>259</v>
      </c>
      <c r="J766" s="11" t="s">
        <v>261</v>
      </c>
      <c r="K766" s="11" t="s">
        <v>2960</v>
      </c>
      <c r="L766" s="11">
        <v>2</v>
      </c>
    </row>
    <row r="767" spans="1:12">
      <c r="A767" s="11" t="s">
        <v>1517</v>
      </c>
      <c r="D767" s="11" t="s">
        <v>260</v>
      </c>
      <c r="E767" s="19" t="s">
        <v>1767</v>
      </c>
      <c r="F767" s="10">
        <v>42036</v>
      </c>
      <c r="G767" s="10">
        <v>45689</v>
      </c>
      <c r="H767" s="11">
        <v>11</v>
      </c>
      <c r="I767" s="20" t="s">
        <v>259</v>
      </c>
      <c r="J767" s="11" t="s">
        <v>261</v>
      </c>
      <c r="K767" s="11" t="s">
        <v>2960</v>
      </c>
      <c r="L767" s="11">
        <v>2</v>
      </c>
    </row>
    <row r="768" spans="1:12">
      <c r="A768" s="11" t="s">
        <v>1518</v>
      </c>
      <c r="D768" s="11" t="s">
        <v>260</v>
      </c>
      <c r="E768" s="19" t="s">
        <v>1768</v>
      </c>
      <c r="F768" s="10">
        <v>42036</v>
      </c>
      <c r="G768" s="10">
        <v>45689</v>
      </c>
      <c r="H768" s="11">
        <v>11</v>
      </c>
      <c r="I768" s="20" t="s">
        <v>259</v>
      </c>
      <c r="J768" s="11" t="s">
        <v>261</v>
      </c>
      <c r="K768" s="11" t="s">
        <v>2960</v>
      </c>
      <c r="L768" s="11">
        <v>2</v>
      </c>
    </row>
    <row r="769" spans="1:12">
      <c r="A769" s="11" t="s">
        <v>1519</v>
      </c>
      <c r="D769" s="11" t="s">
        <v>260</v>
      </c>
      <c r="E769" s="19" t="s">
        <v>1769</v>
      </c>
      <c r="F769" s="10">
        <v>42036</v>
      </c>
      <c r="G769" s="10">
        <v>45689</v>
      </c>
      <c r="H769" s="11">
        <v>11</v>
      </c>
      <c r="I769" s="20" t="s">
        <v>259</v>
      </c>
      <c r="J769" s="11" t="s">
        <v>261</v>
      </c>
      <c r="K769" s="11" t="s">
        <v>2960</v>
      </c>
      <c r="L769" s="11">
        <v>2</v>
      </c>
    </row>
    <row r="770" spans="1:12">
      <c r="A770" s="11" t="s">
        <v>1520</v>
      </c>
      <c r="D770" s="11" t="s">
        <v>260</v>
      </c>
      <c r="E770" s="19" t="s">
        <v>1770</v>
      </c>
      <c r="F770" s="10">
        <v>42036</v>
      </c>
      <c r="G770" s="10">
        <v>45689</v>
      </c>
      <c r="H770" s="11">
        <v>11</v>
      </c>
      <c r="I770" s="20" t="s">
        <v>259</v>
      </c>
      <c r="J770" s="11" t="s">
        <v>261</v>
      </c>
      <c r="K770" s="11" t="s">
        <v>2960</v>
      </c>
      <c r="L770" s="11">
        <v>2</v>
      </c>
    </row>
    <row r="771" spans="1:12">
      <c r="A771" s="11" t="s">
        <v>1521</v>
      </c>
      <c r="D771" s="11" t="s">
        <v>260</v>
      </c>
      <c r="E771" s="19" t="s">
        <v>1771</v>
      </c>
      <c r="F771" s="10">
        <v>42036</v>
      </c>
      <c r="G771" s="10">
        <v>45689</v>
      </c>
      <c r="H771" s="11">
        <v>11</v>
      </c>
      <c r="I771" s="20" t="s">
        <v>259</v>
      </c>
      <c r="J771" s="11" t="s">
        <v>261</v>
      </c>
      <c r="K771" s="11" t="s">
        <v>2960</v>
      </c>
      <c r="L771" s="11">
        <v>2</v>
      </c>
    </row>
    <row r="772" spans="1:12">
      <c r="A772" s="11" t="s">
        <v>1522</v>
      </c>
      <c r="D772" s="11" t="s">
        <v>260</v>
      </c>
      <c r="E772" s="19" t="s">
        <v>1772</v>
      </c>
      <c r="F772" s="10">
        <v>42036</v>
      </c>
      <c r="G772" s="10">
        <v>45689</v>
      </c>
      <c r="H772" s="11">
        <v>11</v>
      </c>
      <c r="I772" s="20" t="s">
        <v>259</v>
      </c>
      <c r="J772" s="11" t="s">
        <v>261</v>
      </c>
      <c r="K772" s="11" t="s">
        <v>2960</v>
      </c>
      <c r="L772" s="11">
        <v>2</v>
      </c>
    </row>
    <row r="773" spans="1:12">
      <c r="A773" s="11" t="s">
        <v>1523</v>
      </c>
      <c r="D773" s="11" t="s">
        <v>260</v>
      </c>
      <c r="E773" s="19" t="s">
        <v>1773</v>
      </c>
      <c r="F773" s="10">
        <v>42036</v>
      </c>
      <c r="G773" s="10">
        <v>45689</v>
      </c>
      <c r="H773" s="11">
        <v>11</v>
      </c>
      <c r="I773" s="20" t="s">
        <v>259</v>
      </c>
      <c r="J773" s="11" t="s">
        <v>261</v>
      </c>
      <c r="K773" s="11" t="s">
        <v>2960</v>
      </c>
      <c r="L773" s="11">
        <v>2</v>
      </c>
    </row>
    <row r="774" spans="1:12">
      <c r="A774" s="11" t="s">
        <v>1524</v>
      </c>
      <c r="D774" s="11" t="s">
        <v>260</v>
      </c>
      <c r="E774" s="19" t="s">
        <v>1774</v>
      </c>
      <c r="F774" s="10">
        <v>42036</v>
      </c>
      <c r="G774" s="10">
        <v>45689</v>
      </c>
      <c r="H774" s="11">
        <v>11</v>
      </c>
      <c r="I774" s="20" t="s">
        <v>259</v>
      </c>
      <c r="J774" s="11" t="s">
        <v>261</v>
      </c>
      <c r="K774" s="11" t="s">
        <v>2960</v>
      </c>
      <c r="L774" s="11">
        <v>2</v>
      </c>
    </row>
    <row r="775" spans="1:12">
      <c r="A775" s="11" t="s">
        <v>1525</v>
      </c>
      <c r="D775" s="11" t="s">
        <v>260</v>
      </c>
      <c r="E775" s="19" t="s">
        <v>1775</v>
      </c>
      <c r="F775" s="10">
        <v>42036</v>
      </c>
      <c r="G775" s="10">
        <v>45689</v>
      </c>
      <c r="H775" s="11">
        <v>11</v>
      </c>
      <c r="I775" s="20" t="s">
        <v>259</v>
      </c>
      <c r="J775" s="11" t="s">
        <v>261</v>
      </c>
      <c r="K775" s="11" t="s">
        <v>2960</v>
      </c>
      <c r="L775" s="11">
        <v>2</v>
      </c>
    </row>
    <row r="776" spans="1:12">
      <c r="A776" s="11" t="s">
        <v>1526</v>
      </c>
      <c r="D776" s="11" t="s">
        <v>260</v>
      </c>
      <c r="E776" s="19" t="s">
        <v>1776</v>
      </c>
      <c r="F776" s="10">
        <v>42036</v>
      </c>
      <c r="G776" s="10">
        <v>45689</v>
      </c>
      <c r="H776" s="11">
        <v>11</v>
      </c>
      <c r="I776" s="20" t="s">
        <v>259</v>
      </c>
      <c r="J776" s="11" t="s">
        <v>261</v>
      </c>
      <c r="K776" s="11" t="s">
        <v>2960</v>
      </c>
      <c r="L776" s="11">
        <v>2</v>
      </c>
    </row>
    <row r="777" spans="1:12">
      <c r="A777" s="11" t="s">
        <v>1527</v>
      </c>
      <c r="D777" s="11" t="s">
        <v>260</v>
      </c>
      <c r="E777" s="19" t="s">
        <v>1777</v>
      </c>
      <c r="F777" s="10">
        <v>42036</v>
      </c>
      <c r="G777" s="10">
        <v>45689</v>
      </c>
      <c r="H777" s="11">
        <v>11</v>
      </c>
      <c r="I777" s="20" t="s">
        <v>259</v>
      </c>
      <c r="J777" s="11" t="s">
        <v>261</v>
      </c>
      <c r="K777" s="11" t="s">
        <v>2960</v>
      </c>
      <c r="L777" s="11">
        <v>2</v>
      </c>
    </row>
    <row r="778" spans="1:12">
      <c r="A778" s="11" t="s">
        <v>1528</v>
      </c>
      <c r="D778" s="11" t="s">
        <v>260</v>
      </c>
      <c r="E778" s="19" t="s">
        <v>1778</v>
      </c>
      <c r="F778" s="10">
        <v>42036</v>
      </c>
      <c r="G778" s="10">
        <v>45689</v>
      </c>
      <c r="H778" s="11">
        <v>11</v>
      </c>
      <c r="I778" s="20" t="s">
        <v>259</v>
      </c>
      <c r="J778" s="11" t="s">
        <v>261</v>
      </c>
      <c r="K778" s="11" t="s">
        <v>2960</v>
      </c>
      <c r="L778" s="11">
        <v>2</v>
      </c>
    </row>
    <row r="779" spans="1:12">
      <c r="A779" s="11" t="s">
        <v>1529</v>
      </c>
      <c r="D779" s="11" t="s">
        <v>260</v>
      </c>
      <c r="E779" s="19" t="s">
        <v>1779</v>
      </c>
      <c r="F779" s="10">
        <v>42036</v>
      </c>
      <c r="G779" s="10">
        <v>45689</v>
      </c>
      <c r="H779" s="11">
        <v>11</v>
      </c>
      <c r="I779" s="20" t="s">
        <v>259</v>
      </c>
      <c r="J779" s="11" t="s">
        <v>261</v>
      </c>
      <c r="K779" s="11" t="s">
        <v>2960</v>
      </c>
      <c r="L779" s="11">
        <v>2</v>
      </c>
    </row>
    <row r="780" spans="1:12">
      <c r="A780" s="11" t="s">
        <v>1530</v>
      </c>
      <c r="D780" s="11" t="s">
        <v>260</v>
      </c>
      <c r="E780" s="19" t="s">
        <v>1780</v>
      </c>
      <c r="F780" s="10">
        <v>42036</v>
      </c>
      <c r="G780" s="10">
        <v>45689</v>
      </c>
      <c r="H780" s="11">
        <v>11</v>
      </c>
      <c r="I780" s="20" t="s">
        <v>259</v>
      </c>
      <c r="J780" s="11" t="s">
        <v>261</v>
      </c>
      <c r="K780" s="11" t="s">
        <v>2960</v>
      </c>
      <c r="L780" s="11">
        <v>2</v>
      </c>
    </row>
    <row r="781" spans="1:12">
      <c r="A781" s="11" t="s">
        <v>1531</v>
      </c>
      <c r="D781" s="11" t="s">
        <v>260</v>
      </c>
      <c r="E781" s="19" t="s">
        <v>1781</v>
      </c>
      <c r="F781" s="10">
        <v>42036</v>
      </c>
      <c r="G781" s="10">
        <v>45689</v>
      </c>
      <c r="H781" s="11">
        <v>11</v>
      </c>
      <c r="I781" s="20" t="s">
        <v>259</v>
      </c>
      <c r="J781" s="11" t="s">
        <v>261</v>
      </c>
      <c r="K781" s="11" t="s">
        <v>2960</v>
      </c>
      <c r="L781" s="11">
        <v>2</v>
      </c>
    </row>
    <row r="782" spans="1:12">
      <c r="A782" s="11" t="s">
        <v>1532</v>
      </c>
      <c r="D782" s="11" t="s">
        <v>260</v>
      </c>
      <c r="E782" s="19" t="s">
        <v>1782</v>
      </c>
      <c r="F782" s="10">
        <v>42036</v>
      </c>
      <c r="G782" s="10">
        <v>45689</v>
      </c>
      <c r="H782" s="11">
        <v>11</v>
      </c>
      <c r="I782" s="20" t="s">
        <v>259</v>
      </c>
      <c r="J782" s="11" t="s">
        <v>261</v>
      </c>
      <c r="K782" s="11" t="s">
        <v>2960</v>
      </c>
      <c r="L782" s="11">
        <v>2</v>
      </c>
    </row>
    <row r="783" spans="1:12">
      <c r="A783" s="11" t="s">
        <v>1533</v>
      </c>
      <c r="D783" s="11" t="s">
        <v>260</v>
      </c>
      <c r="E783" s="19" t="s">
        <v>1783</v>
      </c>
      <c r="F783" s="10">
        <v>42036</v>
      </c>
      <c r="G783" s="10">
        <v>45689</v>
      </c>
      <c r="H783" s="11">
        <v>11</v>
      </c>
      <c r="I783" s="20" t="s">
        <v>259</v>
      </c>
      <c r="J783" s="11" t="s">
        <v>261</v>
      </c>
      <c r="K783" s="11" t="s">
        <v>2960</v>
      </c>
      <c r="L783" s="11">
        <v>2</v>
      </c>
    </row>
    <row r="784" spans="1:12">
      <c r="A784" s="11" t="s">
        <v>1534</v>
      </c>
      <c r="D784" s="11" t="s">
        <v>260</v>
      </c>
      <c r="E784" s="19" t="s">
        <v>1784</v>
      </c>
      <c r="F784" s="10">
        <v>42036</v>
      </c>
      <c r="G784" s="10">
        <v>45689</v>
      </c>
      <c r="H784" s="11">
        <v>11</v>
      </c>
      <c r="I784" s="20" t="s">
        <v>259</v>
      </c>
      <c r="J784" s="11" t="s">
        <v>261</v>
      </c>
      <c r="K784" s="11" t="s">
        <v>2960</v>
      </c>
      <c r="L784" s="11">
        <v>2</v>
      </c>
    </row>
    <row r="785" spans="1:12">
      <c r="A785" s="11" t="s">
        <v>1535</v>
      </c>
      <c r="D785" s="11" t="s">
        <v>260</v>
      </c>
      <c r="E785" s="19" t="s">
        <v>1785</v>
      </c>
      <c r="F785" s="10">
        <v>42036</v>
      </c>
      <c r="G785" s="10">
        <v>45689</v>
      </c>
      <c r="H785" s="11">
        <v>11</v>
      </c>
      <c r="I785" s="20" t="s">
        <v>259</v>
      </c>
      <c r="J785" s="11" t="s">
        <v>261</v>
      </c>
      <c r="K785" s="11" t="s">
        <v>2960</v>
      </c>
      <c r="L785" s="11">
        <v>2</v>
      </c>
    </row>
    <row r="786" spans="1:12">
      <c r="A786" s="11" t="s">
        <v>1536</v>
      </c>
      <c r="D786" s="11" t="s">
        <v>260</v>
      </c>
      <c r="E786" s="19" t="s">
        <v>1786</v>
      </c>
      <c r="F786" s="10">
        <v>42036</v>
      </c>
      <c r="G786" s="10">
        <v>45689</v>
      </c>
      <c r="H786" s="11">
        <v>11</v>
      </c>
      <c r="I786" s="20" t="s">
        <v>259</v>
      </c>
      <c r="J786" s="11" t="s">
        <v>261</v>
      </c>
      <c r="K786" s="11" t="s">
        <v>2960</v>
      </c>
      <c r="L786" s="11">
        <v>2</v>
      </c>
    </row>
    <row r="787" spans="1:12">
      <c r="A787" s="11" t="s">
        <v>1537</v>
      </c>
      <c r="D787" s="11" t="s">
        <v>260</v>
      </c>
      <c r="E787" s="19" t="s">
        <v>1787</v>
      </c>
      <c r="F787" s="10">
        <v>42036</v>
      </c>
      <c r="G787" s="10">
        <v>45689</v>
      </c>
      <c r="H787" s="11">
        <v>11</v>
      </c>
      <c r="I787" s="20" t="s">
        <v>259</v>
      </c>
      <c r="J787" s="11" t="s">
        <v>261</v>
      </c>
      <c r="K787" s="11" t="s">
        <v>2960</v>
      </c>
      <c r="L787" s="11">
        <v>2</v>
      </c>
    </row>
    <row r="788" spans="1:12">
      <c r="A788" s="11" t="s">
        <v>1538</v>
      </c>
      <c r="D788" s="11" t="s">
        <v>260</v>
      </c>
      <c r="E788" s="19" t="s">
        <v>1788</v>
      </c>
      <c r="F788" s="10">
        <v>42036</v>
      </c>
      <c r="G788" s="10">
        <v>45689</v>
      </c>
      <c r="H788" s="11">
        <v>11</v>
      </c>
      <c r="I788" s="20" t="s">
        <v>259</v>
      </c>
      <c r="J788" s="11" t="s">
        <v>261</v>
      </c>
      <c r="K788" s="11" t="s">
        <v>2960</v>
      </c>
      <c r="L788" s="11">
        <v>2</v>
      </c>
    </row>
    <row r="789" spans="1:12">
      <c r="A789" s="11" t="s">
        <v>1539</v>
      </c>
      <c r="D789" s="11" t="s">
        <v>260</v>
      </c>
      <c r="E789" s="19" t="s">
        <v>1789</v>
      </c>
      <c r="F789" s="10">
        <v>42036</v>
      </c>
      <c r="G789" s="10">
        <v>45689</v>
      </c>
      <c r="H789" s="11">
        <v>11</v>
      </c>
      <c r="I789" s="20" t="s">
        <v>259</v>
      </c>
      <c r="J789" s="11" t="s">
        <v>261</v>
      </c>
      <c r="K789" s="11" t="s">
        <v>2960</v>
      </c>
      <c r="L789" s="11">
        <v>2</v>
      </c>
    </row>
    <row r="790" spans="1:12">
      <c r="A790" s="11" t="s">
        <v>1540</v>
      </c>
      <c r="D790" s="11" t="s">
        <v>260</v>
      </c>
      <c r="E790" s="19" t="s">
        <v>1790</v>
      </c>
      <c r="F790" s="10">
        <v>42036</v>
      </c>
      <c r="G790" s="10">
        <v>45689</v>
      </c>
      <c r="H790" s="11">
        <v>11</v>
      </c>
      <c r="I790" s="20" t="s">
        <v>259</v>
      </c>
      <c r="J790" s="11" t="s">
        <v>261</v>
      </c>
      <c r="K790" s="11" t="s">
        <v>2960</v>
      </c>
      <c r="L790" s="11">
        <v>2</v>
      </c>
    </row>
    <row r="791" spans="1:12">
      <c r="A791" s="11" t="s">
        <v>1541</v>
      </c>
      <c r="D791" s="11" t="s">
        <v>260</v>
      </c>
      <c r="E791" s="19" t="s">
        <v>1791</v>
      </c>
      <c r="F791" s="10">
        <v>42036</v>
      </c>
      <c r="G791" s="10">
        <v>45689</v>
      </c>
      <c r="H791" s="11">
        <v>11</v>
      </c>
      <c r="I791" s="20" t="s">
        <v>259</v>
      </c>
      <c r="J791" s="11" t="s">
        <v>261</v>
      </c>
      <c r="K791" s="11" t="s">
        <v>2960</v>
      </c>
      <c r="L791" s="11">
        <v>2</v>
      </c>
    </row>
    <row r="792" spans="1:12">
      <c r="A792" s="11" t="s">
        <v>1542</v>
      </c>
      <c r="D792" s="11" t="s">
        <v>260</v>
      </c>
      <c r="E792" s="19" t="s">
        <v>1792</v>
      </c>
      <c r="F792" s="10">
        <v>42036</v>
      </c>
      <c r="G792" s="10">
        <v>45689</v>
      </c>
      <c r="H792" s="11">
        <v>11</v>
      </c>
      <c r="I792" s="20" t="s">
        <v>259</v>
      </c>
      <c r="J792" s="11" t="s">
        <v>261</v>
      </c>
      <c r="K792" s="11" t="s">
        <v>2960</v>
      </c>
      <c r="L792" s="11">
        <v>2</v>
      </c>
    </row>
    <row r="793" spans="1:12">
      <c r="A793" s="11" t="s">
        <v>1543</v>
      </c>
      <c r="D793" s="11" t="s">
        <v>260</v>
      </c>
      <c r="E793" s="19" t="s">
        <v>1793</v>
      </c>
      <c r="F793" s="10">
        <v>42036</v>
      </c>
      <c r="G793" s="10">
        <v>45689</v>
      </c>
      <c r="H793" s="11">
        <v>11</v>
      </c>
      <c r="I793" s="20" t="s">
        <v>259</v>
      </c>
      <c r="J793" s="11" t="s">
        <v>261</v>
      </c>
      <c r="K793" s="11" t="s">
        <v>2960</v>
      </c>
      <c r="L793" s="11">
        <v>2</v>
      </c>
    </row>
    <row r="794" spans="1:12">
      <c r="A794" s="11" t="s">
        <v>1544</v>
      </c>
      <c r="D794" s="11" t="s">
        <v>260</v>
      </c>
      <c r="E794" s="19" t="s">
        <v>1794</v>
      </c>
      <c r="F794" s="10">
        <v>42036</v>
      </c>
      <c r="G794" s="10">
        <v>45689</v>
      </c>
      <c r="H794" s="11">
        <v>11</v>
      </c>
      <c r="I794" s="20" t="s">
        <v>259</v>
      </c>
      <c r="J794" s="11" t="s">
        <v>261</v>
      </c>
      <c r="K794" s="11" t="s">
        <v>2960</v>
      </c>
      <c r="L794" s="11">
        <v>2</v>
      </c>
    </row>
    <row r="795" spans="1:12">
      <c r="A795" s="11" t="s">
        <v>1545</v>
      </c>
      <c r="D795" s="11" t="s">
        <v>260</v>
      </c>
      <c r="E795" s="19" t="s">
        <v>1795</v>
      </c>
      <c r="F795" s="10">
        <v>42036</v>
      </c>
      <c r="G795" s="10">
        <v>45689</v>
      </c>
      <c r="H795" s="11">
        <v>11</v>
      </c>
      <c r="I795" s="20" t="s">
        <v>259</v>
      </c>
      <c r="J795" s="11" t="s">
        <v>261</v>
      </c>
      <c r="K795" s="11" t="s">
        <v>2960</v>
      </c>
      <c r="L795" s="11">
        <v>2</v>
      </c>
    </row>
    <row r="796" spans="1:12">
      <c r="A796" s="11" t="s">
        <v>1546</v>
      </c>
      <c r="D796" s="11" t="s">
        <v>260</v>
      </c>
      <c r="E796" s="19" t="s">
        <v>1796</v>
      </c>
      <c r="F796" s="10">
        <v>42036</v>
      </c>
      <c r="G796" s="10">
        <v>45689</v>
      </c>
      <c r="H796" s="11">
        <v>11</v>
      </c>
      <c r="I796" s="20" t="s">
        <v>259</v>
      </c>
      <c r="J796" s="11" t="s">
        <v>261</v>
      </c>
      <c r="K796" s="11" t="s">
        <v>2960</v>
      </c>
      <c r="L796" s="11">
        <v>2</v>
      </c>
    </row>
    <row r="797" spans="1:12">
      <c r="A797" s="11" t="s">
        <v>1547</v>
      </c>
      <c r="D797" s="11" t="s">
        <v>260</v>
      </c>
      <c r="E797" s="19" t="s">
        <v>1797</v>
      </c>
      <c r="F797" s="10">
        <v>42036</v>
      </c>
      <c r="G797" s="10">
        <v>45689</v>
      </c>
      <c r="H797" s="11">
        <v>11</v>
      </c>
      <c r="I797" s="20" t="s">
        <v>259</v>
      </c>
      <c r="J797" s="11" t="s">
        <v>261</v>
      </c>
      <c r="K797" s="11" t="s">
        <v>2960</v>
      </c>
      <c r="L797" s="11">
        <v>2</v>
      </c>
    </row>
    <row r="798" spans="1:12">
      <c r="A798" s="11" t="s">
        <v>1548</v>
      </c>
      <c r="D798" s="11" t="s">
        <v>260</v>
      </c>
      <c r="E798" s="19" t="s">
        <v>1798</v>
      </c>
      <c r="F798" s="10">
        <v>42036</v>
      </c>
      <c r="G798" s="10">
        <v>45689</v>
      </c>
      <c r="H798" s="11">
        <v>11</v>
      </c>
      <c r="I798" s="20" t="s">
        <v>259</v>
      </c>
      <c r="J798" s="11" t="s">
        <v>261</v>
      </c>
      <c r="K798" s="11" t="s">
        <v>2960</v>
      </c>
      <c r="L798" s="11">
        <v>2</v>
      </c>
    </row>
    <row r="799" spans="1:12">
      <c r="A799" s="11" t="s">
        <v>1549</v>
      </c>
      <c r="D799" s="11" t="s">
        <v>260</v>
      </c>
      <c r="E799" s="19" t="s">
        <v>1799</v>
      </c>
      <c r="F799" s="10">
        <v>42036</v>
      </c>
      <c r="G799" s="10">
        <v>45689</v>
      </c>
      <c r="H799" s="11">
        <v>11</v>
      </c>
      <c r="I799" s="20" t="s">
        <v>259</v>
      </c>
      <c r="J799" s="11" t="s">
        <v>261</v>
      </c>
      <c r="K799" s="11" t="s">
        <v>2960</v>
      </c>
      <c r="L799" s="11">
        <v>2</v>
      </c>
    </row>
    <row r="800" spans="1:12">
      <c r="A800" s="11" t="s">
        <v>1550</v>
      </c>
      <c r="D800" s="11" t="s">
        <v>260</v>
      </c>
      <c r="E800" s="19" t="s">
        <v>1800</v>
      </c>
      <c r="F800" s="10">
        <v>42036</v>
      </c>
      <c r="G800" s="10">
        <v>45689</v>
      </c>
      <c r="H800" s="11">
        <v>11</v>
      </c>
      <c r="I800" s="20" t="s">
        <v>259</v>
      </c>
      <c r="J800" s="11" t="s">
        <v>261</v>
      </c>
      <c r="K800" s="11" t="s">
        <v>2960</v>
      </c>
      <c r="L800" s="11">
        <v>2</v>
      </c>
    </row>
    <row r="801" spans="1:12">
      <c r="A801" s="11" t="s">
        <v>1551</v>
      </c>
      <c r="D801" s="11" t="s">
        <v>260</v>
      </c>
      <c r="E801" s="19" t="s">
        <v>1801</v>
      </c>
      <c r="F801" s="10">
        <v>42036</v>
      </c>
      <c r="G801" s="10">
        <v>45689</v>
      </c>
      <c r="H801" s="11">
        <v>11</v>
      </c>
      <c r="I801" s="20" t="s">
        <v>259</v>
      </c>
      <c r="J801" s="11" t="s">
        <v>261</v>
      </c>
      <c r="K801" s="11" t="s">
        <v>2960</v>
      </c>
      <c r="L801" s="11">
        <v>2</v>
      </c>
    </row>
    <row r="802" spans="1:12">
      <c r="A802" s="11" t="s">
        <v>1552</v>
      </c>
      <c r="D802" s="11" t="s">
        <v>260</v>
      </c>
      <c r="E802" s="19" t="s">
        <v>1802</v>
      </c>
      <c r="F802" s="10">
        <v>42036</v>
      </c>
      <c r="G802" s="10">
        <v>45689</v>
      </c>
      <c r="H802" s="11">
        <v>11</v>
      </c>
      <c r="I802" s="20" t="s">
        <v>259</v>
      </c>
      <c r="J802" s="11" t="s">
        <v>261</v>
      </c>
      <c r="K802" s="11" t="s">
        <v>2960</v>
      </c>
      <c r="L802" s="11">
        <v>2</v>
      </c>
    </row>
    <row r="803" spans="1:12">
      <c r="A803" s="11" t="s">
        <v>1553</v>
      </c>
      <c r="D803" s="11" t="s">
        <v>260</v>
      </c>
      <c r="E803" s="19" t="s">
        <v>1803</v>
      </c>
      <c r="F803" s="10">
        <v>42036</v>
      </c>
      <c r="G803" s="10">
        <v>45689</v>
      </c>
      <c r="H803" s="11">
        <v>11</v>
      </c>
      <c r="I803" s="20" t="s">
        <v>259</v>
      </c>
      <c r="J803" s="11" t="s">
        <v>261</v>
      </c>
      <c r="K803" s="11" t="s">
        <v>2960</v>
      </c>
      <c r="L803" s="11">
        <v>2</v>
      </c>
    </row>
    <row r="804" spans="1:12">
      <c r="A804" s="11" t="s">
        <v>1554</v>
      </c>
      <c r="D804" s="11" t="s">
        <v>260</v>
      </c>
      <c r="E804" s="19" t="s">
        <v>1804</v>
      </c>
      <c r="F804" s="10">
        <v>42036</v>
      </c>
      <c r="G804" s="10">
        <v>45689</v>
      </c>
      <c r="H804" s="11">
        <v>11</v>
      </c>
      <c r="I804" s="20" t="s">
        <v>259</v>
      </c>
      <c r="J804" s="11" t="s">
        <v>261</v>
      </c>
      <c r="K804" s="11" t="s">
        <v>2960</v>
      </c>
      <c r="L804" s="11">
        <v>2</v>
      </c>
    </row>
    <row r="805" spans="1:12">
      <c r="A805" s="11" t="s">
        <v>1555</v>
      </c>
      <c r="D805" s="11" t="s">
        <v>260</v>
      </c>
      <c r="E805" s="19" t="s">
        <v>1805</v>
      </c>
      <c r="F805" s="10">
        <v>42036</v>
      </c>
      <c r="G805" s="10">
        <v>45689</v>
      </c>
      <c r="H805" s="11">
        <v>11</v>
      </c>
      <c r="I805" s="20" t="s">
        <v>259</v>
      </c>
      <c r="J805" s="11" t="s">
        <v>261</v>
      </c>
      <c r="K805" s="11" t="s">
        <v>2960</v>
      </c>
      <c r="L805" s="11">
        <v>2</v>
      </c>
    </row>
    <row r="806" spans="1:12">
      <c r="A806" s="11" t="s">
        <v>1556</v>
      </c>
      <c r="D806" s="11" t="s">
        <v>260</v>
      </c>
      <c r="E806" s="19" t="s">
        <v>1806</v>
      </c>
      <c r="F806" s="10">
        <v>42036</v>
      </c>
      <c r="G806" s="10">
        <v>45689</v>
      </c>
      <c r="H806" s="11">
        <v>11</v>
      </c>
      <c r="I806" s="20" t="s">
        <v>259</v>
      </c>
      <c r="J806" s="11" t="s">
        <v>261</v>
      </c>
      <c r="K806" s="11" t="s">
        <v>2960</v>
      </c>
      <c r="L806" s="11">
        <v>2</v>
      </c>
    </row>
    <row r="807" spans="1:12">
      <c r="A807" s="11" t="s">
        <v>1557</v>
      </c>
      <c r="D807" s="11" t="s">
        <v>260</v>
      </c>
      <c r="E807" s="19" t="s">
        <v>1807</v>
      </c>
      <c r="F807" s="10">
        <v>42036</v>
      </c>
      <c r="G807" s="10">
        <v>45689</v>
      </c>
      <c r="H807" s="11">
        <v>11</v>
      </c>
      <c r="I807" s="20" t="s">
        <v>259</v>
      </c>
      <c r="J807" s="11" t="s">
        <v>261</v>
      </c>
      <c r="K807" s="11" t="s">
        <v>2960</v>
      </c>
      <c r="L807" s="11">
        <v>2</v>
      </c>
    </row>
    <row r="808" spans="1:12">
      <c r="A808" s="11" t="s">
        <v>1558</v>
      </c>
      <c r="D808" s="11" t="s">
        <v>260</v>
      </c>
      <c r="E808" s="19" t="s">
        <v>1808</v>
      </c>
      <c r="F808" s="10">
        <v>42036</v>
      </c>
      <c r="G808" s="10">
        <v>45689</v>
      </c>
      <c r="H808" s="11">
        <v>11</v>
      </c>
      <c r="I808" s="20" t="s">
        <v>259</v>
      </c>
      <c r="J808" s="11" t="s">
        <v>261</v>
      </c>
      <c r="K808" s="11" t="s">
        <v>2960</v>
      </c>
      <c r="L808" s="11">
        <v>2</v>
      </c>
    </row>
    <row r="809" spans="1:12">
      <c r="A809" s="11" t="s">
        <v>1559</v>
      </c>
      <c r="D809" s="11" t="s">
        <v>260</v>
      </c>
      <c r="E809" s="19" t="s">
        <v>1809</v>
      </c>
      <c r="F809" s="10">
        <v>42036</v>
      </c>
      <c r="G809" s="10">
        <v>45689</v>
      </c>
      <c r="H809" s="11">
        <v>11</v>
      </c>
      <c r="I809" s="20" t="s">
        <v>259</v>
      </c>
      <c r="J809" s="11" t="s">
        <v>261</v>
      </c>
      <c r="K809" s="11" t="s">
        <v>2960</v>
      </c>
      <c r="L809" s="11">
        <v>2</v>
      </c>
    </row>
    <row r="810" spans="1:12">
      <c r="A810" s="11" t="s">
        <v>1560</v>
      </c>
      <c r="D810" s="11" t="s">
        <v>260</v>
      </c>
      <c r="E810" s="19" t="s">
        <v>1810</v>
      </c>
      <c r="F810" s="10">
        <v>42036</v>
      </c>
      <c r="G810" s="10">
        <v>45689</v>
      </c>
      <c r="H810" s="11">
        <v>11</v>
      </c>
      <c r="I810" s="20" t="s">
        <v>259</v>
      </c>
      <c r="J810" s="11" t="s">
        <v>261</v>
      </c>
      <c r="K810" s="11" t="s">
        <v>2960</v>
      </c>
      <c r="L810" s="11">
        <v>2</v>
      </c>
    </row>
    <row r="811" spans="1:12">
      <c r="A811" s="11" t="s">
        <v>1561</v>
      </c>
      <c r="D811" s="11" t="s">
        <v>260</v>
      </c>
      <c r="E811" s="19" t="s">
        <v>1811</v>
      </c>
      <c r="F811" s="10">
        <v>42036</v>
      </c>
      <c r="G811" s="10">
        <v>45689</v>
      </c>
      <c r="H811" s="11">
        <v>11</v>
      </c>
      <c r="I811" s="20" t="s">
        <v>259</v>
      </c>
      <c r="J811" s="11" t="s">
        <v>261</v>
      </c>
      <c r="K811" s="11" t="s">
        <v>2960</v>
      </c>
      <c r="L811" s="11">
        <v>2</v>
      </c>
    </row>
    <row r="812" spans="1:12">
      <c r="A812" s="11" t="s">
        <v>1562</v>
      </c>
      <c r="D812" s="11" t="s">
        <v>260</v>
      </c>
      <c r="E812" s="19" t="s">
        <v>1812</v>
      </c>
      <c r="F812" s="10">
        <v>42036</v>
      </c>
      <c r="G812" s="10">
        <v>45689</v>
      </c>
      <c r="H812" s="11">
        <v>11</v>
      </c>
      <c r="I812" s="20" t="s">
        <v>259</v>
      </c>
      <c r="J812" s="11" t="s">
        <v>261</v>
      </c>
      <c r="K812" s="11" t="s">
        <v>2960</v>
      </c>
      <c r="L812" s="11">
        <v>2</v>
      </c>
    </row>
    <row r="813" spans="1:12">
      <c r="A813" s="11" t="s">
        <v>1563</v>
      </c>
      <c r="D813" s="11" t="s">
        <v>260</v>
      </c>
      <c r="E813" s="19" t="s">
        <v>1813</v>
      </c>
      <c r="F813" s="10">
        <v>42036</v>
      </c>
      <c r="G813" s="10">
        <v>45689</v>
      </c>
      <c r="H813" s="11">
        <v>11</v>
      </c>
      <c r="I813" s="20" t="s">
        <v>259</v>
      </c>
      <c r="J813" s="11" t="s">
        <v>261</v>
      </c>
      <c r="K813" s="11" t="s">
        <v>2960</v>
      </c>
      <c r="L813" s="11">
        <v>2</v>
      </c>
    </row>
    <row r="814" spans="1:12">
      <c r="A814" s="11" t="s">
        <v>1564</v>
      </c>
      <c r="D814" s="11" t="s">
        <v>260</v>
      </c>
      <c r="E814" s="19" t="s">
        <v>1814</v>
      </c>
      <c r="F814" s="10">
        <v>42036</v>
      </c>
      <c r="G814" s="10">
        <v>45689</v>
      </c>
      <c r="H814" s="11">
        <v>11</v>
      </c>
      <c r="I814" s="20" t="s">
        <v>259</v>
      </c>
      <c r="J814" s="11" t="s">
        <v>261</v>
      </c>
      <c r="K814" s="11" t="s">
        <v>2960</v>
      </c>
      <c r="L814" s="11">
        <v>2</v>
      </c>
    </row>
    <row r="815" spans="1:12">
      <c r="A815" s="11" t="s">
        <v>1565</v>
      </c>
      <c r="D815" s="11" t="s">
        <v>260</v>
      </c>
      <c r="E815" s="19" t="s">
        <v>1815</v>
      </c>
      <c r="F815" s="10">
        <v>42036</v>
      </c>
      <c r="G815" s="10">
        <v>45689</v>
      </c>
      <c r="H815" s="11">
        <v>11</v>
      </c>
      <c r="I815" s="20" t="s">
        <v>259</v>
      </c>
      <c r="J815" s="11" t="s">
        <v>261</v>
      </c>
      <c r="K815" s="11" t="s">
        <v>2960</v>
      </c>
      <c r="L815" s="11">
        <v>2</v>
      </c>
    </row>
    <row r="816" spans="1:12">
      <c r="A816" s="11" t="s">
        <v>1566</v>
      </c>
      <c r="D816" s="11" t="s">
        <v>260</v>
      </c>
      <c r="E816" s="19" t="s">
        <v>1816</v>
      </c>
      <c r="F816" s="10">
        <v>42036</v>
      </c>
      <c r="G816" s="10">
        <v>45689</v>
      </c>
      <c r="H816" s="11">
        <v>11</v>
      </c>
      <c r="I816" s="20" t="s">
        <v>259</v>
      </c>
      <c r="J816" s="11" t="s">
        <v>261</v>
      </c>
      <c r="K816" s="11" t="s">
        <v>2960</v>
      </c>
      <c r="L816" s="11">
        <v>2</v>
      </c>
    </row>
    <row r="817" spans="1:12">
      <c r="A817" s="11" t="s">
        <v>1567</v>
      </c>
      <c r="D817" s="11" t="s">
        <v>260</v>
      </c>
      <c r="E817" s="19" t="s">
        <v>1817</v>
      </c>
      <c r="F817" s="10">
        <v>42036</v>
      </c>
      <c r="G817" s="10">
        <v>45689</v>
      </c>
      <c r="H817" s="11">
        <v>11</v>
      </c>
      <c r="I817" s="20" t="s">
        <v>259</v>
      </c>
      <c r="J817" s="11" t="s">
        <v>261</v>
      </c>
      <c r="K817" s="11" t="s">
        <v>2960</v>
      </c>
      <c r="L817" s="11">
        <v>2</v>
      </c>
    </row>
    <row r="818" spans="1:12">
      <c r="A818" s="11" t="s">
        <v>1568</v>
      </c>
      <c r="D818" s="11" t="s">
        <v>260</v>
      </c>
      <c r="E818" s="19" t="s">
        <v>1818</v>
      </c>
      <c r="F818" s="10">
        <v>42036</v>
      </c>
      <c r="G818" s="10">
        <v>45689</v>
      </c>
      <c r="H818" s="11">
        <v>11</v>
      </c>
      <c r="I818" s="20" t="s">
        <v>259</v>
      </c>
      <c r="J818" s="11" t="s">
        <v>261</v>
      </c>
      <c r="K818" s="11" t="s">
        <v>2960</v>
      </c>
      <c r="L818" s="11">
        <v>2</v>
      </c>
    </row>
    <row r="819" spans="1:12">
      <c r="A819" s="11" t="s">
        <v>1569</v>
      </c>
      <c r="D819" s="11" t="s">
        <v>260</v>
      </c>
      <c r="E819" s="19" t="s">
        <v>1819</v>
      </c>
      <c r="F819" s="10">
        <v>42036</v>
      </c>
      <c r="G819" s="10">
        <v>45689</v>
      </c>
      <c r="H819" s="11">
        <v>11</v>
      </c>
      <c r="I819" s="20" t="s">
        <v>259</v>
      </c>
      <c r="J819" s="11" t="s">
        <v>261</v>
      </c>
      <c r="K819" s="11" t="s">
        <v>2960</v>
      </c>
      <c r="L819" s="11">
        <v>2</v>
      </c>
    </row>
    <row r="820" spans="1:12">
      <c r="A820" s="11" t="s">
        <v>1570</v>
      </c>
      <c r="D820" s="11" t="s">
        <v>260</v>
      </c>
      <c r="E820" s="19" t="s">
        <v>1820</v>
      </c>
      <c r="F820" s="10">
        <v>42036</v>
      </c>
      <c r="G820" s="10">
        <v>45689</v>
      </c>
      <c r="H820" s="11">
        <v>11</v>
      </c>
      <c r="I820" s="20" t="s">
        <v>259</v>
      </c>
      <c r="J820" s="11" t="s">
        <v>261</v>
      </c>
      <c r="K820" s="11" t="s">
        <v>2960</v>
      </c>
      <c r="L820" s="11">
        <v>2</v>
      </c>
    </row>
    <row r="821" spans="1:12">
      <c r="A821" s="11" t="s">
        <v>1571</v>
      </c>
      <c r="D821" s="11" t="s">
        <v>260</v>
      </c>
      <c r="E821" s="19" t="s">
        <v>1821</v>
      </c>
      <c r="F821" s="10">
        <v>42036</v>
      </c>
      <c r="G821" s="10">
        <v>45689</v>
      </c>
      <c r="H821" s="11">
        <v>11</v>
      </c>
      <c r="I821" s="20" t="s">
        <v>259</v>
      </c>
      <c r="J821" s="11" t="s">
        <v>261</v>
      </c>
      <c r="K821" s="11" t="s">
        <v>2960</v>
      </c>
      <c r="L821" s="11">
        <v>2</v>
      </c>
    </row>
    <row r="822" spans="1:12">
      <c r="A822" s="11" t="s">
        <v>1572</v>
      </c>
      <c r="D822" s="11" t="s">
        <v>260</v>
      </c>
      <c r="E822" s="19" t="s">
        <v>1822</v>
      </c>
      <c r="F822" s="10">
        <v>42036</v>
      </c>
      <c r="G822" s="10">
        <v>45689</v>
      </c>
      <c r="H822" s="11">
        <v>11</v>
      </c>
      <c r="I822" s="20" t="s">
        <v>259</v>
      </c>
      <c r="J822" s="11" t="s">
        <v>261</v>
      </c>
      <c r="K822" s="11" t="s">
        <v>2960</v>
      </c>
      <c r="L822" s="11">
        <v>2</v>
      </c>
    </row>
    <row r="823" spans="1:12">
      <c r="A823" s="11" t="s">
        <v>1573</v>
      </c>
      <c r="D823" s="11" t="s">
        <v>260</v>
      </c>
      <c r="E823" s="19" t="s">
        <v>1823</v>
      </c>
      <c r="F823" s="10">
        <v>42036</v>
      </c>
      <c r="G823" s="10">
        <v>45689</v>
      </c>
      <c r="H823" s="11">
        <v>11</v>
      </c>
      <c r="I823" s="20" t="s">
        <v>259</v>
      </c>
      <c r="J823" s="11" t="s">
        <v>261</v>
      </c>
      <c r="K823" s="11" t="s">
        <v>2960</v>
      </c>
      <c r="L823" s="11">
        <v>2</v>
      </c>
    </row>
    <row r="824" spans="1:12">
      <c r="A824" s="11" t="s">
        <v>1574</v>
      </c>
      <c r="D824" s="11" t="s">
        <v>260</v>
      </c>
      <c r="E824" s="19" t="s">
        <v>1824</v>
      </c>
      <c r="F824" s="10">
        <v>42036</v>
      </c>
      <c r="G824" s="10">
        <v>45689</v>
      </c>
      <c r="H824" s="11">
        <v>11</v>
      </c>
      <c r="I824" s="20" t="s">
        <v>259</v>
      </c>
      <c r="J824" s="11" t="s">
        <v>261</v>
      </c>
      <c r="K824" s="11" t="s">
        <v>2960</v>
      </c>
      <c r="L824" s="11">
        <v>2</v>
      </c>
    </row>
    <row r="825" spans="1:12">
      <c r="A825" s="11" t="s">
        <v>1575</v>
      </c>
      <c r="D825" s="11" t="s">
        <v>260</v>
      </c>
      <c r="E825" s="19" t="s">
        <v>1825</v>
      </c>
      <c r="F825" s="10">
        <v>42036</v>
      </c>
      <c r="G825" s="10">
        <v>45689</v>
      </c>
      <c r="H825" s="11">
        <v>11</v>
      </c>
      <c r="I825" s="20" t="s">
        <v>259</v>
      </c>
      <c r="J825" s="11" t="s">
        <v>261</v>
      </c>
      <c r="K825" s="11" t="s">
        <v>2960</v>
      </c>
      <c r="L825" s="11">
        <v>2</v>
      </c>
    </row>
    <row r="826" spans="1:12">
      <c r="A826" s="11" t="s">
        <v>1576</v>
      </c>
      <c r="D826" s="11" t="s">
        <v>260</v>
      </c>
      <c r="E826" s="19" t="s">
        <v>1826</v>
      </c>
      <c r="F826" s="10">
        <v>42036</v>
      </c>
      <c r="G826" s="10">
        <v>45689</v>
      </c>
      <c r="H826" s="11">
        <v>11</v>
      </c>
      <c r="I826" s="20" t="s">
        <v>259</v>
      </c>
      <c r="J826" s="11" t="s">
        <v>261</v>
      </c>
      <c r="K826" s="11" t="s">
        <v>2960</v>
      </c>
      <c r="L826" s="11">
        <v>2</v>
      </c>
    </row>
    <row r="827" spans="1:12">
      <c r="A827" s="11" t="s">
        <v>1577</v>
      </c>
      <c r="D827" s="11" t="s">
        <v>260</v>
      </c>
      <c r="E827" s="19" t="s">
        <v>1827</v>
      </c>
      <c r="F827" s="10">
        <v>42036</v>
      </c>
      <c r="G827" s="10">
        <v>45689</v>
      </c>
      <c r="H827" s="11">
        <v>11</v>
      </c>
      <c r="I827" s="20" t="s">
        <v>259</v>
      </c>
      <c r="J827" s="11" t="s">
        <v>261</v>
      </c>
      <c r="K827" s="11" t="s">
        <v>2960</v>
      </c>
      <c r="L827" s="11">
        <v>2</v>
      </c>
    </row>
    <row r="828" spans="1:12">
      <c r="A828" s="11" t="s">
        <v>1578</v>
      </c>
      <c r="D828" s="11" t="s">
        <v>260</v>
      </c>
      <c r="E828" s="19" t="s">
        <v>1828</v>
      </c>
      <c r="F828" s="10">
        <v>42036</v>
      </c>
      <c r="G828" s="10">
        <v>45689</v>
      </c>
      <c r="H828" s="11">
        <v>11</v>
      </c>
      <c r="I828" s="20" t="s">
        <v>259</v>
      </c>
      <c r="J828" s="11" t="s">
        <v>261</v>
      </c>
      <c r="K828" s="11" t="s">
        <v>2960</v>
      </c>
      <c r="L828" s="11">
        <v>2</v>
      </c>
    </row>
    <row r="829" spans="1:12">
      <c r="A829" s="11" t="s">
        <v>1579</v>
      </c>
      <c r="D829" s="11" t="s">
        <v>260</v>
      </c>
      <c r="E829" s="19" t="s">
        <v>1829</v>
      </c>
      <c r="F829" s="10">
        <v>42036</v>
      </c>
      <c r="G829" s="10">
        <v>45689</v>
      </c>
      <c r="H829" s="11">
        <v>11</v>
      </c>
      <c r="I829" s="20" t="s">
        <v>259</v>
      </c>
      <c r="J829" s="11" t="s">
        <v>261</v>
      </c>
      <c r="K829" s="11" t="s">
        <v>2960</v>
      </c>
      <c r="L829" s="11">
        <v>2</v>
      </c>
    </row>
    <row r="830" spans="1:12">
      <c r="A830" s="11" t="s">
        <v>1580</v>
      </c>
      <c r="D830" s="11" t="s">
        <v>260</v>
      </c>
      <c r="E830" s="19" t="s">
        <v>1830</v>
      </c>
      <c r="F830" s="10">
        <v>42036</v>
      </c>
      <c r="G830" s="10">
        <v>45689</v>
      </c>
      <c r="H830" s="11">
        <v>11</v>
      </c>
      <c r="I830" s="20" t="s">
        <v>259</v>
      </c>
      <c r="J830" s="11" t="s">
        <v>261</v>
      </c>
      <c r="K830" s="11" t="s">
        <v>2960</v>
      </c>
      <c r="L830" s="11">
        <v>2</v>
      </c>
    </row>
    <row r="831" spans="1:12">
      <c r="A831" s="11" t="s">
        <v>1581</v>
      </c>
      <c r="D831" s="11" t="s">
        <v>260</v>
      </c>
      <c r="E831" s="19" t="s">
        <v>1831</v>
      </c>
      <c r="F831" s="10">
        <v>42036</v>
      </c>
      <c r="G831" s="10">
        <v>45689</v>
      </c>
      <c r="H831" s="11">
        <v>11</v>
      </c>
      <c r="I831" s="20" t="s">
        <v>259</v>
      </c>
      <c r="J831" s="11" t="s">
        <v>261</v>
      </c>
      <c r="K831" s="11" t="s">
        <v>2960</v>
      </c>
      <c r="L831" s="11">
        <v>2</v>
      </c>
    </row>
    <row r="832" spans="1:12">
      <c r="A832" s="11" t="s">
        <v>1582</v>
      </c>
      <c r="D832" s="11" t="s">
        <v>260</v>
      </c>
      <c r="E832" s="19" t="s">
        <v>1832</v>
      </c>
      <c r="F832" s="10">
        <v>42036</v>
      </c>
      <c r="G832" s="10">
        <v>45689</v>
      </c>
      <c r="H832" s="11">
        <v>11</v>
      </c>
      <c r="I832" s="20" t="s">
        <v>259</v>
      </c>
      <c r="J832" s="11" t="s">
        <v>261</v>
      </c>
      <c r="K832" s="11" t="s">
        <v>2960</v>
      </c>
      <c r="L832" s="11">
        <v>2</v>
      </c>
    </row>
    <row r="833" spans="1:12">
      <c r="A833" s="11" t="s">
        <v>1583</v>
      </c>
      <c r="D833" s="11" t="s">
        <v>260</v>
      </c>
      <c r="E833" s="19" t="s">
        <v>1833</v>
      </c>
      <c r="F833" s="10">
        <v>42036</v>
      </c>
      <c r="G833" s="10">
        <v>45689</v>
      </c>
      <c r="H833" s="11">
        <v>11</v>
      </c>
      <c r="I833" s="20" t="s">
        <v>259</v>
      </c>
      <c r="J833" s="11" t="s">
        <v>261</v>
      </c>
      <c r="K833" s="11" t="s">
        <v>2960</v>
      </c>
      <c r="L833" s="11">
        <v>2</v>
      </c>
    </row>
    <row r="834" spans="1:12">
      <c r="A834" s="11" t="s">
        <v>1584</v>
      </c>
      <c r="D834" s="11" t="s">
        <v>260</v>
      </c>
      <c r="E834" s="19" t="s">
        <v>1834</v>
      </c>
      <c r="F834" s="10">
        <v>42036</v>
      </c>
      <c r="G834" s="10">
        <v>45689</v>
      </c>
      <c r="H834" s="11">
        <v>11</v>
      </c>
      <c r="I834" s="20" t="s">
        <v>259</v>
      </c>
      <c r="J834" s="11" t="s">
        <v>261</v>
      </c>
      <c r="K834" s="11" t="s">
        <v>2960</v>
      </c>
      <c r="L834" s="11">
        <v>2</v>
      </c>
    </row>
    <row r="835" spans="1:12">
      <c r="A835" s="11" t="s">
        <v>1585</v>
      </c>
      <c r="D835" s="11" t="s">
        <v>260</v>
      </c>
      <c r="E835" s="19" t="s">
        <v>1835</v>
      </c>
      <c r="F835" s="10">
        <v>42036</v>
      </c>
      <c r="G835" s="10">
        <v>45689</v>
      </c>
      <c r="H835" s="11">
        <v>11</v>
      </c>
      <c r="I835" s="20" t="s">
        <v>259</v>
      </c>
      <c r="J835" s="11" t="s">
        <v>261</v>
      </c>
      <c r="K835" s="11" t="s">
        <v>2960</v>
      </c>
      <c r="L835" s="11">
        <v>2</v>
      </c>
    </row>
    <row r="836" spans="1:12">
      <c r="A836" s="11" t="s">
        <v>1586</v>
      </c>
      <c r="D836" s="11" t="s">
        <v>260</v>
      </c>
      <c r="E836" s="19" t="s">
        <v>1836</v>
      </c>
      <c r="F836" s="10">
        <v>42036</v>
      </c>
      <c r="G836" s="10">
        <v>45689</v>
      </c>
      <c r="H836" s="11">
        <v>11</v>
      </c>
      <c r="I836" s="20" t="s">
        <v>259</v>
      </c>
      <c r="J836" s="11" t="s">
        <v>261</v>
      </c>
      <c r="K836" s="11" t="s">
        <v>2960</v>
      </c>
      <c r="L836" s="11">
        <v>2</v>
      </c>
    </row>
    <row r="837" spans="1:12">
      <c r="A837" s="11" t="s">
        <v>1587</v>
      </c>
      <c r="D837" s="11" t="s">
        <v>260</v>
      </c>
      <c r="E837" s="19" t="s">
        <v>1837</v>
      </c>
      <c r="F837" s="10">
        <v>42036</v>
      </c>
      <c r="G837" s="10">
        <v>45689</v>
      </c>
      <c r="H837" s="11">
        <v>11</v>
      </c>
      <c r="I837" s="20" t="s">
        <v>259</v>
      </c>
      <c r="J837" s="11" t="s">
        <v>261</v>
      </c>
      <c r="K837" s="11" t="s">
        <v>2960</v>
      </c>
      <c r="L837" s="11">
        <v>2</v>
      </c>
    </row>
    <row r="838" spans="1:12">
      <c r="A838" s="11" t="s">
        <v>1588</v>
      </c>
      <c r="D838" s="11" t="s">
        <v>260</v>
      </c>
      <c r="E838" s="19" t="s">
        <v>1838</v>
      </c>
      <c r="F838" s="10">
        <v>42036</v>
      </c>
      <c r="G838" s="10">
        <v>45689</v>
      </c>
      <c r="H838" s="11">
        <v>11</v>
      </c>
      <c r="I838" s="20" t="s">
        <v>259</v>
      </c>
      <c r="J838" s="11" t="s">
        <v>261</v>
      </c>
      <c r="K838" s="11" t="s">
        <v>2960</v>
      </c>
      <c r="L838" s="11">
        <v>2</v>
      </c>
    </row>
    <row r="839" spans="1:12">
      <c r="A839" s="11" t="s">
        <v>1589</v>
      </c>
      <c r="D839" s="11" t="s">
        <v>260</v>
      </c>
      <c r="E839" s="19" t="s">
        <v>1839</v>
      </c>
      <c r="F839" s="10">
        <v>42036</v>
      </c>
      <c r="G839" s="10">
        <v>45689</v>
      </c>
      <c r="H839" s="11">
        <v>11</v>
      </c>
      <c r="I839" s="20" t="s">
        <v>259</v>
      </c>
      <c r="J839" s="11" t="s">
        <v>261</v>
      </c>
      <c r="K839" s="11" t="s">
        <v>2960</v>
      </c>
      <c r="L839" s="11">
        <v>2</v>
      </c>
    </row>
    <row r="840" spans="1:12">
      <c r="A840" s="11" t="s">
        <v>1590</v>
      </c>
      <c r="D840" s="11" t="s">
        <v>260</v>
      </c>
      <c r="E840" s="19" t="s">
        <v>1840</v>
      </c>
      <c r="F840" s="10">
        <v>42036</v>
      </c>
      <c r="G840" s="10">
        <v>45689</v>
      </c>
      <c r="H840" s="11">
        <v>11</v>
      </c>
      <c r="I840" s="20" t="s">
        <v>259</v>
      </c>
      <c r="J840" s="11" t="s">
        <v>261</v>
      </c>
      <c r="K840" s="11" t="s">
        <v>2960</v>
      </c>
      <c r="L840" s="11">
        <v>2</v>
      </c>
    </row>
    <row r="841" spans="1:12">
      <c r="A841" s="11" t="s">
        <v>1591</v>
      </c>
      <c r="D841" s="11" t="s">
        <v>260</v>
      </c>
      <c r="E841" s="19" t="s">
        <v>1841</v>
      </c>
      <c r="F841" s="10">
        <v>42036</v>
      </c>
      <c r="G841" s="10">
        <v>45689</v>
      </c>
      <c r="H841" s="11">
        <v>11</v>
      </c>
      <c r="I841" s="20" t="s">
        <v>259</v>
      </c>
      <c r="J841" s="11" t="s">
        <v>261</v>
      </c>
      <c r="K841" s="11" t="s">
        <v>2960</v>
      </c>
      <c r="L841" s="11">
        <v>2</v>
      </c>
    </row>
    <row r="842" spans="1:12">
      <c r="A842" s="11" t="s">
        <v>1592</v>
      </c>
      <c r="D842" s="11" t="s">
        <v>260</v>
      </c>
      <c r="E842" s="19" t="s">
        <v>1842</v>
      </c>
      <c r="F842" s="10">
        <v>42036</v>
      </c>
      <c r="G842" s="10">
        <v>45689</v>
      </c>
      <c r="H842" s="11">
        <v>11</v>
      </c>
      <c r="I842" s="20" t="s">
        <v>259</v>
      </c>
      <c r="J842" s="11" t="s">
        <v>261</v>
      </c>
      <c r="K842" s="11" t="s">
        <v>2960</v>
      </c>
      <c r="L842" s="11">
        <v>2</v>
      </c>
    </row>
    <row r="843" spans="1:12">
      <c r="A843" s="11" t="s">
        <v>1593</v>
      </c>
      <c r="D843" s="11" t="s">
        <v>260</v>
      </c>
      <c r="E843" s="19" t="s">
        <v>1843</v>
      </c>
      <c r="F843" s="10">
        <v>42036</v>
      </c>
      <c r="G843" s="10">
        <v>45689</v>
      </c>
      <c r="H843" s="11">
        <v>11</v>
      </c>
      <c r="I843" s="20" t="s">
        <v>259</v>
      </c>
      <c r="J843" s="11" t="s">
        <v>261</v>
      </c>
      <c r="K843" s="11" t="s">
        <v>2960</v>
      </c>
      <c r="L843" s="11">
        <v>2</v>
      </c>
    </row>
    <row r="844" spans="1:12">
      <c r="A844" s="11" t="s">
        <v>1594</v>
      </c>
      <c r="D844" s="11" t="s">
        <v>260</v>
      </c>
      <c r="E844" s="19" t="s">
        <v>1844</v>
      </c>
      <c r="F844" s="10">
        <v>42036</v>
      </c>
      <c r="G844" s="10">
        <v>45689</v>
      </c>
      <c r="H844" s="11">
        <v>11</v>
      </c>
      <c r="I844" s="20" t="s">
        <v>259</v>
      </c>
      <c r="J844" s="11" t="s">
        <v>261</v>
      </c>
      <c r="K844" s="11" t="s">
        <v>2960</v>
      </c>
      <c r="L844" s="11">
        <v>2</v>
      </c>
    </row>
    <row r="845" spans="1:12">
      <c r="A845" s="11" t="s">
        <v>1595</v>
      </c>
      <c r="D845" s="11" t="s">
        <v>260</v>
      </c>
      <c r="E845" s="19" t="s">
        <v>1845</v>
      </c>
      <c r="F845" s="10">
        <v>42036</v>
      </c>
      <c r="G845" s="10">
        <v>45689</v>
      </c>
      <c r="H845" s="11">
        <v>11</v>
      </c>
      <c r="I845" s="20" t="s">
        <v>259</v>
      </c>
      <c r="J845" s="11" t="s">
        <v>261</v>
      </c>
      <c r="K845" s="11" t="s">
        <v>2960</v>
      </c>
      <c r="L845" s="11">
        <v>2</v>
      </c>
    </row>
    <row r="846" spans="1:12">
      <c r="A846" s="11" t="s">
        <v>1596</v>
      </c>
      <c r="D846" s="11" t="s">
        <v>260</v>
      </c>
      <c r="E846" s="19" t="s">
        <v>1846</v>
      </c>
      <c r="F846" s="10">
        <v>42036</v>
      </c>
      <c r="G846" s="10">
        <v>45689</v>
      </c>
      <c r="H846" s="11">
        <v>11</v>
      </c>
      <c r="I846" s="20" t="s">
        <v>259</v>
      </c>
      <c r="J846" s="11" t="s">
        <v>261</v>
      </c>
      <c r="K846" s="11" t="s">
        <v>2960</v>
      </c>
      <c r="L846" s="11">
        <v>2</v>
      </c>
    </row>
    <row r="847" spans="1:12">
      <c r="A847" s="11" t="s">
        <v>1597</v>
      </c>
      <c r="D847" s="11" t="s">
        <v>260</v>
      </c>
      <c r="E847" s="19" t="s">
        <v>1847</v>
      </c>
      <c r="F847" s="10">
        <v>42036</v>
      </c>
      <c r="G847" s="10">
        <v>45689</v>
      </c>
      <c r="H847" s="11">
        <v>11</v>
      </c>
      <c r="I847" s="20" t="s">
        <v>259</v>
      </c>
      <c r="J847" s="11" t="s">
        <v>261</v>
      </c>
      <c r="K847" s="11" t="s">
        <v>2960</v>
      </c>
      <c r="L847" s="11">
        <v>2</v>
      </c>
    </row>
    <row r="848" spans="1:12">
      <c r="A848" s="11" t="s">
        <v>1598</v>
      </c>
      <c r="D848" s="11" t="s">
        <v>260</v>
      </c>
      <c r="E848" s="19" t="s">
        <v>1848</v>
      </c>
      <c r="F848" s="10">
        <v>42036</v>
      </c>
      <c r="G848" s="10">
        <v>45689</v>
      </c>
      <c r="H848" s="11">
        <v>11</v>
      </c>
      <c r="I848" s="20" t="s">
        <v>259</v>
      </c>
      <c r="J848" s="11" t="s">
        <v>261</v>
      </c>
      <c r="K848" s="11" t="s">
        <v>2960</v>
      </c>
      <c r="L848" s="11">
        <v>2</v>
      </c>
    </row>
    <row r="849" spans="1:12">
      <c r="A849" s="11" t="s">
        <v>1599</v>
      </c>
      <c r="D849" s="11" t="s">
        <v>260</v>
      </c>
      <c r="E849" s="19" t="s">
        <v>1849</v>
      </c>
      <c r="F849" s="10">
        <v>42036</v>
      </c>
      <c r="G849" s="10">
        <v>45689</v>
      </c>
      <c r="H849" s="11">
        <v>11</v>
      </c>
      <c r="I849" s="20" t="s">
        <v>259</v>
      </c>
      <c r="J849" s="11" t="s">
        <v>261</v>
      </c>
      <c r="K849" s="11" t="s">
        <v>2960</v>
      </c>
      <c r="L849" s="11">
        <v>2</v>
      </c>
    </row>
    <row r="850" spans="1:12">
      <c r="A850" s="11" t="s">
        <v>1600</v>
      </c>
      <c r="D850" s="11" t="s">
        <v>260</v>
      </c>
      <c r="E850" s="19" t="s">
        <v>1850</v>
      </c>
      <c r="F850" s="10">
        <v>42036</v>
      </c>
      <c r="G850" s="10">
        <v>45689</v>
      </c>
      <c r="H850" s="11">
        <v>11</v>
      </c>
      <c r="I850" s="20" t="s">
        <v>259</v>
      </c>
      <c r="J850" s="11" t="s">
        <v>261</v>
      </c>
      <c r="K850" s="11" t="s">
        <v>2960</v>
      </c>
      <c r="L850" s="11">
        <v>2</v>
      </c>
    </row>
    <row r="851" spans="1:12">
      <c r="A851" s="11" t="s">
        <v>1601</v>
      </c>
      <c r="D851" s="11" t="s">
        <v>260</v>
      </c>
      <c r="E851" s="19" t="s">
        <v>1851</v>
      </c>
      <c r="F851" s="10">
        <v>42036</v>
      </c>
      <c r="G851" s="10">
        <v>45689</v>
      </c>
      <c r="H851" s="11">
        <v>11</v>
      </c>
      <c r="I851" s="20" t="s">
        <v>259</v>
      </c>
      <c r="J851" s="11" t="s">
        <v>261</v>
      </c>
      <c r="K851" s="11" t="s">
        <v>2960</v>
      </c>
      <c r="L851" s="11">
        <v>2</v>
      </c>
    </row>
    <row r="852" spans="1:12">
      <c r="A852" s="11" t="s">
        <v>1602</v>
      </c>
      <c r="D852" s="11" t="s">
        <v>260</v>
      </c>
      <c r="E852" s="19" t="s">
        <v>1852</v>
      </c>
      <c r="F852" s="10">
        <v>42036</v>
      </c>
      <c r="G852" s="10">
        <v>45689</v>
      </c>
      <c r="H852" s="11">
        <v>11</v>
      </c>
      <c r="I852" s="20" t="s">
        <v>259</v>
      </c>
      <c r="J852" s="11" t="s">
        <v>261</v>
      </c>
      <c r="K852" s="11" t="s">
        <v>2960</v>
      </c>
      <c r="L852" s="11">
        <v>2</v>
      </c>
    </row>
    <row r="853" spans="1:12">
      <c r="A853" s="11" t="s">
        <v>1603</v>
      </c>
      <c r="D853" s="11" t="s">
        <v>260</v>
      </c>
      <c r="E853" s="19" t="s">
        <v>1853</v>
      </c>
      <c r="F853" s="10">
        <v>42036</v>
      </c>
      <c r="G853" s="10">
        <v>45689</v>
      </c>
      <c r="H853" s="11">
        <v>11</v>
      </c>
      <c r="I853" s="20" t="s">
        <v>259</v>
      </c>
      <c r="J853" s="11" t="s">
        <v>261</v>
      </c>
      <c r="K853" s="11" t="s">
        <v>2960</v>
      </c>
      <c r="L853" s="11">
        <v>2</v>
      </c>
    </row>
    <row r="854" spans="1:12">
      <c r="A854" s="11" t="s">
        <v>1604</v>
      </c>
      <c r="D854" s="11" t="s">
        <v>260</v>
      </c>
      <c r="E854" s="19" t="s">
        <v>1854</v>
      </c>
      <c r="F854" s="10">
        <v>42036</v>
      </c>
      <c r="G854" s="10">
        <v>45689</v>
      </c>
      <c r="H854" s="11">
        <v>11</v>
      </c>
      <c r="I854" s="20" t="s">
        <v>259</v>
      </c>
      <c r="J854" s="11" t="s">
        <v>261</v>
      </c>
      <c r="K854" s="11" t="s">
        <v>2960</v>
      </c>
      <c r="L854" s="11">
        <v>2</v>
      </c>
    </row>
    <row r="855" spans="1:12">
      <c r="A855" s="11" t="s">
        <v>1605</v>
      </c>
      <c r="D855" s="11" t="s">
        <v>260</v>
      </c>
      <c r="E855" s="19" t="s">
        <v>1855</v>
      </c>
      <c r="F855" s="10">
        <v>42036</v>
      </c>
      <c r="G855" s="10">
        <v>45689</v>
      </c>
      <c r="H855" s="11">
        <v>11</v>
      </c>
      <c r="I855" s="20" t="s">
        <v>259</v>
      </c>
      <c r="J855" s="11" t="s">
        <v>261</v>
      </c>
      <c r="K855" s="11" t="s">
        <v>2960</v>
      </c>
      <c r="L855" s="11">
        <v>2</v>
      </c>
    </row>
    <row r="856" spans="1:12">
      <c r="A856" s="11" t="s">
        <v>1606</v>
      </c>
      <c r="D856" s="11" t="s">
        <v>260</v>
      </c>
      <c r="E856" s="19" t="s">
        <v>1856</v>
      </c>
      <c r="F856" s="10">
        <v>42036</v>
      </c>
      <c r="G856" s="10">
        <v>45689</v>
      </c>
      <c r="H856" s="11">
        <v>11</v>
      </c>
      <c r="I856" s="20" t="s">
        <v>259</v>
      </c>
      <c r="J856" s="11" t="s">
        <v>261</v>
      </c>
      <c r="K856" s="11" t="s">
        <v>2960</v>
      </c>
      <c r="L856" s="11">
        <v>2</v>
      </c>
    </row>
    <row r="857" spans="1:12">
      <c r="A857" s="11" t="s">
        <v>1607</v>
      </c>
      <c r="D857" s="11" t="s">
        <v>260</v>
      </c>
      <c r="E857" s="19" t="s">
        <v>1857</v>
      </c>
      <c r="F857" s="10">
        <v>42036</v>
      </c>
      <c r="G857" s="10">
        <v>45689</v>
      </c>
      <c r="H857" s="11">
        <v>11</v>
      </c>
      <c r="I857" s="20" t="s">
        <v>259</v>
      </c>
      <c r="J857" s="11" t="s">
        <v>261</v>
      </c>
      <c r="K857" s="11" t="s">
        <v>2960</v>
      </c>
      <c r="L857" s="11">
        <v>2</v>
      </c>
    </row>
    <row r="858" spans="1:12">
      <c r="A858" s="11" t="s">
        <v>1608</v>
      </c>
      <c r="D858" s="11" t="s">
        <v>260</v>
      </c>
      <c r="E858" s="19" t="s">
        <v>1858</v>
      </c>
      <c r="F858" s="10">
        <v>42036</v>
      </c>
      <c r="G858" s="10">
        <v>45689</v>
      </c>
      <c r="H858" s="11">
        <v>11</v>
      </c>
      <c r="I858" s="20" t="s">
        <v>259</v>
      </c>
      <c r="J858" s="11" t="s">
        <v>261</v>
      </c>
      <c r="K858" s="11" t="s">
        <v>2960</v>
      </c>
      <c r="L858" s="11">
        <v>2</v>
      </c>
    </row>
    <row r="859" spans="1:12">
      <c r="A859" s="11" t="s">
        <v>1609</v>
      </c>
      <c r="D859" s="11" t="s">
        <v>260</v>
      </c>
      <c r="E859" s="19" t="s">
        <v>1859</v>
      </c>
      <c r="F859" s="10">
        <v>42036</v>
      </c>
      <c r="G859" s="10">
        <v>45689</v>
      </c>
      <c r="H859" s="11">
        <v>11</v>
      </c>
      <c r="I859" s="20" t="s">
        <v>259</v>
      </c>
      <c r="J859" s="11" t="s">
        <v>261</v>
      </c>
      <c r="K859" s="11" t="s">
        <v>2960</v>
      </c>
      <c r="L859" s="11">
        <v>2</v>
      </c>
    </row>
    <row r="860" spans="1:12">
      <c r="A860" s="11" t="s">
        <v>1610</v>
      </c>
      <c r="D860" s="11" t="s">
        <v>260</v>
      </c>
      <c r="E860" s="19" t="s">
        <v>1860</v>
      </c>
      <c r="F860" s="10">
        <v>42036</v>
      </c>
      <c r="G860" s="10">
        <v>45689</v>
      </c>
      <c r="H860" s="11">
        <v>11</v>
      </c>
      <c r="I860" s="20" t="s">
        <v>259</v>
      </c>
      <c r="J860" s="11" t="s">
        <v>261</v>
      </c>
      <c r="K860" s="11" t="s">
        <v>2960</v>
      </c>
      <c r="L860" s="11">
        <v>2</v>
      </c>
    </row>
    <row r="861" spans="1:12">
      <c r="A861" s="11" t="s">
        <v>1611</v>
      </c>
      <c r="D861" s="11" t="s">
        <v>260</v>
      </c>
      <c r="E861" s="19" t="s">
        <v>1861</v>
      </c>
      <c r="F861" s="10">
        <v>42036</v>
      </c>
      <c r="G861" s="10">
        <v>45689</v>
      </c>
      <c r="H861" s="11">
        <v>11</v>
      </c>
      <c r="I861" s="20" t="s">
        <v>259</v>
      </c>
      <c r="J861" s="11" t="s">
        <v>261</v>
      </c>
      <c r="K861" s="11" t="s">
        <v>2960</v>
      </c>
      <c r="L861" s="11">
        <v>2</v>
      </c>
    </row>
    <row r="862" spans="1:12">
      <c r="A862" s="11" t="s">
        <v>1612</v>
      </c>
      <c r="D862" s="11" t="s">
        <v>260</v>
      </c>
      <c r="E862" s="19" t="s">
        <v>1862</v>
      </c>
      <c r="F862" s="10">
        <v>42036</v>
      </c>
      <c r="G862" s="10">
        <v>45689</v>
      </c>
      <c r="H862" s="11">
        <v>11</v>
      </c>
      <c r="I862" s="20" t="s">
        <v>259</v>
      </c>
      <c r="J862" s="11" t="s">
        <v>261</v>
      </c>
      <c r="K862" s="11" t="s">
        <v>2960</v>
      </c>
      <c r="L862" s="11">
        <v>2</v>
      </c>
    </row>
    <row r="863" spans="1:12">
      <c r="A863" s="11" t="s">
        <v>1613</v>
      </c>
      <c r="D863" s="11" t="s">
        <v>260</v>
      </c>
      <c r="E863" s="19" t="s">
        <v>1863</v>
      </c>
      <c r="F863" s="10">
        <v>42036</v>
      </c>
      <c r="G863" s="10">
        <v>45689</v>
      </c>
      <c r="H863" s="11">
        <v>11</v>
      </c>
      <c r="I863" s="20" t="s">
        <v>259</v>
      </c>
      <c r="J863" s="11" t="s">
        <v>261</v>
      </c>
      <c r="K863" s="11" t="s">
        <v>2960</v>
      </c>
      <c r="L863" s="11">
        <v>2</v>
      </c>
    </row>
    <row r="864" spans="1:12">
      <c r="A864" s="11" t="s">
        <v>1614</v>
      </c>
      <c r="D864" s="11" t="s">
        <v>260</v>
      </c>
      <c r="E864" s="19" t="s">
        <v>1864</v>
      </c>
      <c r="F864" s="10">
        <v>42036</v>
      </c>
      <c r="G864" s="10">
        <v>45689</v>
      </c>
      <c r="H864" s="11">
        <v>11</v>
      </c>
      <c r="I864" s="20" t="s">
        <v>259</v>
      </c>
      <c r="J864" s="11" t="s">
        <v>261</v>
      </c>
      <c r="K864" s="11" t="s">
        <v>2960</v>
      </c>
      <c r="L864" s="11">
        <v>2</v>
      </c>
    </row>
    <row r="865" spans="1:12">
      <c r="A865" s="11" t="s">
        <v>1615</v>
      </c>
      <c r="D865" s="11" t="s">
        <v>260</v>
      </c>
      <c r="E865" s="19" t="s">
        <v>1865</v>
      </c>
      <c r="F865" s="10">
        <v>42036</v>
      </c>
      <c r="G865" s="10">
        <v>45689</v>
      </c>
      <c r="H865" s="11">
        <v>11</v>
      </c>
      <c r="I865" s="20" t="s">
        <v>259</v>
      </c>
      <c r="J865" s="11" t="s">
        <v>261</v>
      </c>
      <c r="K865" s="11" t="s">
        <v>2960</v>
      </c>
      <c r="L865" s="11">
        <v>2</v>
      </c>
    </row>
    <row r="866" spans="1:12">
      <c r="A866" s="11" t="s">
        <v>1616</v>
      </c>
      <c r="D866" s="11" t="s">
        <v>260</v>
      </c>
      <c r="E866" s="19" t="s">
        <v>1866</v>
      </c>
      <c r="F866" s="10">
        <v>42036</v>
      </c>
      <c r="G866" s="10">
        <v>45689</v>
      </c>
      <c r="H866" s="11">
        <v>11</v>
      </c>
      <c r="I866" s="20" t="s">
        <v>259</v>
      </c>
      <c r="J866" s="11" t="s">
        <v>261</v>
      </c>
      <c r="K866" s="11" t="s">
        <v>2960</v>
      </c>
      <c r="L866" s="11">
        <v>2</v>
      </c>
    </row>
    <row r="867" spans="1:12">
      <c r="A867" s="11" t="s">
        <v>1617</v>
      </c>
      <c r="D867" s="11" t="s">
        <v>260</v>
      </c>
      <c r="E867" s="19" t="s">
        <v>1867</v>
      </c>
      <c r="F867" s="10">
        <v>42036</v>
      </c>
      <c r="G867" s="10">
        <v>45689</v>
      </c>
      <c r="H867" s="11">
        <v>11</v>
      </c>
      <c r="I867" s="20" t="s">
        <v>259</v>
      </c>
      <c r="J867" s="11" t="s">
        <v>261</v>
      </c>
      <c r="K867" s="11" t="s">
        <v>2960</v>
      </c>
      <c r="L867" s="11">
        <v>2</v>
      </c>
    </row>
    <row r="868" spans="1:12">
      <c r="A868" s="11" t="s">
        <v>1618</v>
      </c>
      <c r="D868" s="11" t="s">
        <v>260</v>
      </c>
      <c r="E868" s="19" t="s">
        <v>1868</v>
      </c>
      <c r="F868" s="10">
        <v>42036</v>
      </c>
      <c r="G868" s="10">
        <v>45689</v>
      </c>
      <c r="H868" s="11">
        <v>11</v>
      </c>
      <c r="I868" s="20" t="s">
        <v>259</v>
      </c>
      <c r="J868" s="11" t="s">
        <v>261</v>
      </c>
      <c r="K868" s="11" t="s">
        <v>2960</v>
      </c>
      <c r="L868" s="11">
        <v>2</v>
      </c>
    </row>
    <row r="869" spans="1:12">
      <c r="A869" s="11" t="s">
        <v>1619</v>
      </c>
      <c r="D869" s="11" t="s">
        <v>260</v>
      </c>
      <c r="E869" s="19" t="s">
        <v>1869</v>
      </c>
      <c r="F869" s="10">
        <v>42036</v>
      </c>
      <c r="G869" s="10">
        <v>45689</v>
      </c>
      <c r="H869" s="11">
        <v>11</v>
      </c>
      <c r="I869" s="20" t="s">
        <v>259</v>
      </c>
      <c r="J869" s="11" t="s">
        <v>261</v>
      </c>
      <c r="K869" s="11" t="s">
        <v>2960</v>
      </c>
      <c r="L869" s="11">
        <v>2</v>
      </c>
    </row>
    <row r="870" spans="1:12">
      <c r="A870" s="11" t="s">
        <v>1620</v>
      </c>
      <c r="D870" s="11" t="s">
        <v>260</v>
      </c>
      <c r="E870" s="19" t="s">
        <v>1870</v>
      </c>
      <c r="F870" s="10">
        <v>42036</v>
      </c>
      <c r="G870" s="10">
        <v>45689</v>
      </c>
      <c r="H870" s="11">
        <v>11</v>
      </c>
      <c r="I870" s="20" t="s">
        <v>259</v>
      </c>
      <c r="J870" s="11" t="s">
        <v>261</v>
      </c>
      <c r="K870" s="11" t="s">
        <v>2960</v>
      </c>
      <c r="L870" s="11">
        <v>2</v>
      </c>
    </row>
    <row r="871" spans="1:12">
      <c r="A871" s="11" t="s">
        <v>1621</v>
      </c>
      <c r="D871" s="11" t="s">
        <v>260</v>
      </c>
      <c r="E871" s="19" t="s">
        <v>1871</v>
      </c>
      <c r="F871" s="10">
        <v>42036</v>
      </c>
      <c r="G871" s="10">
        <v>45689</v>
      </c>
      <c r="H871" s="11">
        <v>11</v>
      </c>
      <c r="I871" s="20" t="s">
        <v>259</v>
      </c>
      <c r="J871" s="11" t="s">
        <v>261</v>
      </c>
      <c r="K871" s="11" t="s">
        <v>2960</v>
      </c>
      <c r="L871" s="11">
        <v>2</v>
      </c>
    </row>
    <row r="872" spans="1:12">
      <c r="A872" s="11" t="s">
        <v>1622</v>
      </c>
      <c r="D872" s="11" t="s">
        <v>260</v>
      </c>
      <c r="E872" s="19" t="s">
        <v>1872</v>
      </c>
      <c r="F872" s="10">
        <v>42036</v>
      </c>
      <c r="G872" s="10">
        <v>45689</v>
      </c>
      <c r="H872" s="11">
        <v>11</v>
      </c>
      <c r="I872" s="20" t="s">
        <v>259</v>
      </c>
      <c r="J872" s="11" t="s">
        <v>261</v>
      </c>
      <c r="K872" s="11" t="s">
        <v>2960</v>
      </c>
      <c r="L872" s="11">
        <v>2</v>
      </c>
    </row>
    <row r="873" spans="1:12">
      <c r="A873" s="11" t="s">
        <v>1623</v>
      </c>
      <c r="D873" s="11" t="s">
        <v>260</v>
      </c>
      <c r="E873" s="19" t="s">
        <v>1873</v>
      </c>
      <c r="F873" s="10">
        <v>42036</v>
      </c>
      <c r="G873" s="10">
        <v>45689</v>
      </c>
      <c r="H873" s="11">
        <v>11</v>
      </c>
      <c r="I873" s="20" t="s">
        <v>259</v>
      </c>
      <c r="J873" s="11" t="s">
        <v>261</v>
      </c>
      <c r="K873" s="11" t="s">
        <v>2960</v>
      </c>
      <c r="L873" s="11">
        <v>2</v>
      </c>
    </row>
    <row r="874" spans="1:12">
      <c r="A874" s="11" t="s">
        <v>1624</v>
      </c>
      <c r="D874" s="11" t="s">
        <v>260</v>
      </c>
      <c r="E874" s="19" t="s">
        <v>1874</v>
      </c>
      <c r="F874" s="10">
        <v>42036</v>
      </c>
      <c r="G874" s="10">
        <v>45689</v>
      </c>
      <c r="H874" s="11">
        <v>11</v>
      </c>
      <c r="I874" s="20" t="s">
        <v>259</v>
      </c>
      <c r="J874" s="11" t="s">
        <v>261</v>
      </c>
      <c r="K874" s="11" t="s">
        <v>2960</v>
      </c>
      <c r="L874" s="11">
        <v>2</v>
      </c>
    </row>
    <row r="875" spans="1:12">
      <c r="A875" s="11" t="s">
        <v>1625</v>
      </c>
      <c r="D875" s="11" t="s">
        <v>260</v>
      </c>
      <c r="E875" s="19" t="s">
        <v>1875</v>
      </c>
      <c r="F875" s="10">
        <v>42036</v>
      </c>
      <c r="G875" s="10">
        <v>45689</v>
      </c>
      <c r="H875" s="11">
        <v>11</v>
      </c>
      <c r="I875" s="20" t="s">
        <v>259</v>
      </c>
      <c r="J875" s="11" t="s">
        <v>261</v>
      </c>
      <c r="K875" s="11" t="s">
        <v>2960</v>
      </c>
      <c r="L875" s="11">
        <v>2</v>
      </c>
    </row>
    <row r="876" spans="1:12">
      <c r="A876" s="11" t="s">
        <v>1626</v>
      </c>
      <c r="D876" s="11" t="s">
        <v>260</v>
      </c>
      <c r="E876" s="19" t="s">
        <v>1876</v>
      </c>
      <c r="F876" s="10">
        <v>42036</v>
      </c>
      <c r="G876" s="10">
        <v>45689</v>
      </c>
      <c r="H876" s="11">
        <v>11</v>
      </c>
      <c r="I876" s="20" t="s">
        <v>259</v>
      </c>
      <c r="J876" s="11" t="s">
        <v>261</v>
      </c>
      <c r="K876" s="11" t="s">
        <v>2960</v>
      </c>
      <c r="L876" s="11">
        <v>2</v>
      </c>
    </row>
    <row r="877" spans="1:12">
      <c r="A877" s="11" t="s">
        <v>1627</v>
      </c>
      <c r="D877" s="11" t="s">
        <v>260</v>
      </c>
      <c r="E877" s="19" t="s">
        <v>1877</v>
      </c>
      <c r="F877" s="10">
        <v>42036</v>
      </c>
      <c r="G877" s="10">
        <v>45689</v>
      </c>
      <c r="H877" s="11">
        <v>11</v>
      </c>
      <c r="I877" s="20" t="s">
        <v>259</v>
      </c>
      <c r="J877" s="11" t="s">
        <v>261</v>
      </c>
      <c r="K877" s="11" t="s">
        <v>2960</v>
      </c>
      <c r="L877" s="11">
        <v>2</v>
      </c>
    </row>
    <row r="878" spans="1:12">
      <c r="A878" s="11" t="s">
        <v>1628</v>
      </c>
      <c r="D878" s="11" t="s">
        <v>260</v>
      </c>
      <c r="E878" s="19" t="s">
        <v>1878</v>
      </c>
      <c r="F878" s="10">
        <v>42036</v>
      </c>
      <c r="G878" s="10">
        <v>45689</v>
      </c>
      <c r="H878" s="11">
        <v>11</v>
      </c>
      <c r="I878" s="20" t="s">
        <v>259</v>
      </c>
      <c r="J878" s="11" t="s">
        <v>261</v>
      </c>
      <c r="K878" s="11" t="s">
        <v>2960</v>
      </c>
      <c r="L878" s="11">
        <v>2</v>
      </c>
    </row>
    <row r="879" spans="1:12">
      <c r="A879" s="11" t="s">
        <v>1629</v>
      </c>
      <c r="D879" s="11" t="s">
        <v>260</v>
      </c>
      <c r="E879" s="19" t="s">
        <v>1879</v>
      </c>
      <c r="F879" s="10">
        <v>42036</v>
      </c>
      <c r="G879" s="10">
        <v>45689</v>
      </c>
      <c r="H879" s="11">
        <v>11</v>
      </c>
      <c r="I879" s="20" t="s">
        <v>259</v>
      </c>
      <c r="J879" s="11" t="s">
        <v>261</v>
      </c>
      <c r="K879" s="11" t="s">
        <v>2960</v>
      </c>
      <c r="L879" s="11">
        <v>2</v>
      </c>
    </row>
    <row r="880" spans="1:12">
      <c r="A880" s="11" t="s">
        <v>1630</v>
      </c>
      <c r="D880" s="11" t="s">
        <v>260</v>
      </c>
      <c r="E880" s="19" t="s">
        <v>1880</v>
      </c>
      <c r="F880" s="10">
        <v>42036</v>
      </c>
      <c r="G880" s="10">
        <v>45689</v>
      </c>
      <c r="H880" s="11">
        <v>11</v>
      </c>
      <c r="I880" s="20" t="s">
        <v>259</v>
      </c>
      <c r="J880" s="11" t="s">
        <v>261</v>
      </c>
      <c r="K880" s="11" t="s">
        <v>2960</v>
      </c>
      <c r="L880" s="11">
        <v>2</v>
      </c>
    </row>
    <row r="881" spans="1:12">
      <c r="A881" s="11" t="s">
        <v>1631</v>
      </c>
      <c r="D881" s="11" t="s">
        <v>260</v>
      </c>
      <c r="E881" s="19" t="s">
        <v>1881</v>
      </c>
      <c r="F881" s="10">
        <v>42036</v>
      </c>
      <c r="G881" s="10">
        <v>45689</v>
      </c>
      <c r="H881" s="11">
        <v>11</v>
      </c>
      <c r="I881" s="20" t="s">
        <v>259</v>
      </c>
      <c r="J881" s="11" t="s">
        <v>261</v>
      </c>
      <c r="K881" s="11" t="s">
        <v>2960</v>
      </c>
      <c r="L881" s="11">
        <v>2</v>
      </c>
    </row>
    <row r="882" spans="1:12">
      <c r="A882" s="11" t="s">
        <v>1632</v>
      </c>
      <c r="D882" s="11" t="s">
        <v>260</v>
      </c>
      <c r="E882" s="19" t="s">
        <v>1882</v>
      </c>
      <c r="F882" s="10">
        <v>42036</v>
      </c>
      <c r="G882" s="10">
        <v>45689</v>
      </c>
      <c r="H882" s="11">
        <v>11</v>
      </c>
      <c r="I882" s="20" t="s">
        <v>259</v>
      </c>
      <c r="J882" s="11" t="s">
        <v>261</v>
      </c>
      <c r="K882" s="11" t="s">
        <v>2960</v>
      </c>
      <c r="L882" s="11">
        <v>2</v>
      </c>
    </row>
    <row r="883" spans="1:12">
      <c r="A883" s="11" t="s">
        <v>1633</v>
      </c>
      <c r="D883" s="11" t="s">
        <v>260</v>
      </c>
      <c r="E883" s="19" t="s">
        <v>1883</v>
      </c>
      <c r="F883" s="10">
        <v>42036</v>
      </c>
      <c r="G883" s="10">
        <v>45689</v>
      </c>
      <c r="H883" s="11">
        <v>11</v>
      </c>
      <c r="I883" s="20" t="s">
        <v>259</v>
      </c>
      <c r="J883" s="11" t="s">
        <v>261</v>
      </c>
      <c r="K883" s="11" t="s">
        <v>2960</v>
      </c>
      <c r="L883" s="11">
        <v>2</v>
      </c>
    </row>
    <row r="884" spans="1:12">
      <c r="A884" s="11" t="s">
        <v>1634</v>
      </c>
      <c r="D884" s="11" t="s">
        <v>260</v>
      </c>
      <c r="E884" s="19" t="s">
        <v>1884</v>
      </c>
      <c r="F884" s="10">
        <v>42036</v>
      </c>
      <c r="G884" s="10">
        <v>45689</v>
      </c>
      <c r="H884" s="11">
        <v>11</v>
      </c>
      <c r="I884" s="20" t="s">
        <v>259</v>
      </c>
      <c r="J884" s="11" t="s">
        <v>261</v>
      </c>
      <c r="K884" s="11" t="s">
        <v>2960</v>
      </c>
      <c r="L884" s="11">
        <v>2</v>
      </c>
    </row>
    <row r="885" spans="1:12">
      <c r="A885" s="11" t="s">
        <v>1635</v>
      </c>
      <c r="D885" s="11" t="s">
        <v>260</v>
      </c>
      <c r="E885" s="19" t="s">
        <v>1885</v>
      </c>
      <c r="F885" s="10">
        <v>42036</v>
      </c>
      <c r="G885" s="10">
        <v>45689</v>
      </c>
      <c r="H885" s="11">
        <v>11</v>
      </c>
      <c r="I885" s="20" t="s">
        <v>259</v>
      </c>
      <c r="J885" s="11" t="s">
        <v>261</v>
      </c>
      <c r="K885" s="11" t="s">
        <v>2960</v>
      </c>
      <c r="L885" s="11">
        <v>2</v>
      </c>
    </row>
    <row r="886" spans="1:12">
      <c r="A886" s="11" t="s">
        <v>1636</v>
      </c>
      <c r="D886" s="11" t="s">
        <v>260</v>
      </c>
      <c r="E886" s="19" t="s">
        <v>1886</v>
      </c>
      <c r="F886" s="10">
        <v>42036</v>
      </c>
      <c r="G886" s="10">
        <v>45689</v>
      </c>
      <c r="H886" s="11">
        <v>11</v>
      </c>
      <c r="I886" s="20" t="s">
        <v>259</v>
      </c>
      <c r="J886" s="11" t="s">
        <v>261</v>
      </c>
      <c r="K886" s="11" t="s">
        <v>2960</v>
      </c>
      <c r="L886" s="11">
        <v>2</v>
      </c>
    </row>
    <row r="887" spans="1:12">
      <c r="A887" s="11" t="s">
        <v>1637</v>
      </c>
      <c r="D887" s="11" t="s">
        <v>260</v>
      </c>
      <c r="E887" s="19" t="s">
        <v>1887</v>
      </c>
      <c r="F887" s="10">
        <v>42036</v>
      </c>
      <c r="G887" s="10">
        <v>45689</v>
      </c>
      <c r="H887" s="11">
        <v>11</v>
      </c>
      <c r="I887" s="20" t="s">
        <v>259</v>
      </c>
      <c r="J887" s="11" t="s">
        <v>261</v>
      </c>
      <c r="K887" s="11" t="s">
        <v>2960</v>
      </c>
      <c r="L887" s="11">
        <v>2</v>
      </c>
    </row>
    <row r="888" spans="1:12">
      <c r="A888" s="11" t="s">
        <v>1638</v>
      </c>
      <c r="D888" s="11" t="s">
        <v>260</v>
      </c>
      <c r="E888" s="19" t="s">
        <v>1888</v>
      </c>
      <c r="F888" s="10">
        <v>42036</v>
      </c>
      <c r="G888" s="10">
        <v>45689</v>
      </c>
      <c r="H888" s="11">
        <v>11</v>
      </c>
      <c r="I888" s="20" t="s">
        <v>259</v>
      </c>
      <c r="J888" s="11" t="s">
        <v>261</v>
      </c>
      <c r="K888" s="11" t="s">
        <v>2960</v>
      </c>
      <c r="L888" s="11">
        <v>2</v>
      </c>
    </row>
    <row r="889" spans="1:12">
      <c r="A889" s="11" t="s">
        <v>1639</v>
      </c>
      <c r="D889" s="11" t="s">
        <v>260</v>
      </c>
      <c r="E889" s="19" t="s">
        <v>1889</v>
      </c>
      <c r="F889" s="10">
        <v>42036</v>
      </c>
      <c r="G889" s="10">
        <v>45689</v>
      </c>
      <c r="H889" s="11">
        <v>11</v>
      </c>
      <c r="I889" s="20" t="s">
        <v>259</v>
      </c>
      <c r="J889" s="11" t="s">
        <v>261</v>
      </c>
      <c r="K889" s="11" t="s">
        <v>2960</v>
      </c>
      <c r="L889" s="11">
        <v>2</v>
      </c>
    </row>
    <row r="890" spans="1:12">
      <c r="A890" s="11" t="s">
        <v>1640</v>
      </c>
      <c r="D890" s="11" t="s">
        <v>260</v>
      </c>
      <c r="E890" s="19" t="s">
        <v>1890</v>
      </c>
      <c r="F890" s="10">
        <v>42036</v>
      </c>
      <c r="G890" s="10">
        <v>45689</v>
      </c>
      <c r="H890" s="11">
        <v>11</v>
      </c>
      <c r="I890" s="20" t="s">
        <v>259</v>
      </c>
      <c r="J890" s="11" t="s">
        <v>261</v>
      </c>
      <c r="K890" s="11" t="s">
        <v>2960</v>
      </c>
      <c r="L890" s="11">
        <v>2</v>
      </c>
    </row>
    <row r="891" spans="1:12">
      <c r="A891" s="11" t="s">
        <v>1641</v>
      </c>
      <c r="D891" s="11" t="s">
        <v>260</v>
      </c>
      <c r="E891" s="19" t="s">
        <v>1891</v>
      </c>
      <c r="F891" s="10">
        <v>42036</v>
      </c>
      <c r="G891" s="10">
        <v>45689</v>
      </c>
      <c r="H891" s="11">
        <v>11</v>
      </c>
      <c r="I891" s="20" t="s">
        <v>259</v>
      </c>
      <c r="J891" s="11" t="s">
        <v>261</v>
      </c>
      <c r="K891" s="11" t="s">
        <v>2960</v>
      </c>
      <c r="L891" s="11">
        <v>2</v>
      </c>
    </row>
    <row r="892" spans="1:12">
      <c r="A892" s="11" t="s">
        <v>1642</v>
      </c>
      <c r="D892" s="11" t="s">
        <v>260</v>
      </c>
      <c r="E892" s="19" t="s">
        <v>1892</v>
      </c>
      <c r="F892" s="10">
        <v>42036</v>
      </c>
      <c r="G892" s="10">
        <v>45689</v>
      </c>
      <c r="H892" s="11">
        <v>11</v>
      </c>
      <c r="I892" s="20" t="s">
        <v>259</v>
      </c>
      <c r="J892" s="11" t="s">
        <v>261</v>
      </c>
      <c r="K892" s="11" t="s">
        <v>2960</v>
      </c>
      <c r="L892" s="11">
        <v>2</v>
      </c>
    </row>
    <row r="893" spans="1:12">
      <c r="A893" s="11" t="s">
        <v>1643</v>
      </c>
      <c r="D893" s="11" t="s">
        <v>260</v>
      </c>
      <c r="E893" s="19" t="s">
        <v>1893</v>
      </c>
      <c r="F893" s="10">
        <v>42036</v>
      </c>
      <c r="G893" s="10">
        <v>45689</v>
      </c>
      <c r="H893" s="11">
        <v>11</v>
      </c>
      <c r="I893" s="20" t="s">
        <v>259</v>
      </c>
      <c r="J893" s="11" t="s">
        <v>261</v>
      </c>
      <c r="K893" s="11" t="s">
        <v>2960</v>
      </c>
      <c r="L893" s="11">
        <v>2</v>
      </c>
    </row>
    <row r="894" spans="1:12">
      <c r="A894" s="11" t="s">
        <v>1644</v>
      </c>
      <c r="D894" s="11" t="s">
        <v>260</v>
      </c>
      <c r="E894" s="19" t="s">
        <v>1894</v>
      </c>
      <c r="F894" s="10">
        <v>42036</v>
      </c>
      <c r="G894" s="10">
        <v>45689</v>
      </c>
      <c r="H894" s="11">
        <v>11</v>
      </c>
      <c r="I894" s="20" t="s">
        <v>259</v>
      </c>
      <c r="J894" s="11" t="s">
        <v>261</v>
      </c>
      <c r="K894" s="11" t="s">
        <v>2960</v>
      </c>
      <c r="L894" s="11">
        <v>2</v>
      </c>
    </row>
    <row r="895" spans="1:12">
      <c r="A895" s="11" t="s">
        <v>1645</v>
      </c>
      <c r="D895" s="11" t="s">
        <v>260</v>
      </c>
      <c r="E895" s="19" t="s">
        <v>1895</v>
      </c>
      <c r="F895" s="10">
        <v>42036</v>
      </c>
      <c r="G895" s="10">
        <v>45689</v>
      </c>
      <c r="H895" s="11">
        <v>11</v>
      </c>
      <c r="I895" s="20" t="s">
        <v>259</v>
      </c>
      <c r="J895" s="11" t="s">
        <v>261</v>
      </c>
      <c r="K895" s="11" t="s">
        <v>2960</v>
      </c>
      <c r="L895" s="11">
        <v>2</v>
      </c>
    </row>
    <row r="896" spans="1:12">
      <c r="A896" s="11" t="s">
        <v>1646</v>
      </c>
      <c r="D896" s="11" t="s">
        <v>260</v>
      </c>
      <c r="E896" s="19" t="s">
        <v>1896</v>
      </c>
      <c r="F896" s="10">
        <v>42036</v>
      </c>
      <c r="G896" s="10">
        <v>45689</v>
      </c>
      <c r="H896" s="11">
        <v>11</v>
      </c>
      <c r="I896" s="20" t="s">
        <v>259</v>
      </c>
      <c r="J896" s="11" t="s">
        <v>261</v>
      </c>
      <c r="K896" s="11" t="s">
        <v>2960</v>
      </c>
      <c r="L896" s="11">
        <v>2</v>
      </c>
    </row>
    <row r="897" spans="1:12">
      <c r="A897" s="11" t="s">
        <v>1647</v>
      </c>
      <c r="D897" s="11" t="s">
        <v>260</v>
      </c>
      <c r="E897" s="19" t="s">
        <v>1897</v>
      </c>
      <c r="F897" s="10">
        <v>42036</v>
      </c>
      <c r="G897" s="10">
        <v>45689</v>
      </c>
      <c r="H897" s="11">
        <v>11</v>
      </c>
      <c r="I897" s="20" t="s">
        <v>259</v>
      </c>
      <c r="J897" s="11" t="s">
        <v>261</v>
      </c>
      <c r="K897" s="11" t="s">
        <v>2960</v>
      </c>
      <c r="L897" s="11">
        <v>2</v>
      </c>
    </row>
    <row r="898" spans="1:12">
      <c r="A898" s="11" t="s">
        <v>1648</v>
      </c>
      <c r="D898" s="11" t="s">
        <v>260</v>
      </c>
      <c r="E898" s="19" t="s">
        <v>1898</v>
      </c>
      <c r="F898" s="10">
        <v>42036</v>
      </c>
      <c r="G898" s="10">
        <v>45689</v>
      </c>
      <c r="H898" s="11">
        <v>11</v>
      </c>
      <c r="I898" s="20" t="s">
        <v>259</v>
      </c>
      <c r="J898" s="11" t="s">
        <v>261</v>
      </c>
      <c r="K898" s="11" t="s">
        <v>2960</v>
      </c>
      <c r="L898" s="11">
        <v>2</v>
      </c>
    </row>
    <row r="899" spans="1:12">
      <c r="A899" s="11" t="s">
        <v>1649</v>
      </c>
      <c r="D899" s="11" t="s">
        <v>260</v>
      </c>
      <c r="E899" s="19" t="s">
        <v>1899</v>
      </c>
      <c r="F899" s="10">
        <v>42036</v>
      </c>
      <c r="G899" s="10">
        <v>45689</v>
      </c>
      <c r="H899" s="11">
        <v>11</v>
      </c>
      <c r="I899" s="20" t="s">
        <v>259</v>
      </c>
      <c r="J899" s="11" t="s">
        <v>261</v>
      </c>
      <c r="K899" s="11" t="s">
        <v>2960</v>
      </c>
      <c r="L899" s="11">
        <v>2</v>
      </c>
    </row>
    <row r="900" spans="1:12">
      <c r="A900" s="11" t="s">
        <v>1650</v>
      </c>
      <c r="D900" s="11" t="s">
        <v>260</v>
      </c>
      <c r="E900" s="19" t="s">
        <v>1900</v>
      </c>
      <c r="F900" s="10">
        <v>42036</v>
      </c>
      <c r="G900" s="10">
        <v>45689</v>
      </c>
      <c r="H900" s="11">
        <v>11</v>
      </c>
      <c r="I900" s="20" t="s">
        <v>259</v>
      </c>
      <c r="J900" s="11" t="s">
        <v>261</v>
      </c>
      <c r="K900" s="11" t="s">
        <v>2960</v>
      </c>
      <c r="L900" s="11">
        <v>2</v>
      </c>
    </row>
    <row r="901" spans="1:12">
      <c r="A901" s="11" t="s">
        <v>1651</v>
      </c>
      <c r="D901" s="11" t="s">
        <v>260</v>
      </c>
      <c r="E901" s="19" t="s">
        <v>1901</v>
      </c>
      <c r="F901" s="10">
        <v>42036</v>
      </c>
      <c r="G901" s="10">
        <v>45689</v>
      </c>
      <c r="H901" s="11">
        <v>11</v>
      </c>
      <c r="I901" s="20" t="s">
        <v>259</v>
      </c>
      <c r="J901" s="11" t="s">
        <v>261</v>
      </c>
      <c r="K901" s="11" t="s">
        <v>2960</v>
      </c>
      <c r="L901" s="11">
        <v>2</v>
      </c>
    </row>
    <row r="902" spans="1:12">
      <c r="A902" s="11" t="s">
        <v>1652</v>
      </c>
      <c r="D902" s="11" t="s">
        <v>260</v>
      </c>
      <c r="E902" s="19" t="s">
        <v>1902</v>
      </c>
      <c r="F902" s="10">
        <v>42036</v>
      </c>
      <c r="G902" s="10">
        <v>45689</v>
      </c>
      <c r="H902" s="11">
        <v>11</v>
      </c>
      <c r="I902" s="20" t="s">
        <v>259</v>
      </c>
      <c r="J902" s="11" t="s">
        <v>261</v>
      </c>
      <c r="K902" s="11" t="s">
        <v>2960</v>
      </c>
      <c r="L902" s="11">
        <v>2</v>
      </c>
    </row>
    <row r="903" spans="1:12">
      <c r="A903" s="11" t="s">
        <v>1653</v>
      </c>
      <c r="D903" s="11" t="s">
        <v>260</v>
      </c>
      <c r="E903" s="19" t="s">
        <v>1903</v>
      </c>
      <c r="F903" s="10">
        <v>42036</v>
      </c>
      <c r="G903" s="10">
        <v>45689</v>
      </c>
      <c r="H903" s="11">
        <v>11</v>
      </c>
      <c r="I903" s="20" t="s">
        <v>259</v>
      </c>
      <c r="J903" s="11" t="s">
        <v>261</v>
      </c>
      <c r="K903" s="11" t="s">
        <v>2960</v>
      </c>
      <c r="L903" s="11">
        <v>2</v>
      </c>
    </row>
    <row r="904" spans="1:12">
      <c r="A904" s="11" t="s">
        <v>1654</v>
      </c>
      <c r="D904" s="11" t="s">
        <v>260</v>
      </c>
      <c r="E904" s="19" t="s">
        <v>1904</v>
      </c>
      <c r="F904" s="10">
        <v>42036</v>
      </c>
      <c r="G904" s="10">
        <v>45689</v>
      </c>
      <c r="H904" s="11">
        <v>11</v>
      </c>
      <c r="I904" s="20" t="s">
        <v>259</v>
      </c>
      <c r="J904" s="11" t="s">
        <v>261</v>
      </c>
      <c r="K904" s="11" t="s">
        <v>2960</v>
      </c>
      <c r="L904" s="11">
        <v>2</v>
      </c>
    </row>
    <row r="905" spans="1:12">
      <c r="A905" s="11" t="s">
        <v>1655</v>
      </c>
      <c r="D905" s="11" t="s">
        <v>260</v>
      </c>
      <c r="E905" s="19" t="s">
        <v>1905</v>
      </c>
      <c r="F905" s="10">
        <v>42036</v>
      </c>
      <c r="G905" s="10">
        <v>45689</v>
      </c>
      <c r="H905" s="11">
        <v>11</v>
      </c>
      <c r="I905" s="20" t="s">
        <v>259</v>
      </c>
      <c r="J905" s="11" t="s">
        <v>261</v>
      </c>
      <c r="K905" s="11" t="s">
        <v>2960</v>
      </c>
      <c r="L905" s="11">
        <v>2</v>
      </c>
    </row>
    <row r="906" spans="1:12">
      <c r="A906" s="11" t="s">
        <v>1656</v>
      </c>
      <c r="D906" s="11" t="s">
        <v>260</v>
      </c>
      <c r="E906" s="19" t="s">
        <v>1906</v>
      </c>
      <c r="F906" s="10">
        <v>42036</v>
      </c>
      <c r="G906" s="10">
        <v>45689</v>
      </c>
      <c r="H906" s="11">
        <v>11</v>
      </c>
      <c r="I906" s="20" t="s">
        <v>259</v>
      </c>
      <c r="J906" s="11" t="s">
        <v>261</v>
      </c>
      <c r="K906" s="11" t="s">
        <v>2960</v>
      </c>
      <c r="L906" s="11">
        <v>2</v>
      </c>
    </row>
    <row r="907" spans="1:12">
      <c r="A907" s="11" t="s">
        <v>1657</v>
      </c>
      <c r="D907" s="11" t="s">
        <v>260</v>
      </c>
      <c r="E907" s="19" t="s">
        <v>1907</v>
      </c>
      <c r="F907" s="10">
        <v>42036</v>
      </c>
      <c r="G907" s="10">
        <v>45689</v>
      </c>
      <c r="H907" s="11">
        <v>11</v>
      </c>
      <c r="I907" s="20" t="s">
        <v>259</v>
      </c>
      <c r="J907" s="11" t="s">
        <v>261</v>
      </c>
      <c r="K907" s="11" t="s">
        <v>2960</v>
      </c>
      <c r="L907" s="11">
        <v>2</v>
      </c>
    </row>
    <row r="908" spans="1:12">
      <c r="A908" s="11" t="s">
        <v>1658</v>
      </c>
      <c r="D908" s="11" t="s">
        <v>260</v>
      </c>
      <c r="E908" s="19" t="s">
        <v>1908</v>
      </c>
      <c r="F908" s="10">
        <v>42036</v>
      </c>
      <c r="G908" s="10">
        <v>45689</v>
      </c>
      <c r="H908" s="11">
        <v>11</v>
      </c>
      <c r="I908" s="20" t="s">
        <v>259</v>
      </c>
      <c r="J908" s="11" t="s">
        <v>261</v>
      </c>
      <c r="K908" s="11" t="s">
        <v>2960</v>
      </c>
      <c r="L908" s="11">
        <v>2</v>
      </c>
    </row>
    <row r="909" spans="1:12">
      <c r="A909" s="11" t="s">
        <v>1659</v>
      </c>
      <c r="D909" s="11" t="s">
        <v>260</v>
      </c>
      <c r="E909" s="19" t="s">
        <v>1909</v>
      </c>
      <c r="F909" s="10">
        <v>42036</v>
      </c>
      <c r="G909" s="10">
        <v>45689</v>
      </c>
      <c r="H909" s="11">
        <v>11</v>
      </c>
      <c r="I909" s="20" t="s">
        <v>259</v>
      </c>
      <c r="J909" s="11" t="s">
        <v>261</v>
      </c>
      <c r="K909" s="11" t="s">
        <v>2960</v>
      </c>
      <c r="L909" s="11">
        <v>2</v>
      </c>
    </row>
    <row r="910" spans="1:12">
      <c r="A910" s="11" t="s">
        <v>1660</v>
      </c>
      <c r="D910" s="11" t="s">
        <v>260</v>
      </c>
      <c r="E910" s="19" t="s">
        <v>1910</v>
      </c>
      <c r="F910" s="10">
        <v>42036</v>
      </c>
      <c r="G910" s="10">
        <v>45689</v>
      </c>
      <c r="H910" s="11">
        <v>11</v>
      </c>
      <c r="I910" s="20" t="s">
        <v>259</v>
      </c>
      <c r="J910" s="11" t="s">
        <v>261</v>
      </c>
      <c r="K910" s="11" t="s">
        <v>2960</v>
      </c>
      <c r="L910" s="11">
        <v>2</v>
      </c>
    </row>
    <row r="911" spans="1:12">
      <c r="A911" s="11" t="s">
        <v>1661</v>
      </c>
      <c r="D911" s="11" t="s">
        <v>260</v>
      </c>
      <c r="E911" s="19" t="s">
        <v>1911</v>
      </c>
      <c r="F911" s="10">
        <v>42036</v>
      </c>
      <c r="G911" s="10">
        <v>45689</v>
      </c>
      <c r="H911" s="11">
        <v>11</v>
      </c>
      <c r="I911" s="20" t="s">
        <v>259</v>
      </c>
      <c r="J911" s="11" t="s">
        <v>261</v>
      </c>
      <c r="K911" s="11" t="s">
        <v>2960</v>
      </c>
      <c r="L911" s="11">
        <v>2</v>
      </c>
    </row>
    <row r="912" spans="1:12">
      <c r="A912" s="11" t="s">
        <v>1662</v>
      </c>
      <c r="D912" s="11" t="s">
        <v>260</v>
      </c>
      <c r="E912" s="19" t="s">
        <v>1912</v>
      </c>
      <c r="F912" s="10">
        <v>42036</v>
      </c>
      <c r="G912" s="10">
        <v>45689</v>
      </c>
      <c r="H912" s="11">
        <v>11</v>
      </c>
      <c r="I912" s="20" t="s">
        <v>259</v>
      </c>
      <c r="J912" s="11" t="s">
        <v>261</v>
      </c>
      <c r="K912" s="11" t="s">
        <v>2960</v>
      </c>
      <c r="L912" s="11">
        <v>2</v>
      </c>
    </row>
    <row r="913" spans="1:12">
      <c r="A913" s="11" t="s">
        <v>1663</v>
      </c>
      <c r="D913" s="11" t="s">
        <v>260</v>
      </c>
      <c r="E913" s="19" t="s">
        <v>1913</v>
      </c>
      <c r="F913" s="10">
        <v>42036</v>
      </c>
      <c r="G913" s="10">
        <v>45689</v>
      </c>
      <c r="H913" s="11">
        <v>11</v>
      </c>
      <c r="I913" s="20" t="s">
        <v>259</v>
      </c>
      <c r="J913" s="11" t="s">
        <v>261</v>
      </c>
      <c r="K913" s="11" t="s">
        <v>2960</v>
      </c>
      <c r="L913" s="11">
        <v>2</v>
      </c>
    </row>
    <row r="914" spans="1:12">
      <c r="A914" s="11" t="s">
        <v>1664</v>
      </c>
      <c r="D914" s="11" t="s">
        <v>260</v>
      </c>
      <c r="E914" s="19" t="s">
        <v>1914</v>
      </c>
      <c r="F914" s="10">
        <v>42036</v>
      </c>
      <c r="G914" s="10">
        <v>45689</v>
      </c>
      <c r="H914" s="11">
        <v>11</v>
      </c>
      <c r="I914" s="20" t="s">
        <v>259</v>
      </c>
      <c r="J914" s="11" t="s">
        <v>261</v>
      </c>
      <c r="K914" s="11" t="s">
        <v>2960</v>
      </c>
      <c r="L914" s="11">
        <v>2</v>
      </c>
    </row>
    <row r="915" spans="1:12">
      <c r="A915" s="11" t="s">
        <v>1665</v>
      </c>
      <c r="D915" s="11" t="s">
        <v>260</v>
      </c>
      <c r="E915" s="19" t="s">
        <v>1915</v>
      </c>
      <c r="F915" s="10">
        <v>42036</v>
      </c>
      <c r="G915" s="10">
        <v>45689</v>
      </c>
      <c r="H915" s="11">
        <v>11</v>
      </c>
      <c r="I915" s="20" t="s">
        <v>259</v>
      </c>
      <c r="J915" s="11" t="s">
        <v>261</v>
      </c>
      <c r="K915" s="11" t="s">
        <v>2960</v>
      </c>
      <c r="L915" s="11">
        <v>2</v>
      </c>
    </row>
    <row r="916" spans="1:12">
      <c r="A916" s="11" t="s">
        <v>1666</v>
      </c>
      <c r="D916" s="11" t="s">
        <v>260</v>
      </c>
      <c r="E916" s="19" t="s">
        <v>1916</v>
      </c>
      <c r="F916" s="10">
        <v>42036</v>
      </c>
      <c r="G916" s="10">
        <v>45689</v>
      </c>
      <c r="H916" s="11">
        <v>11</v>
      </c>
      <c r="I916" s="20" t="s">
        <v>259</v>
      </c>
      <c r="J916" s="11" t="s">
        <v>261</v>
      </c>
      <c r="K916" s="11" t="s">
        <v>2960</v>
      </c>
      <c r="L916" s="11">
        <v>2</v>
      </c>
    </row>
    <row r="917" spans="1:12">
      <c r="A917" s="11" t="s">
        <v>1667</v>
      </c>
      <c r="D917" s="11" t="s">
        <v>260</v>
      </c>
      <c r="E917" s="19" t="s">
        <v>1917</v>
      </c>
      <c r="F917" s="10">
        <v>42036</v>
      </c>
      <c r="G917" s="10">
        <v>45689</v>
      </c>
      <c r="H917" s="11">
        <v>11</v>
      </c>
      <c r="I917" s="20" t="s">
        <v>259</v>
      </c>
      <c r="J917" s="11" t="s">
        <v>261</v>
      </c>
      <c r="K917" s="11" t="s">
        <v>2960</v>
      </c>
      <c r="L917" s="11">
        <v>2</v>
      </c>
    </row>
    <row r="918" spans="1:12">
      <c r="A918" s="11" t="s">
        <v>1668</v>
      </c>
      <c r="D918" s="11" t="s">
        <v>260</v>
      </c>
      <c r="E918" s="19" t="s">
        <v>1918</v>
      </c>
      <c r="F918" s="10">
        <v>42036</v>
      </c>
      <c r="G918" s="10">
        <v>45689</v>
      </c>
      <c r="H918" s="11">
        <v>11</v>
      </c>
      <c r="I918" s="20" t="s">
        <v>259</v>
      </c>
      <c r="J918" s="11" t="s">
        <v>261</v>
      </c>
      <c r="K918" s="11" t="s">
        <v>2960</v>
      </c>
      <c r="L918" s="11">
        <v>2</v>
      </c>
    </row>
    <row r="919" spans="1:12">
      <c r="A919" s="11" t="s">
        <v>1669</v>
      </c>
      <c r="D919" s="11" t="s">
        <v>260</v>
      </c>
      <c r="E919" s="19" t="s">
        <v>1919</v>
      </c>
      <c r="F919" s="10">
        <v>42036</v>
      </c>
      <c r="G919" s="10">
        <v>45689</v>
      </c>
      <c r="H919" s="11">
        <v>11</v>
      </c>
      <c r="I919" s="20" t="s">
        <v>259</v>
      </c>
      <c r="J919" s="11" t="s">
        <v>261</v>
      </c>
      <c r="K919" s="11" t="s">
        <v>2960</v>
      </c>
      <c r="L919" s="11">
        <v>2</v>
      </c>
    </row>
    <row r="920" spans="1:12">
      <c r="A920" s="11" t="s">
        <v>1670</v>
      </c>
      <c r="D920" s="11" t="s">
        <v>260</v>
      </c>
      <c r="E920" s="19" t="s">
        <v>1920</v>
      </c>
      <c r="F920" s="10">
        <v>42036</v>
      </c>
      <c r="G920" s="10">
        <v>45689</v>
      </c>
      <c r="H920" s="11">
        <v>11</v>
      </c>
      <c r="I920" s="20" t="s">
        <v>259</v>
      </c>
      <c r="J920" s="11" t="s">
        <v>261</v>
      </c>
      <c r="K920" s="11" t="s">
        <v>2960</v>
      </c>
      <c r="L920" s="11">
        <v>2</v>
      </c>
    </row>
    <row r="921" spans="1:12">
      <c r="A921" s="11" t="s">
        <v>1671</v>
      </c>
      <c r="D921" s="11" t="s">
        <v>260</v>
      </c>
      <c r="E921" s="19" t="s">
        <v>1921</v>
      </c>
      <c r="F921" s="10">
        <v>42036</v>
      </c>
      <c r="G921" s="10">
        <v>45689</v>
      </c>
      <c r="H921" s="11">
        <v>11</v>
      </c>
      <c r="I921" s="20" t="s">
        <v>259</v>
      </c>
      <c r="J921" s="11" t="s">
        <v>261</v>
      </c>
      <c r="K921" s="11" t="s">
        <v>2960</v>
      </c>
      <c r="L921" s="11">
        <v>2</v>
      </c>
    </row>
    <row r="922" spans="1:12">
      <c r="A922" s="11" t="s">
        <v>1672</v>
      </c>
      <c r="D922" s="11" t="s">
        <v>260</v>
      </c>
      <c r="E922" s="19" t="s">
        <v>1922</v>
      </c>
      <c r="F922" s="10">
        <v>42036</v>
      </c>
      <c r="G922" s="10">
        <v>45689</v>
      </c>
      <c r="H922" s="11">
        <v>11</v>
      </c>
      <c r="I922" s="20" t="s">
        <v>259</v>
      </c>
      <c r="J922" s="11" t="s">
        <v>261</v>
      </c>
      <c r="K922" s="11" t="s">
        <v>2960</v>
      </c>
      <c r="L922" s="11">
        <v>2</v>
      </c>
    </row>
    <row r="923" spans="1:12">
      <c r="A923" s="11" t="s">
        <v>1673</v>
      </c>
      <c r="D923" s="11" t="s">
        <v>260</v>
      </c>
      <c r="E923" s="19" t="s">
        <v>1923</v>
      </c>
      <c r="F923" s="10">
        <v>42036</v>
      </c>
      <c r="G923" s="10">
        <v>45689</v>
      </c>
      <c r="H923" s="11">
        <v>11</v>
      </c>
      <c r="I923" s="20" t="s">
        <v>259</v>
      </c>
      <c r="J923" s="11" t="s">
        <v>261</v>
      </c>
      <c r="K923" s="11" t="s">
        <v>2960</v>
      </c>
      <c r="L923" s="11">
        <v>2</v>
      </c>
    </row>
    <row r="924" spans="1:12">
      <c r="A924" s="11" t="s">
        <v>1674</v>
      </c>
      <c r="D924" s="11" t="s">
        <v>260</v>
      </c>
      <c r="E924" s="19" t="s">
        <v>1924</v>
      </c>
      <c r="F924" s="10">
        <v>42036</v>
      </c>
      <c r="G924" s="10">
        <v>45689</v>
      </c>
      <c r="H924" s="11">
        <v>11</v>
      </c>
      <c r="I924" s="20" t="s">
        <v>259</v>
      </c>
      <c r="J924" s="11" t="s">
        <v>261</v>
      </c>
      <c r="K924" s="11" t="s">
        <v>2960</v>
      </c>
      <c r="L924" s="11">
        <v>2</v>
      </c>
    </row>
    <row r="925" spans="1:12">
      <c r="A925" s="11" t="s">
        <v>1675</v>
      </c>
      <c r="D925" s="11" t="s">
        <v>260</v>
      </c>
      <c r="E925" s="19" t="s">
        <v>1925</v>
      </c>
      <c r="F925" s="10">
        <v>42036</v>
      </c>
      <c r="G925" s="10">
        <v>45689</v>
      </c>
      <c r="H925" s="11">
        <v>11</v>
      </c>
      <c r="I925" s="20" t="s">
        <v>259</v>
      </c>
      <c r="J925" s="11" t="s">
        <v>261</v>
      </c>
      <c r="K925" s="11" t="s">
        <v>2960</v>
      </c>
      <c r="L925" s="11">
        <v>2</v>
      </c>
    </row>
    <row r="926" spans="1:12">
      <c r="A926" s="11" t="s">
        <v>1676</v>
      </c>
      <c r="D926" s="11" t="s">
        <v>260</v>
      </c>
      <c r="E926" s="19" t="s">
        <v>1926</v>
      </c>
      <c r="F926" s="10">
        <v>42036</v>
      </c>
      <c r="G926" s="10">
        <v>45689</v>
      </c>
      <c r="H926" s="11">
        <v>11</v>
      </c>
      <c r="I926" s="20" t="s">
        <v>259</v>
      </c>
      <c r="J926" s="11" t="s">
        <v>261</v>
      </c>
      <c r="K926" s="11" t="s">
        <v>2960</v>
      </c>
      <c r="L926" s="11">
        <v>2</v>
      </c>
    </row>
    <row r="927" spans="1:12">
      <c r="A927" s="11" t="s">
        <v>1677</v>
      </c>
      <c r="D927" s="11" t="s">
        <v>260</v>
      </c>
      <c r="E927" s="19" t="s">
        <v>1927</v>
      </c>
      <c r="F927" s="10">
        <v>42036</v>
      </c>
      <c r="G927" s="10">
        <v>45689</v>
      </c>
      <c r="H927" s="11">
        <v>11</v>
      </c>
      <c r="I927" s="20" t="s">
        <v>259</v>
      </c>
      <c r="J927" s="11" t="s">
        <v>261</v>
      </c>
      <c r="K927" s="11" t="s">
        <v>2960</v>
      </c>
      <c r="L927" s="11">
        <v>2</v>
      </c>
    </row>
    <row r="928" spans="1:12">
      <c r="A928" s="11" t="s">
        <v>1678</v>
      </c>
      <c r="D928" s="11" t="s">
        <v>260</v>
      </c>
      <c r="E928" s="19" t="s">
        <v>1928</v>
      </c>
      <c r="F928" s="10">
        <v>42036</v>
      </c>
      <c r="G928" s="10">
        <v>45689</v>
      </c>
      <c r="H928" s="11">
        <v>11</v>
      </c>
      <c r="I928" s="20" t="s">
        <v>259</v>
      </c>
      <c r="J928" s="11" t="s">
        <v>261</v>
      </c>
      <c r="K928" s="11" t="s">
        <v>2960</v>
      </c>
      <c r="L928" s="11">
        <v>2</v>
      </c>
    </row>
    <row r="929" spans="1:12">
      <c r="A929" s="11" t="s">
        <v>1679</v>
      </c>
      <c r="D929" s="11" t="s">
        <v>260</v>
      </c>
      <c r="E929" s="19" t="s">
        <v>1929</v>
      </c>
      <c r="F929" s="10">
        <v>42036</v>
      </c>
      <c r="G929" s="10">
        <v>45689</v>
      </c>
      <c r="H929" s="11">
        <v>11</v>
      </c>
      <c r="I929" s="20" t="s">
        <v>259</v>
      </c>
      <c r="J929" s="11" t="s">
        <v>261</v>
      </c>
      <c r="K929" s="11" t="s">
        <v>2960</v>
      </c>
      <c r="L929" s="11">
        <v>2</v>
      </c>
    </row>
    <row r="930" spans="1:12">
      <c r="A930" s="11" t="s">
        <v>1680</v>
      </c>
      <c r="D930" s="11" t="s">
        <v>260</v>
      </c>
      <c r="E930" s="19" t="s">
        <v>1930</v>
      </c>
      <c r="F930" s="10">
        <v>42036</v>
      </c>
      <c r="G930" s="10">
        <v>45689</v>
      </c>
      <c r="H930" s="11">
        <v>11</v>
      </c>
      <c r="I930" s="20" t="s">
        <v>259</v>
      </c>
      <c r="J930" s="11" t="s">
        <v>261</v>
      </c>
      <c r="K930" s="11" t="s">
        <v>2960</v>
      </c>
      <c r="L930" s="11">
        <v>2</v>
      </c>
    </row>
    <row r="931" spans="1:12">
      <c r="A931" s="11" t="s">
        <v>1681</v>
      </c>
      <c r="D931" s="11" t="s">
        <v>260</v>
      </c>
      <c r="E931" s="19" t="s">
        <v>1931</v>
      </c>
      <c r="F931" s="10">
        <v>42036</v>
      </c>
      <c r="G931" s="10">
        <v>45689</v>
      </c>
      <c r="H931" s="11">
        <v>11</v>
      </c>
      <c r="I931" s="20" t="s">
        <v>259</v>
      </c>
      <c r="J931" s="11" t="s">
        <v>261</v>
      </c>
      <c r="K931" s="11" t="s">
        <v>2960</v>
      </c>
      <c r="L931" s="11">
        <v>2</v>
      </c>
    </row>
    <row r="932" spans="1:12">
      <c r="A932" s="11" t="s">
        <v>1682</v>
      </c>
      <c r="D932" s="11" t="s">
        <v>260</v>
      </c>
      <c r="E932" s="19" t="s">
        <v>1932</v>
      </c>
      <c r="F932" s="10">
        <v>42036</v>
      </c>
      <c r="G932" s="10">
        <v>45689</v>
      </c>
      <c r="H932" s="11">
        <v>11</v>
      </c>
      <c r="I932" s="20" t="s">
        <v>259</v>
      </c>
      <c r="J932" s="11" t="s">
        <v>261</v>
      </c>
      <c r="K932" s="11" t="s">
        <v>2960</v>
      </c>
      <c r="L932" s="11">
        <v>2</v>
      </c>
    </row>
    <row r="933" spans="1:12">
      <c r="A933" s="11" t="s">
        <v>1683</v>
      </c>
      <c r="D933" s="11" t="s">
        <v>260</v>
      </c>
      <c r="E933" s="19" t="s">
        <v>1933</v>
      </c>
      <c r="F933" s="10">
        <v>42036</v>
      </c>
      <c r="G933" s="10">
        <v>45689</v>
      </c>
      <c r="H933" s="11">
        <v>11</v>
      </c>
      <c r="I933" s="20" t="s">
        <v>259</v>
      </c>
      <c r="J933" s="11" t="s">
        <v>261</v>
      </c>
      <c r="K933" s="11" t="s">
        <v>2960</v>
      </c>
      <c r="L933" s="11">
        <v>2</v>
      </c>
    </row>
    <row r="934" spans="1:12">
      <c r="A934" s="11" t="s">
        <v>1684</v>
      </c>
      <c r="D934" s="11" t="s">
        <v>260</v>
      </c>
      <c r="E934" s="19" t="s">
        <v>1934</v>
      </c>
      <c r="F934" s="10">
        <v>42036</v>
      </c>
      <c r="G934" s="10">
        <v>45689</v>
      </c>
      <c r="H934" s="11">
        <v>11</v>
      </c>
      <c r="I934" s="20" t="s">
        <v>259</v>
      </c>
      <c r="J934" s="11" t="s">
        <v>261</v>
      </c>
      <c r="K934" s="11" t="s">
        <v>2960</v>
      </c>
      <c r="L934" s="11">
        <v>2</v>
      </c>
    </row>
    <row r="935" spans="1:12">
      <c r="A935" s="11" t="s">
        <v>1685</v>
      </c>
      <c r="D935" s="11" t="s">
        <v>260</v>
      </c>
      <c r="E935" s="19" t="s">
        <v>1935</v>
      </c>
      <c r="F935" s="10">
        <v>42036</v>
      </c>
      <c r="G935" s="10">
        <v>45689</v>
      </c>
      <c r="H935" s="11">
        <v>11</v>
      </c>
      <c r="I935" s="20" t="s">
        <v>259</v>
      </c>
      <c r="J935" s="11" t="s">
        <v>261</v>
      </c>
      <c r="K935" s="11" t="s">
        <v>2960</v>
      </c>
      <c r="L935" s="11">
        <v>2</v>
      </c>
    </row>
    <row r="936" spans="1:12">
      <c r="A936" s="11" t="s">
        <v>1686</v>
      </c>
      <c r="D936" s="11" t="s">
        <v>260</v>
      </c>
      <c r="E936" s="19" t="s">
        <v>1936</v>
      </c>
      <c r="F936" s="10">
        <v>42036</v>
      </c>
      <c r="G936" s="10">
        <v>45689</v>
      </c>
      <c r="H936" s="11">
        <v>11</v>
      </c>
      <c r="I936" s="20" t="s">
        <v>259</v>
      </c>
      <c r="J936" s="11" t="s">
        <v>261</v>
      </c>
      <c r="K936" s="11" t="s">
        <v>2960</v>
      </c>
      <c r="L936" s="11">
        <v>2</v>
      </c>
    </row>
    <row r="937" spans="1:12">
      <c r="A937" s="11" t="s">
        <v>1687</v>
      </c>
      <c r="D937" s="11" t="s">
        <v>260</v>
      </c>
      <c r="E937" s="19" t="s">
        <v>1937</v>
      </c>
      <c r="F937" s="10">
        <v>42036</v>
      </c>
      <c r="G937" s="10">
        <v>45689</v>
      </c>
      <c r="H937" s="11">
        <v>11</v>
      </c>
      <c r="I937" s="20" t="s">
        <v>259</v>
      </c>
      <c r="J937" s="11" t="s">
        <v>261</v>
      </c>
      <c r="K937" s="11" t="s">
        <v>2960</v>
      </c>
      <c r="L937" s="11">
        <v>2</v>
      </c>
    </row>
    <row r="938" spans="1:12">
      <c r="A938" s="11" t="s">
        <v>1688</v>
      </c>
      <c r="D938" s="11" t="s">
        <v>260</v>
      </c>
      <c r="E938" s="19" t="s">
        <v>1938</v>
      </c>
      <c r="F938" s="10">
        <v>42036</v>
      </c>
      <c r="G938" s="10">
        <v>45689</v>
      </c>
      <c r="H938" s="11">
        <v>11</v>
      </c>
      <c r="I938" s="20" t="s">
        <v>259</v>
      </c>
      <c r="J938" s="11" t="s">
        <v>261</v>
      </c>
      <c r="K938" s="11" t="s">
        <v>2960</v>
      </c>
      <c r="L938" s="11">
        <v>2</v>
      </c>
    </row>
    <row r="939" spans="1:12">
      <c r="A939" s="11" t="s">
        <v>1689</v>
      </c>
      <c r="D939" s="11" t="s">
        <v>260</v>
      </c>
      <c r="E939" s="19" t="s">
        <v>1939</v>
      </c>
      <c r="F939" s="10">
        <v>42036</v>
      </c>
      <c r="G939" s="10">
        <v>45689</v>
      </c>
      <c r="H939" s="11">
        <v>11</v>
      </c>
      <c r="I939" s="20" t="s">
        <v>259</v>
      </c>
      <c r="J939" s="11" t="s">
        <v>261</v>
      </c>
      <c r="K939" s="11" t="s">
        <v>2960</v>
      </c>
      <c r="L939" s="11">
        <v>2</v>
      </c>
    </row>
    <row r="940" spans="1:12">
      <c r="A940" s="11" t="s">
        <v>1690</v>
      </c>
      <c r="D940" s="11" t="s">
        <v>260</v>
      </c>
      <c r="E940" s="19" t="s">
        <v>1940</v>
      </c>
      <c r="F940" s="10">
        <v>42036</v>
      </c>
      <c r="G940" s="10">
        <v>45689</v>
      </c>
      <c r="H940" s="11">
        <v>11</v>
      </c>
      <c r="I940" s="20" t="s">
        <v>259</v>
      </c>
      <c r="J940" s="11" t="s">
        <v>261</v>
      </c>
      <c r="K940" s="11" t="s">
        <v>2960</v>
      </c>
      <c r="L940" s="11">
        <v>2</v>
      </c>
    </row>
    <row r="941" spans="1:12">
      <c r="A941" s="11" t="s">
        <v>1691</v>
      </c>
      <c r="D941" s="11" t="s">
        <v>260</v>
      </c>
      <c r="E941" s="19" t="s">
        <v>1941</v>
      </c>
      <c r="F941" s="10">
        <v>42036</v>
      </c>
      <c r="G941" s="10">
        <v>45689</v>
      </c>
      <c r="H941" s="11">
        <v>11</v>
      </c>
      <c r="I941" s="20" t="s">
        <v>259</v>
      </c>
      <c r="J941" s="11" t="s">
        <v>261</v>
      </c>
      <c r="K941" s="11" t="s">
        <v>2960</v>
      </c>
      <c r="L941" s="11">
        <v>2</v>
      </c>
    </row>
    <row r="942" spans="1:12">
      <c r="A942" s="11" t="s">
        <v>1692</v>
      </c>
      <c r="D942" s="11" t="s">
        <v>260</v>
      </c>
      <c r="E942" s="19" t="s">
        <v>1942</v>
      </c>
      <c r="F942" s="10">
        <v>42036</v>
      </c>
      <c r="G942" s="10">
        <v>45689</v>
      </c>
      <c r="H942" s="11">
        <v>11</v>
      </c>
      <c r="I942" s="20" t="s">
        <v>259</v>
      </c>
      <c r="J942" s="11" t="s">
        <v>261</v>
      </c>
      <c r="K942" s="11" t="s">
        <v>2960</v>
      </c>
      <c r="L942" s="11">
        <v>2</v>
      </c>
    </row>
    <row r="943" spans="1:12">
      <c r="A943" s="11" t="s">
        <v>1693</v>
      </c>
      <c r="D943" s="11" t="s">
        <v>260</v>
      </c>
      <c r="E943" s="19" t="s">
        <v>1943</v>
      </c>
      <c r="F943" s="10">
        <v>42036</v>
      </c>
      <c r="G943" s="10">
        <v>45689</v>
      </c>
      <c r="H943" s="11">
        <v>11</v>
      </c>
      <c r="I943" s="20" t="s">
        <v>259</v>
      </c>
      <c r="J943" s="11" t="s">
        <v>261</v>
      </c>
      <c r="K943" s="11" t="s">
        <v>2960</v>
      </c>
      <c r="L943" s="11">
        <v>2</v>
      </c>
    </row>
    <row r="944" spans="1:12">
      <c r="A944" s="11" t="s">
        <v>1694</v>
      </c>
      <c r="D944" s="11" t="s">
        <v>260</v>
      </c>
      <c r="E944" s="19" t="s">
        <v>1944</v>
      </c>
      <c r="F944" s="10">
        <v>42036</v>
      </c>
      <c r="G944" s="10">
        <v>45689</v>
      </c>
      <c r="H944" s="11">
        <v>11</v>
      </c>
      <c r="I944" s="20" t="s">
        <v>259</v>
      </c>
      <c r="J944" s="11" t="s">
        <v>261</v>
      </c>
      <c r="K944" s="11" t="s">
        <v>2960</v>
      </c>
      <c r="L944" s="11">
        <v>2</v>
      </c>
    </row>
    <row r="945" spans="1:12">
      <c r="A945" s="11" t="s">
        <v>1695</v>
      </c>
      <c r="D945" s="11" t="s">
        <v>260</v>
      </c>
      <c r="E945" s="19" t="s">
        <v>1945</v>
      </c>
      <c r="F945" s="10">
        <v>42036</v>
      </c>
      <c r="G945" s="10">
        <v>45689</v>
      </c>
      <c r="H945" s="11">
        <v>11</v>
      </c>
      <c r="I945" s="20" t="s">
        <v>259</v>
      </c>
      <c r="J945" s="11" t="s">
        <v>261</v>
      </c>
      <c r="K945" s="11" t="s">
        <v>2960</v>
      </c>
      <c r="L945" s="11">
        <v>2</v>
      </c>
    </row>
    <row r="946" spans="1:12">
      <c r="A946" s="11" t="s">
        <v>1696</v>
      </c>
      <c r="D946" s="11" t="s">
        <v>260</v>
      </c>
      <c r="E946" s="19" t="s">
        <v>1946</v>
      </c>
      <c r="F946" s="10">
        <v>42036</v>
      </c>
      <c r="G946" s="10">
        <v>45689</v>
      </c>
      <c r="H946" s="11">
        <v>11</v>
      </c>
      <c r="I946" s="20" t="s">
        <v>259</v>
      </c>
      <c r="J946" s="11" t="s">
        <v>261</v>
      </c>
      <c r="K946" s="11" t="s">
        <v>2960</v>
      </c>
      <c r="L946" s="11">
        <v>2</v>
      </c>
    </row>
    <row r="947" spans="1:12">
      <c r="A947" s="11" t="s">
        <v>1697</v>
      </c>
      <c r="D947" s="11" t="s">
        <v>260</v>
      </c>
      <c r="E947" s="19" t="s">
        <v>1947</v>
      </c>
      <c r="F947" s="10">
        <v>42036</v>
      </c>
      <c r="G947" s="10">
        <v>45689</v>
      </c>
      <c r="H947" s="11">
        <v>11</v>
      </c>
      <c r="I947" s="20" t="s">
        <v>259</v>
      </c>
      <c r="J947" s="11" t="s">
        <v>261</v>
      </c>
      <c r="K947" s="11" t="s">
        <v>2960</v>
      </c>
      <c r="L947" s="11">
        <v>2</v>
      </c>
    </row>
    <row r="948" spans="1:12">
      <c r="A948" s="11" t="s">
        <v>1698</v>
      </c>
      <c r="D948" s="11" t="s">
        <v>260</v>
      </c>
      <c r="E948" s="19" t="s">
        <v>1948</v>
      </c>
      <c r="F948" s="10">
        <v>42036</v>
      </c>
      <c r="G948" s="10">
        <v>45689</v>
      </c>
      <c r="H948" s="11">
        <v>11</v>
      </c>
      <c r="I948" s="20" t="s">
        <v>259</v>
      </c>
      <c r="J948" s="11" t="s">
        <v>261</v>
      </c>
      <c r="K948" s="11" t="s">
        <v>2960</v>
      </c>
      <c r="L948" s="11">
        <v>2</v>
      </c>
    </row>
    <row r="949" spans="1:12">
      <c r="A949" s="11" t="s">
        <v>1699</v>
      </c>
      <c r="D949" s="11" t="s">
        <v>260</v>
      </c>
      <c r="E949" s="19" t="s">
        <v>1949</v>
      </c>
      <c r="F949" s="10">
        <v>42036</v>
      </c>
      <c r="G949" s="10">
        <v>45689</v>
      </c>
      <c r="H949" s="11">
        <v>11</v>
      </c>
      <c r="I949" s="20" t="s">
        <v>259</v>
      </c>
      <c r="J949" s="11" t="s">
        <v>261</v>
      </c>
      <c r="K949" s="11" t="s">
        <v>2960</v>
      </c>
      <c r="L949" s="11">
        <v>2</v>
      </c>
    </row>
    <row r="950" spans="1:12">
      <c r="A950" s="11" t="s">
        <v>1700</v>
      </c>
      <c r="D950" s="11" t="s">
        <v>260</v>
      </c>
      <c r="E950" s="19" t="s">
        <v>1950</v>
      </c>
      <c r="F950" s="10">
        <v>42036</v>
      </c>
      <c r="G950" s="10">
        <v>45689</v>
      </c>
      <c r="H950" s="11">
        <v>11</v>
      </c>
      <c r="I950" s="20" t="s">
        <v>259</v>
      </c>
      <c r="J950" s="11" t="s">
        <v>261</v>
      </c>
      <c r="K950" s="11" t="s">
        <v>2960</v>
      </c>
      <c r="L950" s="11">
        <v>2</v>
      </c>
    </row>
    <row r="951" spans="1:12">
      <c r="A951" s="11" t="s">
        <v>1701</v>
      </c>
      <c r="D951" s="11" t="s">
        <v>260</v>
      </c>
      <c r="E951" s="19" t="s">
        <v>1951</v>
      </c>
      <c r="F951" s="10">
        <v>42036</v>
      </c>
      <c r="G951" s="10">
        <v>45689</v>
      </c>
      <c r="H951" s="11">
        <v>11</v>
      </c>
      <c r="I951" s="20" t="s">
        <v>259</v>
      </c>
      <c r="J951" s="11" t="s">
        <v>261</v>
      </c>
      <c r="K951" s="11" t="s">
        <v>2960</v>
      </c>
      <c r="L951" s="11">
        <v>2</v>
      </c>
    </row>
    <row r="952" spans="1:12">
      <c r="A952" s="11" t="s">
        <v>1702</v>
      </c>
      <c r="D952" s="11" t="s">
        <v>260</v>
      </c>
      <c r="E952" s="19" t="s">
        <v>1952</v>
      </c>
      <c r="F952" s="10">
        <v>42036</v>
      </c>
      <c r="G952" s="10">
        <v>45689</v>
      </c>
      <c r="H952" s="11">
        <v>11</v>
      </c>
      <c r="I952" s="20" t="s">
        <v>259</v>
      </c>
      <c r="J952" s="11" t="s">
        <v>261</v>
      </c>
      <c r="K952" s="11" t="s">
        <v>2960</v>
      </c>
      <c r="L952" s="11">
        <v>2</v>
      </c>
    </row>
    <row r="953" spans="1:12">
      <c r="A953" s="11" t="s">
        <v>1703</v>
      </c>
      <c r="D953" s="11" t="s">
        <v>260</v>
      </c>
      <c r="E953" s="19" t="s">
        <v>1953</v>
      </c>
      <c r="F953" s="10">
        <v>42036</v>
      </c>
      <c r="G953" s="10">
        <v>45689</v>
      </c>
      <c r="H953" s="11">
        <v>11</v>
      </c>
      <c r="I953" s="20" t="s">
        <v>259</v>
      </c>
      <c r="J953" s="11" t="s">
        <v>261</v>
      </c>
      <c r="K953" s="11" t="s">
        <v>2960</v>
      </c>
      <c r="L953" s="11">
        <v>2</v>
      </c>
    </row>
    <row r="954" spans="1:12">
      <c r="A954" s="11" t="s">
        <v>1704</v>
      </c>
      <c r="D954" s="11" t="s">
        <v>260</v>
      </c>
      <c r="E954" s="19" t="s">
        <v>1954</v>
      </c>
      <c r="F954" s="10">
        <v>42036</v>
      </c>
      <c r="G954" s="10">
        <v>45689</v>
      </c>
      <c r="H954" s="11">
        <v>11</v>
      </c>
      <c r="I954" s="20" t="s">
        <v>259</v>
      </c>
      <c r="J954" s="11" t="s">
        <v>261</v>
      </c>
      <c r="K954" s="11" t="s">
        <v>2960</v>
      </c>
      <c r="L954" s="11">
        <v>2</v>
      </c>
    </row>
    <row r="955" spans="1:12">
      <c r="A955" s="11" t="s">
        <v>1705</v>
      </c>
      <c r="D955" s="11" t="s">
        <v>260</v>
      </c>
      <c r="E955" s="19" t="s">
        <v>1955</v>
      </c>
      <c r="F955" s="10">
        <v>42036</v>
      </c>
      <c r="G955" s="10">
        <v>45689</v>
      </c>
      <c r="H955" s="11">
        <v>11</v>
      </c>
      <c r="I955" s="20" t="s">
        <v>259</v>
      </c>
      <c r="J955" s="11" t="s">
        <v>261</v>
      </c>
      <c r="K955" s="11" t="s">
        <v>2960</v>
      </c>
      <c r="L955" s="11">
        <v>2</v>
      </c>
    </row>
    <row r="956" spans="1:12">
      <c r="A956" s="11" t="s">
        <v>1706</v>
      </c>
      <c r="D956" s="11" t="s">
        <v>260</v>
      </c>
      <c r="E956" s="19" t="s">
        <v>1956</v>
      </c>
      <c r="F956" s="10">
        <v>42036</v>
      </c>
      <c r="G956" s="10">
        <v>45689</v>
      </c>
      <c r="H956" s="11">
        <v>11</v>
      </c>
      <c r="I956" s="20" t="s">
        <v>259</v>
      </c>
      <c r="J956" s="11" t="s">
        <v>261</v>
      </c>
      <c r="K956" s="11" t="s">
        <v>2960</v>
      </c>
      <c r="L956" s="11">
        <v>2</v>
      </c>
    </row>
    <row r="957" spans="1:12">
      <c r="A957" s="11" t="s">
        <v>1707</v>
      </c>
      <c r="D957" s="11" t="s">
        <v>260</v>
      </c>
      <c r="E957" s="19" t="s">
        <v>1957</v>
      </c>
      <c r="F957" s="10">
        <v>42036</v>
      </c>
      <c r="G957" s="10">
        <v>45689</v>
      </c>
      <c r="H957" s="11">
        <v>11</v>
      </c>
      <c r="I957" s="20" t="s">
        <v>259</v>
      </c>
      <c r="J957" s="11" t="s">
        <v>261</v>
      </c>
      <c r="K957" s="11" t="s">
        <v>2960</v>
      </c>
      <c r="L957" s="11">
        <v>2</v>
      </c>
    </row>
    <row r="958" spans="1:12">
      <c r="A958" s="11" t="s">
        <v>1708</v>
      </c>
      <c r="D958" s="11" t="s">
        <v>260</v>
      </c>
      <c r="E958" s="19" t="s">
        <v>1958</v>
      </c>
      <c r="F958" s="10">
        <v>42036</v>
      </c>
      <c r="G958" s="10">
        <v>45689</v>
      </c>
      <c r="H958" s="11">
        <v>11</v>
      </c>
      <c r="I958" s="20" t="s">
        <v>259</v>
      </c>
      <c r="J958" s="11" t="s">
        <v>261</v>
      </c>
      <c r="K958" s="11" t="s">
        <v>2960</v>
      </c>
      <c r="L958" s="11">
        <v>2</v>
      </c>
    </row>
    <row r="959" spans="1:12">
      <c r="A959" s="11" t="s">
        <v>1709</v>
      </c>
      <c r="D959" s="11" t="s">
        <v>260</v>
      </c>
      <c r="E959" s="19" t="s">
        <v>1959</v>
      </c>
      <c r="F959" s="10">
        <v>42036</v>
      </c>
      <c r="G959" s="10">
        <v>45689</v>
      </c>
      <c r="H959" s="11">
        <v>11</v>
      </c>
      <c r="I959" s="20" t="s">
        <v>259</v>
      </c>
      <c r="J959" s="11" t="s">
        <v>261</v>
      </c>
      <c r="K959" s="11" t="s">
        <v>2960</v>
      </c>
      <c r="L959" s="11">
        <v>2</v>
      </c>
    </row>
    <row r="960" spans="1:12">
      <c r="A960" s="11" t="s">
        <v>1710</v>
      </c>
      <c r="D960" s="11" t="s">
        <v>260</v>
      </c>
      <c r="E960" s="19" t="s">
        <v>1960</v>
      </c>
      <c r="F960" s="10">
        <v>42036</v>
      </c>
      <c r="G960" s="10">
        <v>45689</v>
      </c>
      <c r="H960" s="11">
        <v>11</v>
      </c>
      <c r="I960" s="20" t="s">
        <v>259</v>
      </c>
      <c r="J960" s="11" t="s">
        <v>261</v>
      </c>
      <c r="K960" s="11" t="s">
        <v>2960</v>
      </c>
      <c r="L960" s="11">
        <v>2</v>
      </c>
    </row>
    <row r="961" spans="1:12">
      <c r="A961" s="11" t="s">
        <v>1711</v>
      </c>
      <c r="D961" s="11" t="s">
        <v>260</v>
      </c>
      <c r="E961" s="19" t="s">
        <v>1961</v>
      </c>
      <c r="F961" s="10">
        <v>42036</v>
      </c>
      <c r="G961" s="10">
        <v>45689</v>
      </c>
      <c r="H961" s="11">
        <v>11</v>
      </c>
      <c r="I961" s="20" t="s">
        <v>259</v>
      </c>
      <c r="J961" s="11" t="s">
        <v>261</v>
      </c>
      <c r="K961" s="11" t="s">
        <v>2960</v>
      </c>
      <c r="L961" s="11">
        <v>2</v>
      </c>
    </row>
    <row r="962" spans="1:12">
      <c r="A962" s="11" t="s">
        <v>1712</v>
      </c>
      <c r="D962" s="11" t="s">
        <v>260</v>
      </c>
      <c r="E962" s="19" t="s">
        <v>1962</v>
      </c>
      <c r="F962" s="10">
        <v>42036</v>
      </c>
      <c r="G962" s="10">
        <v>45689</v>
      </c>
      <c r="H962" s="11">
        <v>11</v>
      </c>
      <c r="I962" s="20" t="s">
        <v>259</v>
      </c>
      <c r="J962" s="11" t="s">
        <v>261</v>
      </c>
      <c r="K962" s="11" t="s">
        <v>2960</v>
      </c>
      <c r="L962" s="11">
        <v>2</v>
      </c>
    </row>
    <row r="963" spans="1:12">
      <c r="A963" s="11" t="s">
        <v>1713</v>
      </c>
      <c r="D963" s="11" t="s">
        <v>260</v>
      </c>
      <c r="E963" s="19" t="s">
        <v>1963</v>
      </c>
      <c r="F963" s="10">
        <v>42036</v>
      </c>
      <c r="G963" s="10">
        <v>45689</v>
      </c>
      <c r="H963" s="11">
        <v>11</v>
      </c>
      <c r="I963" s="20" t="s">
        <v>259</v>
      </c>
      <c r="J963" s="11" t="s">
        <v>261</v>
      </c>
      <c r="K963" s="11" t="s">
        <v>2960</v>
      </c>
      <c r="L963" s="11">
        <v>2</v>
      </c>
    </row>
    <row r="964" spans="1:12">
      <c r="A964" s="11" t="s">
        <v>1714</v>
      </c>
      <c r="D964" s="11" t="s">
        <v>260</v>
      </c>
      <c r="E964" s="19" t="s">
        <v>1964</v>
      </c>
      <c r="F964" s="10">
        <v>42036</v>
      </c>
      <c r="G964" s="10">
        <v>45689</v>
      </c>
      <c r="H964" s="11">
        <v>11</v>
      </c>
      <c r="I964" s="20" t="s">
        <v>259</v>
      </c>
      <c r="J964" s="11" t="s">
        <v>261</v>
      </c>
      <c r="K964" s="11" t="s">
        <v>2960</v>
      </c>
      <c r="L964" s="11">
        <v>2</v>
      </c>
    </row>
    <row r="965" spans="1:12">
      <c r="A965" s="11" t="s">
        <v>1715</v>
      </c>
      <c r="D965" s="11" t="s">
        <v>260</v>
      </c>
      <c r="E965" s="19" t="s">
        <v>1965</v>
      </c>
      <c r="F965" s="10">
        <v>42036</v>
      </c>
      <c r="G965" s="10">
        <v>45689</v>
      </c>
      <c r="H965" s="11">
        <v>11</v>
      </c>
      <c r="I965" s="20" t="s">
        <v>259</v>
      </c>
      <c r="J965" s="11" t="s">
        <v>261</v>
      </c>
      <c r="K965" s="11" t="s">
        <v>2960</v>
      </c>
      <c r="L965" s="11">
        <v>2</v>
      </c>
    </row>
    <row r="966" spans="1:12">
      <c r="A966" s="11" t="s">
        <v>1716</v>
      </c>
      <c r="D966" s="11" t="s">
        <v>260</v>
      </c>
      <c r="E966" s="19" t="s">
        <v>1966</v>
      </c>
      <c r="F966" s="10">
        <v>42036</v>
      </c>
      <c r="G966" s="10">
        <v>45689</v>
      </c>
      <c r="H966" s="11">
        <v>11</v>
      </c>
      <c r="I966" s="20" t="s">
        <v>259</v>
      </c>
      <c r="J966" s="11" t="s">
        <v>261</v>
      </c>
      <c r="K966" s="11" t="s">
        <v>2960</v>
      </c>
      <c r="L966" s="11">
        <v>2</v>
      </c>
    </row>
    <row r="967" spans="1:12">
      <c r="A967" s="11" t="s">
        <v>1717</v>
      </c>
      <c r="D967" s="11" t="s">
        <v>260</v>
      </c>
      <c r="E967" s="19" t="s">
        <v>1967</v>
      </c>
      <c r="F967" s="10">
        <v>42036</v>
      </c>
      <c r="G967" s="10">
        <v>45689</v>
      </c>
      <c r="H967" s="11">
        <v>11</v>
      </c>
      <c r="I967" s="20" t="s">
        <v>259</v>
      </c>
      <c r="J967" s="11" t="s">
        <v>261</v>
      </c>
      <c r="K967" s="11" t="s">
        <v>2960</v>
      </c>
      <c r="L967" s="11">
        <v>2</v>
      </c>
    </row>
    <row r="968" spans="1:12">
      <c r="A968" s="11" t="s">
        <v>1718</v>
      </c>
      <c r="D968" s="11" t="s">
        <v>260</v>
      </c>
      <c r="E968" s="19" t="s">
        <v>1968</v>
      </c>
      <c r="F968" s="10">
        <v>42036</v>
      </c>
      <c r="G968" s="10">
        <v>45689</v>
      </c>
      <c r="H968" s="11">
        <v>11</v>
      </c>
      <c r="I968" s="20" t="s">
        <v>259</v>
      </c>
      <c r="J968" s="11" t="s">
        <v>261</v>
      </c>
      <c r="K968" s="11" t="s">
        <v>2960</v>
      </c>
      <c r="L968" s="11">
        <v>2</v>
      </c>
    </row>
    <row r="969" spans="1:12">
      <c r="A969" s="11" t="s">
        <v>1719</v>
      </c>
      <c r="D969" s="11" t="s">
        <v>260</v>
      </c>
      <c r="E969" s="19" t="s">
        <v>1969</v>
      </c>
      <c r="F969" s="10">
        <v>42036</v>
      </c>
      <c r="G969" s="10">
        <v>45689</v>
      </c>
      <c r="H969" s="11">
        <v>11</v>
      </c>
      <c r="I969" s="20" t="s">
        <v>259</v>
      </c>
      <c r="J969" s="11" t="s">
        <v>261</v>
      </c>
      <c r="K969" s="11" t="s">
        <v>2960</v>
      </c>
      <c r="L969" s="11">
        <v>2</v>
      </c>
    </row>
    <row r="970" spans="1:12">
      <c r="A970" s="11" t="s">
        <v>1720</v>
      </c>
      <c r="D970" s="11" t="s">
        <v>260</v>
      </c>
      <c r="E970" s="19" t="s">
        <v>1970</v>
      </c>
      <c r="F970" s="10">
        <v>42036</v>
      </c>
      <c r="G970" s="10">
        <v>45689</v>
      </c>
      <c r="H970" s="11">
        <v>11</v>
      </c>
      <c r="I970" s="20" t="s">
        <v>259</v>
      </c>
      <c r="J970" s="11" t="s">
        <v>261</v>
      </c>
      <c r="K970" s="11" t="s">
        <v>2960</v>
      </c>
      <c r="L970" s="11">
        <v>2</v>
      </c>
    </row>
    <row r="971" spans="1:12">
      <c r="A971" s="11" t="s">
        <v>1721</v>
      </c>
      <c r="D971" s="11" t="s">
        <v>260</v>
      </c>
      <c r="E971" s="19" t="s">
        <v>1971</v>
      </c>
      <c r="F971" s="10">
        <v>42036</v>
      </c>
      <c r="G971" s="10">
        <v>45689</v>
      </c>
      <c r="H971" s="11">
        <v>11</v>
      </c>
      <c r="I971" s="20" t="s">
        <v>259</v>
      </c>
      <c r="J971" s="11" t="s">
        <v>261</v>
      </c>
      <c r="K971" s="11" t="s">
        <v>2960</v>
      </c>
      <c r="L971" s="11">
        <v>2</v>
      </c>
    </row>
    <row r="972" spans="1:12">
      <c r="A972" s="11" t="s">
        <v>1722</v>
      </c>
      <c r="D972" s="11" t="s">
        <v>260</v>
      </c>
      <c r="E972" s="19" t="s">
        <v>1972</v>
      </c>
      <c r="F972" s="10">
        <v>42036</v>
      </c>
      <c r="G972" s="10">
        <v>45689</v>
      </c>
      <c r="H972" s="11">
        <v>11</v>
      </c>
      <c r="I972" s="20" t="s">
        <v>259</v>
      </c>
      <c r="J972" s="11" t="s">
        <v>261</v>
      </c>
      <c r="K972" s="11" t="s">
        <v>2960</v>
      </c>
      <c r="L972" s="11">
        <v>2</v>
      </c>
    </row>
    <row r="973" spans="1:12">
      <c r="A973" s="11" t="s">
        <v>1723</v>
      </c>
      <c r="D973" s="11" t="s">
        <v>260</v>
      </c>
      <c r="E973" s="19" t="s">
        <v>1973</v>
      </c>
      <c r="F973" s="10">
        <v>42036</v>
      </c>
      <c r="G973" s="10">
        <v>45689</v>
      </c>
      <c r="H973" s="11">
        <v>11</v>
      </c>
      <c r="I973" s="20" t="s">
        <v>259</v>
      </c>
      <c r="J973" s="11" t="s">
        <v>261</v>
      </c>
      <c r="K973" s="11" t="s">
        <v>2960</v>
      </c>
      <c r="L973" s="11">
        <v>2</v>
      </c>
    </row>
    <row r="974" spans="1:12">
      <c r="A974" s="11" t="s">
        <v>1724</v>
      </c>
      <c r="D974" s="11" t="s">
        <v>260</v>
      </c>
      <c r="E974" s="19" t="s">
        <v>1974</v>
      </c>
      <c r="F974" s="10">
        <v>42036</v>
      </c>
      <c r="G974" s="10">
        <v>45689</v>
      </c>
      <c r="H974" s="11">
        <v>11</v>
      </c>
      <c r="I974" s="20" t="s">
        <v>259</v>
      </c>
      <c r="J974" s="11" t="s">
        <v>261</v>
      </c>
      <c r="K974" s="11" t="s">
        <v>2960</v>
      </c>
      <c r="L974" s="11">
        <v>2</v>
      </c>
    </row>
    <row r="975" spans="1:12">
      <c r="A975" s="11" t="s">
        <v>1725</v>
      </c>
      <c r="D975" s="11" t="s">
        <v>260</v>
      </c>
      <c r="E975" s="19" t="s">
        <v>1975</v>
      </c>
      <c r="F975" s="10">
        <v>42036</v>
      </c>
      <c r="G975" s="10">
        <v>45689</v>
      </c>
      <c r="H975" s="11">
        <v>11</v>
      </c>
      <c r="I975" s="20" t="s">
        <v>259</v>
      </c>
      <c r="J975" s="11" t="s">
        <v>261</v>
      </c>
      <c r="K975" s="11" t="s">
        <v>2960</v>
      </c>
      <c r="L975" s="11">
        <v>2</v>
      </c>
    </row>
    <row r="976" spans="1:12">
      <c r="A976" s="11" t="s">
        <v>1726</v>
      </c>
      <c r="D976" s="11" t="s">
        <v>260</v>
      </c>
      <c r="E976" s="19" t="s">
        <v>1976</v>
      </c>
      <c r="F976" s="10">
        <v>42036</v>
      </c>
      <c r="G976" s="10">
        <v>45689</v>
      </c>
      <c r="H976" s="11">
        <v>11</v>
      </c>
      <c r="I976" s="20" t="s">
        <v>259</v>
      </c>
      <c r="J976" s="11" t="s">
        <v>261</v>
      </c>
      <c r="K976" s="11" t="s">
        <v>2960</v>
      </c>
      <c r="L976" s="11">
        <v>2</v>
      </c>
    </row>
    <row r="977" spans="1:12">
      <c r="A977" s="11" t="s">
        <v>1727</v>
      </c>
      <c r="D977" s="11" t="s">
        <v>260</v>
      </c>
      <c r="E977" s="19" t="s">
        <v>1977</v>
      </c>
      <c r="F977" s="10">
        <v>42036</v>
      </c>
      <c r="G977" s="10">
        <v>45689</v>
      </c>
      <c r="H977" s="11">
        <v>11</v>
      </c>
      <c r="I977" s="20" t="s">
        <v>259</v>
      </c>
      <c r="J977" s="11" t="s">
        <v>261</v>
      </c>
      <c r="K977" s="11" t="s">
        <v>2960</v>
      </c>
      <c r="L977" s="11">
        <v>2</v>
      </c>
    </row>
    <row r="978" spans="1:12">
      <c r="A978" s="11" t="s">
        <v>1728</v>
      </c>
      <c r="D978" s="11" t="s">
        <v>260</v>
      </c>
      <c r="E978" s="19" t="s">
        <v>1978</v>
      </c>
      <c r="F978" s="10">
        <v>42036</v>
      </c>
      <c r="G978" s="10">
        <v>45689</v>
      </c>
      <c r="H978" s="11">
        <v>11</v>
      </c>
      <c r="I978" s="20" t="s">
        <v>259</v>
      </c>
      <c r="J978" s="11" t="s">
        <v>261</v>
      </c>
      <c r="K978" s="11" t="s">
        <v>2960</v>
      </c>
      <c r="L978" s="11">
        <v>2</v>
      </c>
    </row>
    <row r="979" spans="1:12">
      <c r="A979" s="11" t="s">
        <v>1729</v>
      </c>
      <c r="D979" s="11" t="s">
        <v>260</v>
      </c>
      <c r="E979" s="19" t="s">
        <v>1979</v>
      </c>
      <c r="F979" s="10">
        <v>42036</v>
      </c>
      <c r="G979" s="10">
        <v>45689</v>
      </c>
      <c r="H979" s="11">
        <v>11</v>
      </c>
      <c r="I979" s="20" t="s">
        <v>259</v>
      </c>
      <c r="J979" s="11" t="s">
        <v>261</v>
      </c>
      <c r="K979" s="11" t="s">
        <v>2960</v>
      </c>
      <c r="L979" s="11">
        <v>2</v>
      </c>
    </row>
    <row r="980" spans="1:12">
      <c r="A980" s="11" t="s">
        <v>1730</v>
      </c>
      <c r="D980" s="11" t="s">
        <v>260</v>
      </c>
      <c r="E980" s="19" t="s">
        <v>1980</v>
      </c>
      <c r="F980" s="10">
        <v>42036</v>
      </c>
      <c r="G980" s="10">
        <v>45689</v>
      </c>
      <c r="H980" s="11">
        <v>11</v>
      </c>
      <c r="I980" s="20" t="s">
        <v>259</v>
      </c>
      <c r="J980" s="11" t="s">
        <v>261</v>
      </c>
      <c r="K980" s="11" t="s">
        <v>2960</v>
      </c>
      <c r="L980" s="11">
        <v>2</v>
      </c>
    </row>
    <row r="981" spans="1:12">
      <c r="A981" s="11" t="s">
        <v>1731</v>
      </c>
      <c r="D981" s="11" t="s">
        <v>260</v>
      </c>
      <c r="E981" s="19" t="s">
        <v>1981</v>
      </c>
      <c r="F981" s="10">
        <v>42036</v>
      </c>
      <c r="G981" s="10">
        <v>45689</v>
      </c>
      <c r="H981" s="11">
        <v>11</v>
      </c>
      <c r="I981" s="20" t="s">
        <v>259</v>
      </c>
      <c r="J981" s="11" t="s">
        <v>261</v>
      </c>
      <c r="K981" s="11" t="s">
        <v>2960</v>
      </c>
      <c r="L981" s="11">
        <v>2</v>
      </c>
    </row>
    <row r="982" spans="1:12">
      <c r="A982" s="11" t="s">
        <v>1732</v>
      </c>
      <c r="D982" s="11" t="s">
        <v>260</v>
      </c>
      <c r="E982" s="19" t="s">
        <v>1982</v>
      </c>
      <c r="F982" s="10">
        <v>42036</v>
      </c>
      <c r="G982" s="10">
        <v>45689</v>
      </c>
      <c r="H982" s="11">
        <v>11</v>
      </c>
      <c r="I982" s="20" t="s">
        <v>259</v>
      </c>
      <c r="J982" s="11" t="s">
        <v>261</v>
      </c>
      <c r="K982" s="11" t="s">
        <v>2960</v>
      </c>
      <c r="L982" s="11">
        <v>2</v>
      </c>
    </row>
    <row r="983" spans="1:12">
      <c r="A983" s="11" t="s">
        <v>1733</v>
      </c>
      <c r="D983" s="11" t="s">
        <v>260</v>
      </c>
      <c r="E983" s="19" t="s">
        <v>1983</v>
      </c>
      <c r="F983" s="10">
        <v>42036</v>
      </c>
      <c r="G983" s="10">
        <v>45689</v>
      </c>
      <c r="H983" s="11">
        <v>11</v>
      </c>
      <c r="I983" s="20" t="s">
        <v>259</v>
      </c>
      <c r="J983" s="11" t="s">
        <v>261</v>
      </c>
      <c r="K983" s="11" t="s">
        <v>2960</v>
      </c>
      <c r="L983" s="11">
        <v>2</v>
      </c>
    </row>
    <row r="984" spans="1:12">
      <c r="A984" s="11" t="s">
        <v>1734</v>
      </c>
      <c r="D984" s="11" t="s">
        <v>260</v>
      </c>
      <c r="E984" s="19" t="s">
        <v>1984</v>
      </c>
      <c r="F984" s="10">
        <v>42036</v>
      </c>
      <c r="G984" s="10">
        <v>45689</v>
      </c>
      <c r="H984" s="11">
        <v>11</v>
      </c>
      <c r="I984" s="20" t="s">
        <v>259</v>
      </c>
      <c r="J984" s="11" t="s">
        <v>261</v>
      </c>
      <c r="K984" s="11" t="s">
        <v>2960</v>
      </c>
      <c r="L984" s="11">
        <v>2</v>
      </c>
    </row>
    <row r="985" spans="1:12">
      <c r="A985" s="11" t="s">
        <v>1735</v>
      </c>
      <c r="D985" s="11" t="s">
        <v>260</v>
      </c>
      <c r="E985" s="19" t="s">
        <v>1985</v>
      </c>
      <c r="F985" s="10">
        <v>42036</v>
      </c>
      <c r="G985" s="10">
        <v>45689</v>
      </c>
      <c r="H985" s="11">
        <v>11</v>
      </c>
      <c r="I985" s="20" t="s">
        <v>259</v>
      </c>
      <c r="J985" s="11" t="s">
        <v>261</v>
      </c>
      <c r="K985" s="11" t="s">
        <v>2960</v>
      </c>
      <c r="L985" s="11">
        <v>2</v>
      </c>
    </row>
    <row r="986" spans="1:12">
      <c r="A986" s="11" t="s">
        <v>1736</v>
      </c>
      <c r="D986" s="11" t="s">
        <v>260</v>
      </c>
      <c r="E986" s="19" t="s">
        <v>1986</v>
      </c>
      <c r="F986" s="10">
        <v>42036</v>
      </c>
      <c r="G986" s="10">
        <v>45689</v>
      </c>
      <c r="H986" s="11">
        <v>11</v>
      </c>
      <c r="I986" s="20" t="s">
        <v>259</v>
      </c>
      <c r="J986" s="11" t="s">
        <v>261</v>
      </c>
      <c r="K986" s="11" t="s">
        <v>2960</v>
      </c>
      <c r="L986" s="11">
        <v>2</v>
      </c>
    </row>
    <row r="987" spans="1:12">
      <c r="A987" s="11" t="s">
        <v>1737</v>
      </c>
      <c r="D987" s="11" t="s">
        <v>260</v>
      </c>
      <c r="E987" s="19" t="s">
        <v>1987</v>
      </c>
      <c r="F987" s="10">
        <v>42036</v>
      </c>
      <c r="G987" s="10">
        <v>45689</v>
      </c>
      <c r="H987" s="11">
        <v>11</v>
      </c>
      <c r="I987" s="20" t="s">
        <v>259</v>
      </c>
      <c r="J987" s="11" t="s">
        <v>261</v>
      </c>
      <c r="K987" s="11" t="s">
        <v>2960</v>
      </c>
      <c r="L987" s="11">
        <v>2</v>
      </c>
    </row>
    <row r="988" spans="1:12">
      <c r="A988" s="11" t="s">
        <v>1738</v>
      </c>
      <c r="D988" s="11" t="s">
        <v>260</v>
      </c>
      <c r="E988" s="19" t="s">
        <v>1988</v>
      </c>
      <c r="F988" s="10">
        <v>42036</v>
      </c>
      <c r="G988" s="10">
        <v>45689</v>
      </c>
      <c r="H988" s="11">
        <v>11</v>
      </c>
      <c r="I988" s="20" t="s">
        <v>259</v>
      </c>
      <c r="J988" s="11" t="s">
        <v>261</v>
      </c>
      <c r="K988" s="11" t="s">
        <v>2960</v>
      </c>
      <c r="L988" s="11">
        <v>2</v>
      </c>
    </row>
    <row r="989" spans="1:12">
      <c r="A989" s="11" t="s">
        <v>1739</v>
      </c>
      <c r="D989" s="11" t="s">
        <v>260</v>
      </c>
      <c r="E989" s="19" t="s">
        <v>1989</v>
      </c>
      <c r="F989" s="10">
        <v>42036</v>
      </c>
      <c r="G989" s="10">
        <v>45689</v>
      </c>
      <c r="H989" s="11">
        <v>11</v>
      </c>
      <c r="I989" s="20" t="s">
        <v>259</v>
      </c>
      <c r="J989" s="11" t="s">
        <v>261</v>
      </c>
      <c r="K989" s="11" t="s">
        <v>2960</v>
      </c>
      <c r="L989" s="11">
        <v>2</v>
      </c>
    </row>
    <row r="990" spans="1:12">
      <c r="A990" s="11" t="s">
        <v>1740</v>
      </c>
      <c r="D990" s="11" t="s">
        <v>260</v>
      </c>
      <c r="E990" s="19" t="s">
        <v>1990</v>
      </c>
      <c r="F990" s="10">
        <v>42036</v>
      </c>
      <c r="G990" s="10">
        <v>45689</v>
      </c>
      <c r="H990" s="11">
        <v>11</v>
      </c>
      <c r="I990" s="20" t="s">
        <v>259</v>
      </c>
      <c r="J990" s="11" t="s">
        <v>261</v>
      </c>
      <c r="K990" s="11" t="s">
        <v>2960</v>
      </c>
      <c r="L990" s="11">
        <v>2</v>
      </c>
    </row>
    <row r="991" spans="1:12">
      <c r="A991" s="11" t="s">
        <v>1741</v>
      </c>
      <c r="D991" s="11" t="s">
        <v>260</v>
      </c>
      <c r="E991" s="19" t="s">
        <v>1991</v>
      </c>
      <c r="F991" s="10">
        <v>42036</v>
      </c>
      <c r="G991" s="10">
        <v>45689</v>
      </c>
      <c r="H991" s="11">
        <v>11</v>
      </c>
      <c r="I991" s="20" t="s">
        <v>259</v>
      </c>
      <c r="J991" s="11" t="s">
        <v>261</v>
      </c>
      <c r="K991" s="11" t="s">
        <v>2960</v>
      </c>
      <c r="L991" s="11">
        <v>2</v>
      </c>
    </row>
    <row r="992" spans="1:12">
      <c r="A992" s="11" t="s">
        <v>1742</v>
      </c>
      <c r="D992" s="11" t="s">
        <v>260</v>
      </c>
      <c r="E992" s="19" t="s">
        <v>1992</v>
      </c>
      <c r="F992" s="10">
        <v>42036</v>
      </c>
      <c r="G992" s="10">
        <v>45689</v>
      </c>
      <c r="H992" s="11">
        <v>11</v>
      </c>
      <c r="I992" s="20" t="s">
        <v>259</v>
      </c>
      <c r="J992" s="11" t="s">
        <v>261</v>
      </c>
      <c r="K992" s="11" t="s">
        <v>2960</v>
      </c>
      <c r="L992" s="11">
        <v>2</v>
      </c>
    </row>
    <row r="993" spans="1:12">
      <c r="A993" s="11" t="s">
        <v>1743</v>
      </c>
      <c r="D993" s="11" t="s">
        <v>260</v>
      </c>
      <c r="E993" s="19" t="s">
        <v>1993</v>
      </c>
      <c r="F993" s="10">
        <v>42036</v>
      </c>
      <c r="G993" s="10">
        <v>45689</v>
      </c>
      <c r="H993" s="11">
        <v>11</v>
      </c>
      <c r="I993" s="20" t="s">
        <v>259</v>
      </c>
      <c r="J993" s="11" t="s">
        <v>261</v>
      </c>
      <c r="K993" s="11" t="s">
        <v>2960</v>
      </c>
      <c r="L993" s="11">
        <v>2</v>
      </c>
    </row>
    <row r="994" spans="1:12">
      <c r="A994" s="11" t="s">
        <v>1744</v>
      </c>
      <c r="D994" s="11" t="s">
        <v>260</v>
      </c>
      <c r="E994" s="19" t="s">
        <v>1994</v>
      </c>
      <c r="F994" s="10">
        <v>42036</v>
      </c>
      <c r="G994" s="10">
        <v>45689</v>
      </c>
      <c r="H994" s="11">
        <v>11</v>
      </c>
      <c r="I994" s="20" t="s">
        <v>259</v>
      </c>
      <c r="J994" s="11" t="s">
        <v>261</v>
      </c>
      <c r="K994" s="11" t="s">
        <v>2960</v>
      </c>
      <c r="L994" s="11">
        <v>2</v>
      </c>
    </row>
    <row r="995" spans="1:12">
      <c r="A995" s="11" t="s">
        <v>1745</v>
      </c>
      <c r="D995" s="11" t="s">
        <v>260</v>
      </c>
      <c r="E995" s="19" t="s">
        <v>1995</v>
      </c>
      <c r="F995" s="10">
        <v>42036</v>
      </c>
      <c r="G995" s="10">
        <v>45689</v>
      </c>
      <c r="H995" s="11">
        <v>11</v>
      </c>
      <c r="I995" s="20" t="s">
        <v>259</v>
      </c>
      <c r="J995" s="11" t="s">
        <v>261</v>
      </c>
      <c r="K995" s="11" t="s">
        <v>2960</v>
      </c>
      <c r="L995" s="11">
        <v>2</v>
      </c>
    </row>
    <row r="996" spans="1:12">
      <c r="A996" s="11" t="s">
        <v>1746</v>
      </c>
      <c r="D996" s="11" t="s">
        <v>260</v>
      </c>
      <c r="E996" s="19" t="s">
        <v>1996</v>
      </c>
      <c r="F996" s="10">
        <v>42036</v>
      </c>
      <c r="G996" s="10">
        <v>45689</v>
      </c>
      <c r="H996" s="11">
        <v>11</v>
      </c>
      <c r="I996" s="20" t="s">
        <v>259</v>
      </c>
      <c r="J996" s="11" t="s">
        <v>261</v>
      </c>
      <c r="K996" s="11" t="s">
        <v>2960</v>
      </c>
      <c r="L996" s="11">
        <v>2</v>
      </c>
    </row>
    <row r="997" spans="1:12">
      <c r="A997" s="11" t="s">
        <v>1747</v>
      </c>
      <c r="D997" s="11" t="s">
        <v>260</v>
      </c>
      <c r="E997" s="19" t="s">
        <v>1997</v>
      </c>
      <c r="F997" s="10">
        <v>42036</v>
      </c>
      <c r="G997" s="10">
        <v>45689</v>
      </c>
      <c r="H997" s="11">
        <v>11</v>
      </c>
      <c r="I997" s="20" t="s">
        <v>259</v>
      </c>
      <c r="J997" s="11" t="s">
        <v>261</v>
      </c>
      <c r="K997" s="11" t="s">
        <v>2960</v>
      </c>
      <c r="L997" s="11">
        <v>2</v>
      </c>
    </row>
    <row r="998" spans="1:12">
      <c r="A998" s="11" t="s">
        <v>1748</v>
      </c>
      <c r="D998" s="11" t="s">
        <v>260</v>
      </c>
      <c r="E998" s="19" t="s">
        <v>1998</v>
      </c>
      <c r="F998" s="10">
        <v>42036</v>
      </c>
      <c r="G998" s="10">
        <v>45689</v>
      </c>
      <c r="H998" s="11">
        <v>11</v>
      </c>
      <c r="I998" s="20" t="s">
        <v>259</v>
      </c>
      <c r="J998" s="11" t="s">
        <v>261</v>
      </c>
      <c r="K998" s="11" t="s">
        <v>2960</v>
      </c>
      <c r="L998" s="11">
        <v>2</v>
      </c>
    </row>
    <row r="999" spans="1:12">
      <c r="A999" s="11" t="s">
        <v>1749</v>
      </c>
      <c r="D999" s="11" t="s">
        <v>260</v>
      </c>
      <c r="E999" s="19" t="s">
        <v>1999</v>
      </c>
      <c r="F999" s="10">
        <v>42036</v>
      </c>
      <c r="G999" s="10">
        <v>45689</v>
      </c>
      <c r="H999" s="11">
        <v>11</v>
      </c>
      <c r="I999" s="20" t="s">
        <v>259</v>
      </c>
      <c r="J999" s="11" t="s">
        <v>261</v>
      </c>
      <c r="K999" s="11" t="s">
        <v>2960</v>
      </c>
      <c r="L999" s="11">
        <v>2</v>
      </c>
    </row>
    <row r="1000" spans="1:12">
      <c r="A1000" s="11" t="s">
        <v>1750</v>
      </c>
      <c r="D1000" s="11" t="s">
        <v>260</v>
      </c>
      <c r="E1000" s="19" t="s">
        <v>2000</v>
      </c>
      <c r="F1000" s="10">
        <v>42036</v>
      </c>
      <c r="G1000" s="10">
        <v>45689</v>
      </c>
      <c r="H1000" s="11">
        <v>11</v>
      </c>
      <c r="I1000" s="20" t="s">
        <v>259</v>
      </c>
      <c r="J1000" s="11" t="s">
        <v>261</v>
      </c>
      <c r="K1000" s="11" t="s">
        <v>2960</v>
      </c>
      <c r="L1000" s="11">
        <v>2</v>
      </c>
    </row>
    <row r="1001" spans="1:12">
      <c r="A1001" s="11" t="s">
        <v>1751</v>
      </c>
      <c r="D1001" s="11" t="s">
        <v>260</v>
      </c>
      <c r="E1001" s="19" t="s">
        <v>2001</v>
      </c>
      <c r="F1001" s="10">
        <v>42036</v>
      </c>
      <c r="G1001" s="10">
        <v>45689</v>
      </c>
      <c r="H1001" s="11">
        <v>11</v>
      </c>
      <c r="I1001" s="20" t="s">
        <v>259</v>
      </c>
      <c r="J1001" s="11" t="s">
        <v>261</v>
      </c>
      <c r="K1001" s="11" t="s">
        <v>2960</v>
      </c>
      <c r="L1001" s="11">
        <v>2</v>
      </c>
    </row>
    <row r="1002" spans="1:12">
      <c r="A1002" s="11" t="s">
        <v>1752</v>
      </c>
      <c r="D1002" s="11" t="s">
        <v>260</v>
      </c>
      <c r="E1002" s="19" t="s">
        <v>2002</v>
      </c>
      <c r="F1002" s="10">
        <v>42036</v>
      </c>
      <c r="G1002" s="10">
        <v>45689</v>
      </c>
      <c r="H1002" s="11">
        <v>11</v>
      </c>
      <c r="I1002" s="20" t="s">
        <v>259</v>
      </c>
      <c r="J1002" s="11" t="s">
        <v>261</v>
      </c>
      <c r="K1002" s="11" t="s">
        <v>2960</v>
      </c>
      <c r="L1002" s="11">
        <v>2</v>
      </c>
    </row>
    <row r="1003" spans="1:12">
      <c r="A1003" s="11" t="s">
        <v>1753</v>
      </c>
      <c r="D1003" s="11" t="s">
        <v>260</v>
      </c>
      <c r="E1003" s="19" t="s">
        <v>2003</v>
      </c>
      <c r="F1003" s="10">
        <v>42036</v>
      </c>
      <c r="G1003" s="10">
        <v>45689</v>
      </c>
      <c r="H1003" s="11">
        <v>11</v>
      </c>
      <c r="I1003" s="20" t="s">
        <v>259</v>
      </c>
      <c r="J1003" s="11" t="s">
        <v>261</v>
      </c>
      <c r="K1003" s="11" t="s">
        <v>2960</v>
      </c>
      <c r="L1003" s="11">
        <v>2</v>
      </c>
    </row>
    <row r="1004" spans="1:12">
      <c r="A1004" s="11" t="s">
        <v>1754</v>
      </c>
      <c r="D1004" s="11" t="s">
        <v>260</v>
      </c>
      <c r="E1004" s="19" t="s">
        <v>2004</v>
      </c>
      <c r="F1004" s="10">
        <v>42036</v>
      </c>
      <c r="G1004" s="10">
        <v>45689</v>
      </c>
      <c r="H1004" s="11">
        <v>11</v>
      </c>
      <c r="I1004" s="20" t="s">
        <v>259</v>
      </c>
      <c r="J1004" s="11" t="s">
        <v>261</v>
      </c>
      <c r="K1004" s="11" t="s">
        <v>2960</v>
      </c>
      <c r="L1004" s="11">
        <v>2</v>
      </c>
    </row>
    <row r="1005" spans="1:12">
      <c r="A1005" s="11" t="s">
        <v>1755</v>
      </c>
      <c r="D1005" s="11" t="s">
        <v>260</v>
      </c>
      <c r="E1005" s="19" t="s">
        <v>2005</v>
      </c>
      <c r="F1005" s="10">
        <v>42036</v>
      </c>
      <c r="G1005" s="10">
        <v>45689</v>
      </c>
      <c r="H1005" s="11">
        <v>11</v>
      </c>
      <c r="I1005" s="20" t="s">
        <v>259</v>
      </c>
      <c r="J1005" s="11" t="s">
        <v>261</v>
      </c>
      <c r="K1005" s="11" t="s">
        <v>2960</v>
      </c>
      <c r="L1005" s="11">
        <v>2</v>
      </c>
    </row>
    <row r="1006" spans="1:12">
      <c r="A1006" s="11" t="s">
        <v>1756</v>
      </c>
      <c r="D1006" s="11" t="s">
        <v>260</v>
      </c>
      <c r="E1006" s="19" t="s">
        <v>2006</v>
      </c>
      <c r="F1006" s="10">
        <v>42036</v>
      </c>
      <c r="G1006" s="10">
        <v>45689</v>
      </c>
      <c r="H1006" s="11">
        <v>11</v>
      </c>
      <c r="I1006" s="20" t="s">
        <v>259</v>
      </c>
      <c r="J1006" s="11" t="s">
        <v>261</v>
      </c>
      <c r="K1006" s="11" t="s">
        <v>2960</v>
      </c>
      <c r="L1006" s="11">
        <v>2</v>
      </c>
    </row>
    <row r="1007" spans="1:12">
      <c r="A1007" s="11" t="s">
        <v>1757</v>
      </c>
      <c r="D1007" s="11" t="s">
        <v>260</v>
      </c>
      <c r="E1007" s="19" t="s">
        <v>2007</v>
      </c>
      <c r="F1007" s="10">
        <v>42036</v>
      </c>
      <c r="G1007" s="10">
        <v>45689</v>
      </c>
      <c r="H1007" s="11">
        <v>11</v>
      </c>
      <c r="I1007" s="20" t="s">
        <v>259</v>
      </c>
      <c r="J1007" s="11" t="s">
        <v>261</v>
      </c>
      <c r="K1007" s="11" t="s">
        <v>2960</v>
      </c>
      <c r="L1007" s="11">
        <v>2</v>
      </c>
    </row>
    <row r="1008" spans="1:12">
      <c r="A1008" s="11" t="s">
        <v>1758</v>
      </c>
      <c r="D1008" s="11" t="s">
        <v>260</v>
      </c>
      <c r="E1008" s="19" t="s">
        <v>2008</v>
      </c>
      <c r="F1008" s="10">
        <v>42036</v>
      </c>
      <c r="G1008" s="10">
        <v>45689</v>
      </c>
      <c r="H1008" s="11">
        <v>11</v>
      </c>
      <c r="I1008" s="20" t="s">
        <v>259</v>
      </c>
      <c r="J1008" s="11" t="s">
        <v>261</v>
      </c>
      <c r="K1008" s="11" t="s">
        <v>2960</v>
      </c>
      <c r="L1008" s="11">
        <v>2</v>
      </c>
    </row>
    <row r="1009" spans="1:12">
      <c r="A1009" s="11" t="s">
        <v>1759</v>
      </c>
      <c r="D1009" s="11" t="s">
        <v>260</v>
      </c>
      <c r="E1009" s="19" t="s">
        <v>2009</v>
      </c>
      <c r="F1009" s="10">
        <v>42036</v>
      </c>
      <c r="G1009" s="10">
        <v>45689</v>
      </c>
      <c r="H1009" s="11">
        <v>11</v>
      </c>
      <c r="I1009" s="20" t="s">
        <v>259</v>
      </c>
      <c r="J1009" s="11" t="s">
        <v>261</v>
      </c>
      <c r="K1009" s="11" t="s">
        <v>2960</v>
      </c>
      <c r="L1009" s="11">
        <v>2</v>
      </c>
    </row>
    <row r="1010" spans="1:12">
      <c r="A1010" s="11" t="s">
        <v>1760</v>
      </c>
      <c r="D1010" s="11" t="s">
        <v>260</v>
      </c>
      <c r="E1010" s="19" t="s">
        <v>2010</v>
      </c>
      <c r="F1010" s="10">
        <v>42036</v>
      </c>
      <c r="G1010" s="10">
        <v>45689</v>
      </c>
      <c r="H1010" s="11">
        <v>11</v>
      </c>
      <c r="I1010" s="20" t="s">
        <v>259</v>
      </c>
      <c r="J1010" s="11" t="s">
        <v>261</v>
      </c>
      <c r="K1010" s="11" t="s">
        <v>2960</v>
      </c>
      <c r="L1010" s="11">
        <v>2</v>
      </c>
    </row>
    <row r="1011" spans="1:12">
      <c r="A1011" s="11" t="s">
        <v>1761</v>
      </c>
      <c r="D1011" s="11" t="s">
        <v>260</v>
      </c>
      <c r="E1011" s="19" t="s">
        <v>2011</v>
      </c>
      <c r="F1011" s="10">
        <v>42036</v>
      </c>
      <c r="G1011" s="10">
        <v>45689</v>
      </c>
      <c r="H1011" s="11">
        <v>11</v>
      </c>
      <c r="I1011" s="20" t="s">
        <v>259</v>
      </c>
      <c r="J1011" s="11" t="s">
        <v>261</v>
      </c>
      <c r="K1011" s="11" t="s">
        <v>2960</v>
      </c>
      <c r="L1011" s="11">
        <v>2</v>
      </c>
    </row>
    <row r="1012" spans="1:12">
      <c r="A1012" s="11" t="s">
        <v>2012</v>
      </c>
      <c r="D1012" s="11" t="s">
        <v>260</v>
      </c>
      <c r="E1012" s="19" t="s">
        <v>2262</v>
      </c>
      <c r="F1012" s="10">
        <v>42036</v>
      </c>
      <c r="G1012" s="10">
        <v>45689</v>
      </c>
      <c r="H1012" s="11">
        <v>11</v>
      </c>
      <c r="I1012" s="20" t="s">
        <v>259</v>
      </c>
      <c r="J1012" s="11" t="s">
        <v>261</v>
      </c>
      <c r="K1012" s="11" t="s">
        <v>2960</v>
      </c>
      <c r="L1012" s="11">
        <v>2</v>
      </c>
    </row>
    <row r="1013" spans="1:12">
      <c r="A1013" s="11" t="s">
        <v>2013</v>
      </c>
      <c r="D1013" s="11" t="s">
        <v>260</v>
      </c>
      <c r="E1013" s="19" t="s">
        <v>2263</v>
      </c>
      <c r="F1013" s="10">
        <v>42036</v>
      </c>
      <c r="G1013" s="10">
        <v>45689</v>
      </c>
      <c r="H1013" s="11">
        <v>11</v>
      </c>
      <c r="I1013" s="20" t="s">
        <v>259</v>
      </c>
      <c r="J1013" s="11" t="s">
        <v>261</v>
      </c>
      <c r="K1013" s="11" t="s">
        <v>2960</v>
      </c>
      <c r="L1013" s="11">
        <v>2</v>
      </c>
    </row>
    <row r="1014" spans="1:12">
      <c r="A1014" s="11" t="s">
        <v>2014</v>
      </c>
      <c r="D1014" s="11" t="s">
        <v>260</v>
      </c>
      <c r="E1014" s="19" t="s">
        <v>2264</v>
      </c>
      <c r="F1014" s="10">
        <v>42036</v>
      </c>
      <c r="G1014" s="10">
        <v>45689</v>
      </c>
      <c r="H1014" s="11">
        <v>11</v>
      </c>
      <c r="I1014" s="20" t="s">
        <v>259</v>
      </c>
      <c r="J1014" s="11" t="s">
        <v>261</v>
      </c>
      <c r="K1014" s="11" t="s">
        <v>2960</v>
      </c>
      <c r="L1014" s="11">
        <v>2</v>
      </c>
    </row>
    <row r="1015" spans="1:12">
      <c r="A1015" s="11" t="s">
        <v>2015</v>
      </c>
      <c r="D1015" s="11" t="s">
        <v>260</v>
      </c>
      <c r="E1015" s="19" t="s">
        <v>2265</v>
      </c>
      <c r="F1015" s="10">
        <v>42036</v>
      </c>
      <c r="G1015" s="10">
        <v>45689</v>
      </c>
      <c r="H1015" s="11">
        <v>11</v>
      </c>
      <c r="I1015" s="20" t="s">
        <v>259</v>
      </c>
      <c r="J1015" s="11" t="s">
        <v>261</v>
      </c>
      <c r="K1015" s="11" t="s">
        <v>2960</v>
      </c>
      <c r="L1015" s="11">
        <v>2</v>
      </c>
    </row>
    <row r="1016" spans="1:12">
      <c r="A1016" s="11" t="s">
        <v>2016</v>
      </c>
      <c r="D1016" s="11" t="s">
        <v>260</v>
      </c>
      <c r="E1016" s="19" t="s">
        <v>2266</v>
      </c>
      <c r="F1016" s="10">
        <v>42036</v>
      </c>
      <c r="G1016" s="10">
        <v>45689</v>
      </c>
      <c r="H1016" s="11">
        <v>11</v>
      </c>
      <c r="I1016" s="20" t="s">
        <v>259</v>
      </c>
      <c r="J1016" s="11" t="s">
        <v>261</v>
      </c>
      <c r="K1016" s="11" t="s">
        <v>2960</v>
      </c>
      <c r="L1016" s="11">
        <v>2</v>
      </c>
    </row>
    <row r="1017" spans="1:12">
      <c r="A1017" s="11" t="s">
        <v>2017</v>
      </c>
      <c r="D1017" s="11" t="s">
        <v>260</v>
      </c>
      <c r="E1017" s="19" t="s">
        <v>2267</v>
      </c>
      <c r="F1017" s="10">
        <v>42036</v>
      </c>
      <c r="G1017" s="10">
        <v>45689</v>
      </c>
      <c r="H1017" s="11">
        <v>11</v>
      </c>
      <c r="I1017" s="20" t="s">
        <v>259</v>
      </c>
      <c r="J1017" s="11" t="s">
        <v>261</v>
      </c>
      <c r="K1017" s="11" t="s">
        <v>2960</v>
      </c>
      <c r="L1017" s="11">
        <v>2</v>
      </c>
    </row>
    <row r="1018" spans="1:12">
      <c r="A1018" s="11" t="s">
        <v>2018</v>
      </c>
      <c r="D1018" s="11" t="s">
        <v>260</v>
      </c>
      <c r="E1018" s="19" t="s">
        <v>2268</v>
      </c>
      <c r="F1018" s="10">
        <v>42036</v>
      </c>
      <c r="G1018" s="10">
        <v>45689</v>
      </c>
      <c r="H1018" s="11">
        <v>11</v>
      </c>
      <c r="I1018" s="20" t="s">
        <v>259</v>
      </c>
      <c r="J1018" s="11" t="s">
        <v>261</v>
      </c>
      <c r="K1018" s="11" t="s">
        <v>2960</v>
      </c>
      <c r="L1018" s="11">
        <v>2</v>
      </c>
    </row>
    <row r="1019" spans="1:12">
      <c r="A1019" s="11" t="s">
        <v>2019</v>
      </c>
      <c r="D1019" s="11" t="s">
        <v>260</v>
      </c>
      <c r="E1019" s="19" t="s">
        <v>2269</v>
      </c>
      <c r="F1019" s="10">
        <v>42036</v>
      </c>
      <c r="G1019" s="10">
        <v>45689</v>
      </c>
      <c r="H1019" s="11">
        <v>11</v>
      </c>
      <c r="I1019" s="20" t="s">
        <v>259</v>
      </c>
      <c r="J1019" s="11" t="s">
        <v>261</v>
      </c>
      <c r="K1019" s="11" t="s">
        <v>2960</v>
      </c>
      <c r="L1019" s="11">
        <v>2</v>
      </c>
    </row>
    <row r="1020" spans="1:12">
      <c r="A1020" s="11" t="s">
        <v>2020</v>
      </c>
      <c r="D1020" s="11" t="s">
        <v>260</v>
      </c>
      <c r="E1020" s="19" t="s">
        <v>2270</v>
      </c>
      <c r="F1020" s="10">
        <v>42036</v>
      </c>
      <c r="G1020" s="10">
        <v>45689</v>
      </c>
      <c r="H1020" s="11">
        <v>11</v>
      </c>
      <c r="I1020" s="20" t="s">
        <v>259</v>
      </c>
      <c r="J1020" s="11" t="s">
        <v>261</v>
      </c>
      <c r="K1020" s="11" t="s">
        <v>2960</v>
      </c>
      <c r="L1020" s="11">
        <v>2</v>
      </c>
    </row>
    <row r="1021" spans="1:12">
      <c r="A1021" s="11" t="s">
        <v>2021</v>
      </c>
      <c r="D1021" s="11" t="s">
        <v>260</v>
      </c>
      <c r="E1021" s="19" t="s">
        <v>2271</v>
      </c>
      <c r="F1021" s="10">
        <v>42036</v>
      </c>
      <c r="G1021" s="10">
        <v>45689</v>
      </c>
      <c r="H1021" s="11">
        <v>11</v>
      </c>
      <c r="I1021" s="20" t="s">
        <v>259</v>
      </c>
      <c r="J1021" s="11" t="s">
        <v>261</v>
      </c>
      <c r="K1021" s="11" t="s">
        <v>2960</v>
      </c>
      <c r="L1021" s="11">
        <v>2</v>
      </c>
    </row>
    <row r="1022" spans="1:12">
      <c r="A1022" s="11" t="s">
        <v>2022</v>
      </c>
      <c r="D1022" s="11" t="s">
        <v>260</v>
      </c>
      <c r="E1022" s="19" t="s">
        <v>2272</v>
      </c>
      <c r="F1022" s="10">
        <v>42036</v>
      </c>
      <c r="G1022" s="10">
        <v>45689</v>
      </c>
      <c r="H1022" s="11">
        <v>11</v>
      </c>
      <c r="I1022" s="20" t="s">
        <v>259</v>
      </c>
      <c r="J1022" s="11" t="s">
        <v>261</v>
      </c>
      <c r="K1022" s="11" t="s">
        <v>2960</v>
      </c>
      <c r="L1022" s="11">
        <v>2</v>
      </c>
    </row>
    <row r="1023" spans="1:12">
      <c r="A1023" s="11" t="s">
        <v>2023</v>
      </c>
      <c r="D1023" s="11" t="s">
        <v>260</v>
      </c>
      <c r="E1023" s="19" t="s">
        <v>2273</v>
      </c>
      <c r="F1023" s="10">
        <v>42036</v>
      </c>
      <c r="G1023" s="10">
        <v>45689</v>
      </c>
      <c r="H1023" s="11">
        <v>11</v>
      </c>
      <c r="I1023" s="20" t="s">
        <v>259</v>
      </c>
      <c r="J1023" s="11" t="s">
        <v>261</v>
      </c>
      <c r="K1023" s="11" t="s">
        <v>2960</v>
      </c>
      <c r="L1023" s="11">
        <v>2</v>
      </c>
    </row>
    <row r="1024" spans="1:12">
      <c r="A1024" s="11" t="s">
        <v>2024</v>
      </c>
      <c r="D1024" s="11" t="s">
        <v>260</v>
      </c>
      <c r="E1024" s="19" t="s">
        <v>2274</v>
      </c>
      <c r="F1024" s="10">
        <v>42036</v>
      </c>
      <c r="G1024" s="10">
        <v>45689</v>
      </c>
      <c r="H1024" s="11">
        <v>11</v>
      </c>
      <c r="I1024" s="20" t="s">
        <v>259</v>
      </c>
      <c r="J1024" s="11" t="s">
        <v>261</v>
      </c>
      <c r="K1024" s="11" t="s">
        <v>2960</v>
      </c>
      <c r="L1024" s="11">
        <v>2</v>
      </c>
    </row>
    <row r="1025" spans="1:12">
      <c r="A1025" s="11" t="s">
        <v>2025</v>
      </c>
      <c r="D1025" s="11" t="s">
        <v>260</v>
      </c>
      <c r="E1025" s="19" t="s">
        <v>2275</v>
      </c>
      <c r="F1025" s="10">
        <v>42036</v>
      </c>
      <c r="G1025" s="10">
        <v>45689</v>
      </c>
      <c r="H1025" s="11">
        <v>11</v>
      </c>
      <c r="I1025" s="20" t="s">
        <v>259</v>
      </c>
      <c r="J1025" s="11" t="s">
        <v>261</v>
      </c>
      <c r="K1025" s="11" t="s">
        <v>2960</v>
      </c>
      <c r="L1025" s="11">
        <v>2</v>
      </c>
    </row>
    <row r="1026" spans="1:12">
      <c r="A1026" s="11" t="s">
        <v>2026</v>
      </c>
      <c r="D1026" s="11" t="s">
        <v>260</v>
      </c>
      <c r="E1026" s="19" t="s">
        <v>2276</v>
      </c>
      <c r="F1026" s="10">
        <v>42036</v>
      </c>
      <c r="G1026" s="10">
        <v>45689</v>
      </c>
      <c r="H1026" s="11">
        <v>11</v>
      </c>
      <c r="I1026" s="20" t="s">
        <v>259</v>
      </c>
      <c r="J1026" s="11" t="s">
        <v>261</v>
      </c>
      <c r="K1026" s="11" t="s">
        <v>2960</v>
      </c>
      <c r="L1026" s="11">
        <v>2</v>
      </c>
    </row>
    <row r="1027" spans="1:12">
      <c r="A1027" s="11" t="s">
        <v>2027</v>
      </c>
      <c r="D1027" s="11" t="s">
        <v>260</v>
      </c>
      <c r="E1027" s="19" t="s">
        <v>2277</v>
      </c>
      <c r="F1027" s="10">
        <v>42036</v>
      </c>
      <c r="G1027" s="10">
        <v>45689</v>
      </c>
      <c r="H1027" s="11">
        <v>11</v>
      </c>
      <c r="I1027" s="20" t="s">
        <v>259</v>
      </c>
      <c r="J1027" s="11" t="s">
        <v>261</v>
      </c>
      <c r="K1027" s="11" t="s">
        <v>2960</v>
      </c>
      <c r="L1027" s="11">
        <v>2</v>
      </c>
    </row>
    <row r="1028" spans="1:12">
      <c r="A1028" s="11" t="s">
        <v>2028</v>
      </c>
      <c r="D1028" s="11" t="s">
        <v>260</v>
      </c>
      <c r="E1028" s="19" t="s">
        <v>2278</v>
      </c>
      <c r="F1028" s="10">
        <v>42036</v>
      </c>
      <c r="G1028" s="10">
        <v>45689</v>
      </c>
      <c r="H1028" s="11">
        <v>11</v>
      </c>
      <c r="I1028" s="20" t="s">
        <v>259</v>
      </c>
      <c r="J1028" s="11" t="s">
        <v>261</v>
      </c>
      <c r="K1028" s="11" t="s">
        <v>2960</v>
      </c>
      <c r="L1028" s="11">
        <v>2</v>
      </c>
    </row>
    <row r="1029" spans="1:12">
      <c r="A1029" s="11" t="s">
        <v>2029</v>
      </c>
      <c r="D1029" s="11" t="s">
        <v>260</v>
      </c>
      <c r="E1029" s="19" t="s">
        <v>2279</v>
      </c>
      <c r="F1029" s="10">
        <v>42036</v>
      </c>
      <c r="G1029" s="10">
        <v>45689</v>
      </c>
      <c r="H1029" s="11">
        <v>11</v>
      </c>
      <c r="I1029" s="20" t="s">
        <v>259</v>
      </c>
      <c r="J1029" s="11" t="s">
        <v>261</v>
      </c>
      <c r="K1029" s="11" t="s">
        <v>2960</v>
      </c>
      <c r="L1029" s="11">
        <v>2</v>
      </c>
    </row>
    <row r="1030" spans="1:12">
      <c r="A1030" s="11" t="s">
        <v>2030</v>
      </c>
      <c r="D1030" s="11" t="s">
        <v>260</v>
      </c>
      <c r="E1030" s="19" t="s">
        <v>2280</v>
      </c>
      <c r="F1030" s="10">
        <v>42036</v>
      </c>
      <c r="G1030" s="10">
        <v>45689</v>
      </c>
      <c r="H1030" s="11">
        <v>11</v>
      </c>
      <c r="I1030" s="20" t="s">
        <v>259</v>
      </c>
      <c r="J1030" s="11" t="s">
        <v>261</v>
      </c>
      <c r="K1030" s="11" t="s">
        <v>2960</v>
      </c>
      <c r="L1030" s="11">
        <v>2</v>
      </c>
    </row>
    <row r="1031" spans="1:12">
      <c r="A1031" s="11" t="s">
        <v>2031</v>
      </c>
      <c r="D1031" s="11" t="s">
        <v>260</v>
      </c>
      <c r="E1031" s="19" t="s">
        <v>2281</v>
      </c>
      <c r="F1031" s="10">
        <v>42036</v>
      </c>
      <c r="G1031" s="10">
        <v>45689</v>
      </c>
      <c r="H1031" s="11">
        <v>11</v>
      </c>
      <c r="I1031" s="20" t="s">
        <v>259</v>
      </c>
      <c r="J1031" s="11" t="s">
        <v>261</v>
      </c>
      <c r="K1031" s="11" t="s">
        <v>2960</v>
      </c>
      <c r="L1031" s="11">
        <v>2</v>
      </c>
    </row>
    <row r="1032" spans="1:12">
      <c r="A1032" s="11" t="s">
        <v>2032</v>
      </c>
      <c r="D1032" s="11" t="s">
        <v>260</v>
      </c>
      <c r="E1032" s="19" t="s">
        <v>2282</v>
      </c>
      <c r="F1032" s="10">
        <v>42036</v>
      </c>
      <c r="G1032" s="10">
        <v>45689</v>
      </c>
      <c r="H1032" s="11">
        <v>11</v>
      </c>
      <c r="I1032" s="20" t="s">
        <v>259</v>
      </c>
      <c r="J1032" s="11" t="s">
        <v>261</v>
      </c>
      <c r="K1032" s="11" t="s">
        <v>2960</v>
      </c>
      <c r="L1032" s="11">
        <v>2</v>
      </c>
    </row>
    <row r="1033" spans="1:12">
      <c r="A1033" s="11" t="s">
        <v>2033</v>
      </c>
      <c r="D1033" s="11" t="s">
        <v>260</v>
      </c>
      <c r="E1033" s="19" t="s">
        <v>2283</v>
      </c>
      <c r="F1033" s="10">
        <v>42036</v>
      </c>
      <c r="G1033" s="10">
        <v>45689</v>
      </c>
      <c r="H1033" s="11">
        <v>11</v>
      </c>
      <c r="I1033" s="20" t="s">
        <v>259</v>
      </c>
      <c r="J1033" s="11" t="s">
        <v>261</v>
      </c>
      <c r="K1033" s="11" t="s">
        <v>2960</v>
      </c>
      <c r="L1033" s="11">
        <v>2</v>
      </c>
    </row>
    <row r="1034" spans="1:12">
      <c r="A1034" s="11" t="s">
        <v>2034</v>
      </c>
      <c r="D1034" s="11" t="s">
        <v>260</v>
      </c>
      <c r="E1034" s="19" t="s">
        <v>2284</v>
      </c>
      <c r="F1034" s="10">
        <v>42036</v>
      </c>
      <c r="G1034" s="10">
        <v>45689</v>
      </c>
      <c r="H1034" s="11">
        <v>11</v>
      </c>
      <c r="I1034" s="20" t="s">
        <v>259</v>
      </c>
      <c r="J1034" s="11" t="s">
        <v>261</v>
      </c>
      <c r="K1034" s="11" t="s">
        <v>2960</v>
      </c>
      <c r="L1034" s="11">
        <v>2</v>
      </c>
    </row>
    <row r="1035" spans="1:12">
      <c r="A1035" s="11" t="s">
        <v>2035</v>
      </c>
      <c r="D1035" s="11" t="s">
        <v>260</v>
      </c>
      <c r="E1035" s="19" t="s">
        <v>2285</v>
      </c>
      <c r="F1035" s="10">
        <v>42036</v>
      </c>
      <c r="G1035" s="10">
        <v>45689</v>
      </c>
      <c r="H1035" s="11">
        <v>11</v>
      </c>
      <c r="I1035" s="20" t="s">
        <v>259</v>
      </c>
      <c r="J1035" s="11" t="s">
        <v>261</v>
      </c>
      <c r="K1035" s="11" t="s">
        <v>2960</v>
      </c>
      <c r="L1035" s="11">
        <v>2</v>
      </c>
    </row>
    <row r="1036" spans="1:12">
      <c r="A1036" s="11" t="s">
        <v>2036</v>
      </c>
      <c r="D1036" s="11" t="s">
        <v>260</v>
      </c>
      <c r="E1036" s="19" t="s">
        <v>2286</v>
      </c>
      <c r="F1036" s="10">
        <v>42036</v>
      </c>
      <c r="G1036" s="10">
        <v>45689</v>
      </c>
      <c r="H1036" s="11">
        <v>11</v>
      </c>
      <c r="I1036" s="20" t="s">
        <v>259</v>
      </c>
      <c r="J1036" s="11" t="s">
        <v>261</v>
      </c>
      <c r="K1036" s="11" t="s">
        <v>2960</v>
      </c>
      <c r="L1036" s="11">
        <v>2</v>
      </c>
    </row>
    <row r="1037" spans="1:12">
      <c r="A1037" s="11" t="s">
        <v>2037</v>
      </c>
      <c r="D1037" s="11" t="s">
        <v>260</v>
      </c>
      <c r="E1037" s="19" t="s">
        <v>2287</v>
      </c>
      <c r="F1037" s="10">
        <v>42036</v>
      </c>
      <c r="G1037" s="10">
        <v>45689</v>
      </c>
      <c r="H1037" s="11">
        <v>11</v>
      </c>
      <c r="I1037" s="20" t="s">
        <v>259</v>
      </c>
      <c r="J1037" s="11" t="s">
        <v>261</v>
      </c>
      <c r="K1037" s="11" t="s">
        <v>2960</v>
      </c>
      <c r="L1037" s="11">
        <v>2</v>
      </c>
    </row>
    <row r="1038" spans="1:12">
      <c r="A1038" s="11" t="s">
        <v>2038</v>
      </c>
      <c r="D1038" s="11" t="s">
        <v>260</v>
      </c>
      <c r="E1038" s="19" t="s">
        <v>2288</v>
      </c>
      <c r="F1038" s="10">
        <v>42036</v>
      </c>
      <c r="G1038" s="10">
        <v>45689</v>
      </c>
      <c r="H1038" s="11">
        <v>11</v>
      </c>
      <c r="I1038" s="20" t="s">
        <v>259</v>
      </c>
      <c r="J1038" s="11" t="s">
        <v>261</v>
      </c>
      <c r="K1038" s="11" t="s">
        <v>2960</v>
      </c>
      <c r="L1038" s="11">
        <v>2</v>
      </c>
    </row>
    <row r="1039" spans="1:12">
      <c r="A1039" s="11" t="s">
        <v>2039</v>
      </c>
      <c r="D1039" s="11" t="s">
        <v>260</v>
      </c>
      <c r="E1039" s="19" t="s">
        <v>2289</v>
      </c>
      <c r="F1039" s="10">
        <v>42036</v>
      </c>
      <c r="G1039" s="10">
        <v>45689</v>
      </c>
      <c r="H1039" s="11">
        <v>11</v>
      </c>
      <c r="I1039" s="20" t="s">
        <v>259</v>
      </c>
      <c r="J1039" s="11" t="s">
        <v>261</v>
      </c>
      <c r="K1039" s="11" t="s">
        <v>2960</v>
      </c>
      <c r="L1039" s="11">
        <v>2</v>
      </c>
    </row>
    <row r="1040" spans="1:12">
      <c r="A1040" s="11" t="s">
        <v>2040</v>
      </c>
      <c r="D1040" s="11" t="s">
        <v>260</v>
      </c>
      <c r="E1040" s="19" t="s">
        <v>2290</v>
      </c>
      <c r="F1040" s="10">
        <v>42036</v>
      </c>
      <c r="G1040" s="10">
        <v>45689</v>
      </c>
      <c r="H1040" s="11">
        <v>11</v>
      </c>
      <c r="I1040" s="20" t="s">
        <v>259</v>
      </c>
      <c r="J1040" s="11" t="s">
        <v>261</v>
      </c>
      <c r="K1040" s="11" t="s">
        <v>2960</v>
      </c>
      <c r="L1040" s="11">
        <v>2</v>
      </c>
    </row>
    <row r="1041" spans="1:12">
      <c r="A1041" s="11" t="s">
        <v>2041</v>
      </c>
      <c r="D1041" s="11" t="s">
        <v>260</v>
      </c>
      <c r="E1041" s="19" t="s">
        <v>2291</v>
      </c>
      <c r="F1041" s="10">
        <v>42036</v>
      </c>
      <c r="G1041" s="10">
        <v>45689</v>
      </c>
      <c r="H1041" s="11">
        <v>11</v>
      </c>
      <c r="I1041" s="20" t="s">
        <v>259</v>
      </c>
      <c r="J1041" s="11" t="s">
        <v>261</v>
      </c>
      <c r="K1041" s="11" t="s">
        <v>2960</v>
      </c>
      <c r="L1041" s="11">
        <v>2</v>
      </c>
    </row>
    <row r="1042" spans="1:12">
      <c r="A1042" s="11" t="s">
        <v>2042</v>
      </c>
      <c r="D1042" s="11" t="s">
        <v>260</v>
      </c>
      <c r="E1042" s="19" t="s">
        <v>2292</v>
      </c>
      <c r="F1042" s="10">
        <v>42036</v>
      </c>
      <c r="G1042" s="10">
        <v>45689</v>
      </c>
      <c r="H1042" s="11">
        <v>11</v>
      </c>
      <c r="I1042" s="20" t="s">
        <v>259</v>
      </c>
      <c r="J1042" s="11" t="s">
        <v>261</v>
      </c>
      <c r="K1042" s="11" t="s">
        <v>2960</v>
      </c>
      <c r="L1042" s="11">
        <v>2</v>
      </c>
    </row>
    <row r="1043" spans="1:12">
      <c r="A1043" s="11" t="s">
        <v>2043</v>
      </c>
      <c r="D1043" s="11" t="s">
        <v>260</v>
      </c>
      <c r="E1043" s="19" t="s">
        <v>2293</v>
      </c>
      <c r="F1043" s="10">
        <v>42036</v>
      </c>
      <c r="G1043" s="10">
        <v>45689</v>
      </c>
      <c r="H1043" s="11">
        <v>11</v>
      </c>
      <c r="I1043" s="20" t="s">
        <v>259</v>
      </c>
      <c r="J1043" s="11" t="s">
        <v>261</v>
      </c>
      <c r="K1043" s="11" t="s">
        <v>2960</v>
      </c>
      <c r="L1043" s="11">
        <v>2</v>
      </c>
    </row>
    <row r="1044" spans="1:12">
      <c r="A1044" s="11" t="s">
        <v>2044</v>
      </c>
      <c r="D1044" s="11" t="s">
        <v>260</v>
      </c>
      <c r="E1044" s="19" t="s">
        <v>2294</v>
      </c>
      <c r="F1044" s="10">
        <v>42036</v>
      </c>
      <c r="G1044" s="10">
        <v>45689</v>
      </c>
      <c r="H1044" s="11">
        <v>11</v>
      </c>
      <c r="I1044" s="20" t="s">
        <v>259</v>
      </c>
      <c r="J1044" s="11" t="s">
        <v>261</v>
      </c>
      <c r="K1044" s="11" t="s">
        <v>2960</v>
      </c>
      <c r="L1044" s="11">
        <v>2</v>
      </c>
    </row>
    <row r="1045" spans="1:12">
      <c r="A1045" s="11" t="s">
        <v>2045</v>
      </c>
      <c r="D1045" s="11" t="s">
        <v>260</v>
      </c>
      <c r="E1045" s="19" t="s">
        <v>2295</v>
      </c>
      <c r="F1045" s="10">
        <v>42036</v>
      </c>
      <c r="G1045" s="10">
        <v>45689</v>
      </c>
      <c r="H1045" s="11">
        <v>11</v>
      </c>
      <c r="I1045" s="20" t="s">
        <v>259</v>
      </c>
      <c r="J1045" s="11" t="s">
        <v>261</v>
      </c>
      <c r="K1045" s="11" t="s">
        <v>2960</v>
      </c>
      <c r="L1045" s="11">
        <v>2</v>
      </c>
    </row>
    <row r="1046" spans="1:12">
      <c r="A1046" s="11" t="s">
        <v>2046</v>
      </c>
      <c r="D1046" s="11" t="s">
        <v>260</v>
      </c>
      <c r="E1046" s="19" t="s">
        <v>2296</v>
      </c>
      <c r="F1046" s="10">
        <v>42036</v>
      </c>
      <c r="G1046" s="10">
        <v>45689</v>
      </c>
      <c r="H1046" s="11">
        <v>11</v>
      </c>
      <c r="I1046" s="20" t="s">
        <v>259</v>
      </c>
      <c r="J1046" s="11" t="s">
        <v>261</v>
      </c>
      <c r="K1046" s="11" t="s">
        <v>2960</v>
      </c>
      <c r="L1046" s="11">
        <v>2</v>
      </c>
    </row>
    <row r="1047" spans="1:12">
      <c r="A1047" s="11" t="s">
        <v>2047</v>
      </c>
      <c r="D1047" s="11" t="s">
        <v>260</v>
      </c>
      <c r="E1047" s="19" t="s">
        <v>2297</v>
      </c>
      <c r="F1047" s="10">
        <v>42036</v>
      </c>
      <c r="G1047" s="10">
        <v>45689</v>
      </c>
      <c r="H1047" s="11">
        <v>11</v>
      </c>
      <c r="I1047" s="20" t="s">
        <v>259</v>
      </c>
      <c r="J1047" s="11" t="s">
        <v>261</v>
      </c>
      <c r="K1047" s="11" t="s">
        <v>2960</v>
      </c>
      <c r="L1047" s="11">
        <v>2</v>
      </c>
    </row>
    <row r="1048" spans="1:12">
      <c r="A1048" s="11" t="s">
        <v>2048</v>
      </c>
      <c r="D1048" s="11" t="s">
        <v>260</v>
      </c>
      <c r="E1048" s="19" t="s">
        <v>2298</v>
      </c>
      <c r="F1048" s="10">
        <v>42036</v>
      </c>
      <c r="G1048" s="10">
        <v>45689</v>
      </c>
      <c r="H1048" s="11">
        <v>11</v>
      </c>
      <c r="I1048" s="20" t="s">
        <v>259</v>
      </c>
      <c r="J1048" s="11" t="s">
        <v>261</v>
      </c>
      <c r="K1048" s="11" t="s">
        <v>2960</v>
      </c>
      <c r="L1048" s="11">
        <v>2</v>
      </c>
    </row>
    <row r="1049" spans="1:12">
      <c r="A1049" s="11" t="s">
        <v>2049</v>
      </c>
      <c r="D1049" s="11" t="s">
        <v>260</v>
      </c>
      <c r="E1049" s="19" t="s">
        <v>2299</v>
      </c>
      <c r="F1049" s="10">
        <v>42036</v>
      </c>
      <c r="G1049" s="10">
        <v>45689</v>
      </c>
      <c r="H1049" s="11">
        <v>11</v>
      </c>
      <c r="I1049" s="20" t="s">
        <v>259</v>
      </c>
      <c r="J1049" s="11" t="s">
        <v>261</v>
      </c>
      <c r="K1049" s="11" t="s">
        <v>2960</v>
      </c>
      <c r="L1049" s="11">
        <v>2</v>
      </c>
    </row>
    <row r="1050" spans="1:12">
      <c r="A1050" s="11" t="s">
        <v>2050</v>
      </c>
      <c r="D1050" s="11" t="s">
        <v>260</v>
      </c>
      <c r="E1050" s="19" t="s">
        <v>2300</v>
      </c>
      <c r="F1050" s="10">
        <v>42036</v>
      </c>
      <c r="G1050" s="10">
        <v>45689</v>
      </c>
      <c r="H1050" s="11">
        <v>11</v>
      </c>
      <c r="I1050" s="20" t="s">
        <v>259</v>
      </c>
      <c r="J1050" s="11" t="s">
        <v>261</v>
      </c>
      <c r="K1050" s="11" t="s">
        <v>2960</v>
      </c>
      <c r="L1050" s="11">
        <v>2</v>
      </c>
    </row>
    <row r="1051" spans="1:12">
      <c r="A1051" s="11" t="s">
        <v>2051</v>
      </c>
      <c r="D1051" s="11" t="s">
        <v>260</v>
      </c>
      <c r="E1051" s="19" t="s">
        <v>2301</v>
      </c>
      <c r="F1051" s="10">
        <v>42036</v>
      </c>
      <c r="G1051" s="10">
        <v>45689</v>
      </c>
      <c r="H1051" s="11">
        <v>11</v>
      </c>
      <c r="I1051" s="20" t="s">
        <v>259</v>
      </c>
      <c r="J1051" s="11" t="s">
        <v>261</v>
      </c>
      <c r="K1051" s="11" t="s">
        <v>2960</v>
      </c>
      <c r="L1051" s="11">
        <v>2</v>
      </c>
    </row>
    <row r="1052" spans="1:12">
      <c r="A1052" s="11" t="s">
        <v>2052</v>
      </c>
      <c r="D1052" s="11" t="s">
        <v>260</v>
      </c>
      <c r="E1052" s="19" t="s">
        <v>2302</v>
      </c>
      <c r="F1052" s="10">
        <v>42036</v>
      </c>
      <c r="G1052" s="10">
        <v>45689</v>
      </c>
      <c r="H1052" s="11">
        <v>11</v>
      </c>
      <c r="I1052" s="20" t="s">
        <v>259</v>
      </c>
      <c r="J1052" s="11" t="s">
        <v>261</v>
      </c>
      <c r="K1052" s="11" t="s">
        <v>2960</v>
      </c>
      <c r="L1052" s="11">
        <v>2</v>
      </c>
    </row>
    <row r="1053" spans="1:12">
      <c r="A1053" s="11" t="s">
        <v>2053</v>
      </c>
      <c r="D1053" s="11" t="s">
        <v>260</v>
      </c>
      <c r="E1053" s="19" t="s">
        <v>2303</v>
      </c>
      <c r="F1053" s="10">
        <v>42036</v>
      </c>
      <c r="G1053" s="10">
        <v>45689</v>
      </c>
      <c r="H1053" s="11">
        <v>11</v>
      </c>
      <c r="I1053" s="20" t="s">
        <v>259</v>
      </c>
      <c r="J1053" s="11" t="s">
        <v>261</v>
      </c>
      <c r="K1053" s="11" t="s">
        <v>2960</v>
      </c>
      <c r="L1053" s="11">
        <v>2</v>
      </c>
    </row>
    <row r="1054" spans="1:12">
      <c r="A1054" s="11" t="s">
        <v>2054</v>
      </c>
      <c r="D1054" s="11" t="s">
        <v>260</v>
      </c>
      <c r="E1054" s="19" t="s">
        <v>2304</v>
      </c>
      <c r="F1054" s="10">
        <v>42036</v>
      </c>
      <c r="G1054" s="10">
        <v>45689</v>
      </c>
      <c r="H1054" s="11">
        <v>11</v>
      </c>
      <c r="I1054" s="20" t="s">
        <v>259</v>
      </c>
      <c r="J1054" s="11" t="s">
        <v>261</v>
      </c>
      <c r="K1054" s="11" t="s">
        <v>2960</v>
      </c>
      <c r="L1054" s="11">
        <v>2</v>
      </c>
    </row>
    <row r="1055" spans="1:12">
      <c r="A1055" s="11" t="s">
        <v>2055</v>
      </c>
      <c r="D1055" s="11" t="s">
        <v>260</v>
      </c>
      <c r="E1055" s="19" t="s">
        <v>2305</v>
      </c>
      <c r="F1055" s="10">
        <v>42036</v>
      </c>
      <c r="G1055" s="10">
        <v>45689</v>
      </c>
      <c r="H1055" s="11">
        <v>11</v>
      </c>
      <c r="I1055" s="20" t="s">
        <v>259</v>
      </c>
      <c r="J1055" s="11" t="s">
        <v>261</v>
      </c>
      <c r="K1055" s="11" t="s">
        <v>2960</v>
      </c>
      <c r="L1055" s="11">
        <v>2</v>
      </c>
    </row>
    <row r="1056" spans="1:12">
      <c r="A1056" s="11" t="s">
        <v>2056</v>
      </c>
      <c r="D1056" s="11" t="s">
        <v>260</v>
      </c>
      <c r="E1056" s="19" t="s">
        <v>2306</v>
      </c>
      <c r="F1056" s="10">
        <v>42036</v>
      </c>
      <c r="G1056" s="10">
        <v>45689</v>
      </c>
      <c r="H1056" s="11">
        <v>11</v>
      </c>
      <c r="I1056" s="20" t="s">
        <v>259</v>
      </c>
      <c r="J1056" s="11" t="s">
        <v>261</v>
      </c>
      <c r="K1056" s="11" t="s">
        <v>2960</v>
      </c>
      <c r="L1056" s="11">
        <v>2</v>
      </c>
    </row>
    <row r="1057" spans="1:12">
      <c r="A1057" s="11" t="s">
        <v>2057</v>
      </c>
      <c r="D1057" s="11" t="s">
        <v>260</v>
      </c>
      <c r="E1057" s="19" t="s">
        <v>2307</v>
      </c>
      <c r="F1057" s="10">
        <v>42036</v>
      </c>
      <c r="G1057" s="10">
        <v>45689</v>
      </c>
      <c r="H1057" s="11">
        <v>11</v>
      </c>
      <c r="I1057" s="20" t="s">
        <v>259</v>
      </c>
      <c r="J1057" s="11" t="s">
        <v>261</v>
      </c>
      <c r="K1057" s="11" t="s">
        <v>2960</v>
      </c>
      <c r="L1057" s="11">
        <v>2</v>
      </c>
    </row>
    <row r="1058" spans="1:12">
      <c r="A1058" s="11" t="s">
        <v>2058</v>
      </c>
      <c r="D1058" s="11" t="s">
        <v>260</v>
      </c>
      <c r="E1058" s="19" t="s">
        <v>2308</v>
      </c>
      <c r="F1058" s="10">
        <v>42036</v>
      </c>
      <c r="G1058" s="10">
        <v>45689</v>
      </c>
      <c r="H1058" s="11">
        <v>11</v>
      </c>
      <c r="I1058" s="20" t="s">
        <v>259</v>
      </c>
      <c r="J1058" s="11" t="s">
        <v>261</v>
      </c>
      <c r="K1058" s="11" t="s">
        <v>2960</v>
      </c>
      <c r="L1058" s="11">
        <v>2</v>
      </c>
    </row>
    <row r="1059" spans="1:12">
      <c r="A1059" s="11" t="s">
        <v>2059</v>
      </c>
      <c r="D1059" s="11" t="s">
        <v>260</v>
      </c>
      <c r="E1059" s="19" t="s">
        <v>2309</v>
      </c>
      <c r="F1059" s="10">
        <v>42036</v>
      </c>
      <c r="G1059" s="10">
        <v>45689</v>
      </c>
      <c r="H1059" s="11">
        <v>11</v>
      </c>
      <c r="I1059" s="20" t="s">
        <v>259</v>
      </c>
      <c r="J1059" s="11" t="s">
        <v>261</v>
      </c>
      <c r="K1059" s="11" t="s">
        <v>2960</v>
      </c>
      <c r="L1059" s="11">
        <v>2</v>
      </c>
    </row>
    <row r="1060" spans="1:12">
      <c r="A1060" s="11" t="s">
        <v>2060</v>
      </c>
      <c r="D1060" s="11" t="s">
        <v>260</v>
      </c>
      <c r="E1060" s="19" t="s">
        <v>2310</v>
      </c>
      <c r="F1060" s="10">
        <v>42036</v>
      </c>
      <c r="G1060" s="10">
        <v>45689</v>
      </c>
      <c r="H1060" s="11">
        <v>11</v>
      </c>
      <c r="I1060" s="20" t="s">
        <v>259</v>
      </c>
      <c r="J1060" s="11" t="s">
        <v>261</v>
      </c>
      <c r="K1060" s="11" t="s">
        <v>2960</v>
      </c>
      <c r="L1060" s="11">
        <v>2</v>
      </c>
    </row>
    <row r="1061" spans="1:12">
      <c r="A1061" s="11" t="s">
        <v>2061</v>
      </c>
      <c r="D1061" s="11" t="s">
        <v>260</v>
      </c>
      <c r="E1061" s="19" t="s">
        <v>2311</v>
      </c>
      <c r="F1061" s="10">
        <v>42036</v>
      </c>
      <c r="G1061" s="10">
        <v>45689</v>
      </c>
      <c r="H1061" s="11">
        <v>11</v>
      </c>
      <c r="I1061" s="20" t="s">
        <v>259</v>
      </c>
      <c r="J1061" s="11" t="s">
        <v>261</v>
      </c>
      <c r="K1061" s="11" t="s">
        <v>2960</v>
      </c>
      <c r="L1061" s="11">
        <v>2</v>
      </c>
    </row>
    <row r="1062" spans="1:12">
      <c r="A1062" s="11" t="s">
        <v>2062</v>
      </c>
      <c r="D1062" s="11" t="s">
        <v>260</v>
      </c>
      <c r="E1062" s="19" t="s">
        <v>2312</v>
      </c>
      <c r="F1062" s="10">
        <v>42036</v>
      </c>
      <c r="G1062" s="10">
        <v>45689</v>
      </c>
      <c r="H1062" s="11">
        <v>11</v>
      </c>
      <c r="I1062" s="20" t="s">
        <v>259</v>
      </c>
      <c r="J1062" s="11" t="s">
        <v>261</v>
      </c>
      <c r="K1062" s="11" t="s">
        <v>2960</v>
      </c>
      <c r="L1062" s="11">
        <v>2</v>
      </c>
    </row>
    <row r="1063" spans="1:12">
      <c r="A1063" s="11" t="s">
        <v>2063</v>
      </c>
      <c r="D1063" s="11" t="s">
        <v>260</v>
      </c>
      <c r="E1063" s="19" t="s">
        <v>2313</v>
      </c>
      <c r="F1063" s="10">
        <v>42036</v>
      </c>
      <c r="G1063" s="10">
        <v>45689</v>
      </c>
      <c r="H1063" s="11">
        <v>11</v>
      </c>
      <c r="I1063" s="20" t="s">
        <v>259</v>
      </c>
      <c r="J1063" s="11" t="s">
        <v>261</v>
      </c>
      <c r="K1063" s="11" t="s">
        <v>2960</v>
      </c>
      <c r="L1063" s="11">
        <v>2</v>
      </c>
    </row>
    <row r="1064" spans="1:12">
      <c r="A1064" s="11" t="s">
        <v>2064</v>
      </c>
      <c r="D1064" s="11" t="s">
        <v>260</v>
      </c>
      <c r="E1064" s="19" t="s">
        <v>2314</v>
      </c>
      <c r="F1064" s="10">
        <v>42036</v>
      </c>
      <c r="G1064" s="10">
        <v>45689</v>
      </c>
      <c r="H1064" s="11">
        <v>11</v>
      </c>
      <c r="I1064" s="20" t="s">
        <v>259</v>
      </c>
      <c r="J1064" s="11" t="s">
        <v>261</v>
      </c>
      <c r="K1064" s="11" t="s">
        <v>2960</v>
      </c>
      <c r="L1064" s="11">
        <v>2</v>
      </c>
    </row>
    <row r="1065" spans="1:12">
      <c r="A1065" s="11" t="s">
        <v>2065</v>
      </c>
      <c r="D1065" s="11" t="s">
        <v>260</v>
      </c>
      <c r="E1065" s="19" t="s">
        <v>2315</v>
      </c>
      <c r="F1065" s="10">
        <v>42036</v>
      </c>
      <c r="G1065" s="10">
        <v>45689</v>
      </c>
      <c r="H1065" s="11">
        <v>11</v>
      </c>
      <c r="I1065" s="20" t="s">
        <v>259</v>
      </c>
      <c r="J1065" s="11" t="s">
        <v>261</v>
      </c>
      <c r="K1065" s="11" t="s">
        <v>2960</v>
      </c>
      <c r="L1065" s="11">
        <v>2</v>
      </c>
    </row>
    <row r="1066" spans="1:12">
      <c r="A1066" s="11" t="s">
        <v>2066</v>
      </c>
      <c r="D1066" s="11" t="s">
        <v>260</v>
      </c>
      <c r="E1066" s="19" t="s">
        <v>2316</v>
      </c>
      <c r="F1066" s="10">
        <v>42036</v>
      </c>
      <c r="G1066" s="10">
        <v>45689</v>
      </c>
      <c r="H1066" s="11">
        <v>11</v>
      </c>
      <c r="I1066" s="20" t="s">
        <v>259</v>
      </c>
      <c r="J1066" s="11" t="s">
        <v>261</v>
      </c>
      <c r="K1066" s="11" t="s">
        <v>2960</v>
      </c>
      <c r="L1066" s="11">
        <v>2</v>
      </c>
    </row>
    <row r="1067" spans="1:12">
      <c r="A1067" s="11" t="s">
        <v>2067</v>
      </c>
      <c r="D1067" s="11" t="s">
        <v>260</v>
      </c>
      <c r="E1067" s="19" t="s">
        <v>2317</v>
      </c>
      <c r="F1067" s="10">
        <v>42036</v>
      </c>
      <c r="G1067" s="10">
        <v>45689</v>
      </c>
      <c r="H1067" s="11">
        <v>11</v>
      </c>
      <c r="I1067" s="20" t="s">
        <v>259</v>
      </c>
      <c r="J1067" s="11" t="s">
        <v>261</v>
      </c>
      <c r="K1067" s="11" t="s">
        <v>2960</v>
      </c>
      <c r="L1067" s="11">
        <v>2</v>
      </c>
    </row>
    <row r="1068" spans="1:12">
      <c r="A1068" s="11" t="s">
        <v>2068</v>
      </c>
      <c r="D1068" s="11" t="s">
        <v>260</v>
      </c>
      <c r="E1068" s="19" t="s">
        <v>2318</v>
      </c>
      <c r="F1068" s="10">
        <v>42036</v>
      </c>
      <c r="G1068" s="10">
        <v>45689</v>
      </c>
      <c r="H1068" s="11">
        <v>11</v>
      </c>
      <c r="I1068" s="20" t="s">
        <v>259</v>
      </c>
      <c r="J1068" s="11" t="s">
        <v>261</v>
      </c>
      <c r="K1068" s="11" t="s">
        <v>2960</v>
      </c>
      <c r="L1068" s="11">
        <v>2</v>
      </c>
    </row>
    <row r="1069" spans="1:12">
      <c r="A1069" s="11" t="s">
        <v>2069</v>
      </c>
      <c r="D1069" s="11" t="s">
        <v>260</v>
      </c>
      <c r="E1069" s="19" t="s">
        <v>2319</v>
      </c>
      <c r="F1069" s="10">
        <v>42036</v>
      </c>
      <c r="G1069" s="10">
        <v>45689</v>
      </c>
      <c r="H1069" s="11">
        <v>11</v>
      </c>
      <c r="I1069" s="20" t="s">
        <v>259</v>
      </c>
      <c r="J1069" s="11" t="s">
        <v>261</v>
      </c>
      <c r="K1069" s="11" t="s">
        <v>2960</v>
      </c>
      <c r="L1069" s="11">
        <v>2</v>
      </c>
    </row>
    <row r="1070" spans="1:12">
      <c r="A1070" s="11" t="s">
        <v>2070</v>
      </c>
      <c r="D1070" s="11" t="s">
        <v>260</v>
      </c>
      <c r="E1070" s="19" t="s">
        <v>2320</v>
      </c>
      <c r="F1070" s="10">
        <v>42036</v>
      </c>
      <c r="G1070" s="10">
        <v>45689</v>
      </c>
      <c r="H1070" s="11">
        <v>11</v>
      </c>
      <c r="I1070" s="20" t="s">
        <v>259</v>
      </c>
      <c r="J1070" s="11" t="s">
        <v>261</v>
      </c>
      <c r="K1070" s="11" t="s">
        <v>2960</v>
      </c>
      <c r="L1070" s="11">
        <v>2</v>
      </c>
    </row>
    <row r="1071" spans="1:12">
      <c r="A1071" s="11" t="s">
        <v>2071</v>
      </c>
      <c r="D1071" s="11" t="s">
        <v>260</v>
      </c>
      <c r="E1071" s="19" t="s">
        <v>2321</v>
      </c>
      <c r="F1071" s="10">
        <v>42036</v>
      </c>
      <c r="G1071" s="10">
        <v>45689</v>
      </c>
      <c r="H1071" s="11">
        <v>11</v>
      </c>
      <c r="I1071" s="20" t="s">
        <v>259</v>
      </c>
      <c r="J1071" s="11" t="s">
        <v>261</v>
      </c>
      <c r="K1071" s="11" t="s">
        <v>2960</v>
      </c>
      <c r="L1071" s="11">
        <v>2</v>
      </c>
    </row>
    <row r="1072" spans="1:12">
      <c r="A1072" s="11" t="s">
        <v>2072</v>
      </c>
      <c r="D1072" s="11" t="s">
        <v>260</v>
      </c>
      <c r="E1072" s="19" t="s">
        <v>2322</v>
      </c>
      <c r="F1072" s="10">
        <v>42036</v>
      </c>
      <c r="G1072" s="10">
        <v>45689</v>
      </c>
      <c r="H1072" s="11">
        <v>11</v>
      </c>
      <c r="I1072" s="20" t="s">
        <v>259</v>
      </c>
      <c r="J1072" s="11" t="s">
        <v>261</v>
      </c>
      <c r="K1072" s="11" t="s">
        <v>2960</v>
      </c>
      <c r="L1072" s="11">
        <v>2</v>
      </c>
    </row>
    <row r="1073" spans="1:12">
      <c r="A1073" s="11" t="s">
        <v>2073</v>
      </c>
      <c r="D1073" s="11" t="s">
        <v>260</v>
      </c>
      <c r="E1073" s="19" t="s">
        <v>2323</v>
      </c>
      <c r="F1073" s="10">
        <v>42036</v>
      </c>
      <c r="G1073" s="10">
        <v>45689</v>
      </c>
      <c r="H1073" s="11">
        <v>11</v>
      </c>
      <c r="I1073" s="20" t="s">
        <v>259</v>
      </c>
      <c r="J1073" s="11" t="s">
        <v>261</v>
      </c>
      <c r="K1073" s="11" t="s">
        <v>2960</v>
      </c>
      <c r="L1073" s="11">
        <v>2</v>
      </c>
    </row>
    <row r="1074" spans="1:12">
      <c r="A1074" s="11" t="s">
        <v>2074</v>
      </c>
      <c r="D1074" s="11" t="s">
        <v>260</v>
      </c>
      <c r="E1074" s="19" t="s">
        <v>2324</v>
      </c>
      <c r="F1074" s="10">
        <v>42036</v>
      </c>
      <c r="G1074" s="10">
        <v>45689</v>
      </c>
      <c r="H1074" s="11">
        <v>11</v>
      </c>
      <c r="I1074" s="20" t="s">
        <v>259</v>
      </c>
      <c r="J1074" s="11" t="s">
        <v>261</v>
      </c>
      <c r="K1074" s="11" t="s">
        <v>2960</v>
      </c>
      <c r="L1074" s="11">
        <v>2</v>
      </c>
    </row>
    <row r="1075" spans="1:12">
      <c r="A1075" s="11" t="s">
        <v>2075</v>
      </c>
      <c r="D1075" s="11" t="s">
        <v>260</v>
      </c>
      <c r="E1075" s="19" t="s">
        <v>2325</v>
      </c>
      <c r="F1075" s="10">
        <v>42036</v>
      </c>
      <c r="G1075" s="10">
        <v>45689</v>
      </c>
      <c r="H1075" s="11">
        <v>11</v>
      </c>
      <c r="I1075" s="20" t="s">
        <v>259</v>
      </c>
      <c r="J1075" s="11" t="s">
        <v>261</v>
      </c>
      <c r="K1075" s="11" t="s">
        <v>2960</v>
      </c>
      <c r="L1075" s="11">
        <v>2</v>
      </c>
    </row>
    <row r="1076" spans="1:12">
      <c r="A1076" s="11" t="s">
        <v>2076</v>
      </c>
      <c r="D1076" s="11" t="s">
        <v>260</v>
      </c>
      <c r="E1076" s="19" t="s">
        <v>2326</v>
      </c>
      <c r="F1076" s="10">
        <v>42036</v>
      </c>
      <c r="G1076" s="10">
        <v>45689</v>
      </c>
      <c r="H1076" s="11">
        <v>11</v>
      </c>
      <c r="I1076" s="20" t="s">
        <v>259</v>
      </c>
      <c r="J1076" s="11" t="s">
        <v>261</v>
      </c>
      <c r="K1076" s="11" t="s">
        <v>2960</v>
      </c>
      <c r="L1076" s="11">
        <v>2</v>
      </c>
    </row>
    <row r="1077" spans="1:12">
      <c r="A1077" s="11" t="s">
        <v>2077</v>
      </c>
      <c r="D1077" s="11" t="s">
        <v>260</v>
      </c>
      <c r="E1077" s="19" t="s">
        <v>2327</v>
      </c>
      <c r="F1077" s="10">
        <v>42036</v>
      </c>
      <c r="G1077" s="10">
        <v>45689</v>
      </c>
      <c r="H1077" s="11">
        <v>11</v>
      </c>
      <c r="I1077" s="20" t="s">
        <v>259</v>
      </c>
      <c r="J1077" s="11" t="s">
        <v>261</v>
      </c>
      <c r="K1077" s="11" t="s">
        <v>2960</v>
      </c>
      <c r="L1077" s="11">
        <v>2</v>
      </c>
    </row>
    <row r="1078" spans="1:12">
      <c r="A1078" s="11" t="s">
        <v>2078</v>
      </c>
      <c r="D1078" s="11" t="s">
        <v>260</v>
      </c>
      <c r="E1078" s="19" t="s">
        <v>2328</v>
      </c>
      <c r="F1078" s="10">
        <v>42036</v>
      </c>
      <c r="G1078" s="10">
        <v>45689</v>
      </c>
      <c r="H1078" s="11">
        <v>11</v>
      </c>
      <c r="I1078" s="20" t="s">
        <v>259</v>
      </c>
      <c r="J1078" s="11" t="s">
        <v>261</v>
      </c>
      <c r="K1078" s="11" t="s">
        <v>2960</v>
      </c>
      <c r="L1078" s="11">
        <v>2</v>
      </c>
    </row>
    <row r="1079" spans="1:12">
      <c r="A1079" s="11" t="s">
        <v>2079</v>
      </c>
      <c r="D1079" s="11" t="s">
        <v>260</v>
      </c>
      <c r="E1079" s="19" t="s">
        <v>2329</v>
      </c>
      <c r="F1079" s="10">
        <v>42036</v>
      </c>
      <c r="G1079" s="10">
        <v>45689</v>
      </c>
      <c r="H1079" s="11">
        <v>11</v>
      </c>
      <c r="I1079" s="20" t="s">
        <v>259</v>
      </c>
      <c r="J1079" s="11" t="s">
        <v>261</v>
      </c>
      <c r="K1079" s="11" t="s">
        <v>2960</v>
      </c>
      <c r="L1079" s="11">
        <v>2</v>
      </c>
    </row>
    <row r="1080" spans="1:12">
      <c r="A1080" s="11" t="s">
        <v>2080</v>
      </c>
      <c r="D1080" s="11" t="s">
        <v>260</v>
      </c>
      <c r="E1080" s="19" t="s">
        <v>2330</v>
      </c>
      <c r="F1080" s="10">
        <v>42036</v>
      </c>
      <c r="G1080" s="10">
        <v>45689</v>
      </c>
      <c r="H1080" s="11">
        <v>11</v>
      </c>
      <c r="I1080" s="20" t="s">
        <v>259</v>
      </c>
      <c r="J1080" s="11" t="s">
        <v>261</v>
      </c>
      <c r="K1080" s="11" t="s">
        <v>2960</v>
      </c>
      <c r="L1080" s="11">
        <v>2</v>
      </c>
    </row>
    <row r="1081" spans="1:12">
      <c r="A1081" s="11" t="s">
        <v>2081</v>
      </c>
      <c r="D1081" s="11" t="s">
        <v>260</v>
      </c>
      <c r="E1081" s="19" t="s">
        <v>2331</v>
      </c>
      <c r="F1081" s="10">
        <v>42036</v>
      </c>
      <c r="G1081" s="10">
        <v>45689</v>
      </c>
      <c r="H1081" s="11">
        <v>11</v>
      </c>
      <c r="I1081" s="20" t="s">
        <v>259</v>
      </c>
      <c r="J1081" s="11" t="s">
        <v>261</v>
      </c>
      <c r="K1081" s="11" t="s">
        <v>2960</v>
      </c>
      <c r="L1081" s="11">
        <v>2</v>
      </c>
    </row>
    <row r="1082" spans="1:12">
      <c r="A1082" s="11" t="s">
        <v>2082</v>
      </c>
      <c r="D1082" s="11" t="s">
        <v>260</v>
      </c>
      <c r="E1082" s="19" t="s">
        <v>2332</v>
      </c>
      <c r="F1082" s="10">
        <v>42036</v>
      </c>
      <c r="G1082" s="10">
        <v>45689</v>
      </c>
      <c r="H1082" s="11">
        <v>11</v>
      </c>
      <c r="I1082" s="20" t="s">
        <v>259</v>
      </c>
      <c r="J1082" s="11" t="s">
        <v>261</v>
      </c>
      <c r="K1082" s="11" t="s">
        <v>2960</v>
      </c>
      <c r="L1082" s="11">
        <v>2</v>
      </c>
    </row>
    <row r="1083" spans="1:12">
      <c r="A1083" s="11" t="s">
        <v>2083</v>
      </c>
      <c r="D1083" s="11" t="s">
        <v>260</v>
      </c>
      <c r="E1083" s="19" t="s">
        <v>2333</v>
      </c>
      <c r="F1083" s="10">
        <v>42036</v>
      </c>
      <c r="G1083" s="10">
        <v>45689</v>
      </c>
      <c r="H1083" s="11">
        <v>11</v>
      </c>
      <c r="I1083" s="20" t="s">
        <v>259</v>
      </c>
      <c r="J1083" s="11" t="s">
        <v>261</v>
      </c>
      <c r="K1083" s="11" t="s">
        <v>2960</v>
      </c>
      <c r="L1083" s="11">
        <v>2</v>
      </c>
    </row>
    <row r="1084" spans="1:12">
      <c r="A1084" s="11" t="s">
        <v>2084</v>
      </c>
      <c r="D1084" s="11" t="s">
        <v>260</v>
      </c>
      <c r="E1084" s="19" t="s">
        <v>2334</v>
      </c>
      <c r="F1084" s="10">
        <v>42036</v>
      </c>
      <c r="G1084" s="10">
        <v>45689</v>
      </c>
      <c r="H1084" s="11">
        <v>11</v>
      </c>
      <c r="I1084" s="20" t="s">
        <v>259</v>
      </c>
      <c r="J1084" s="11" t="s">
        <v>261</v>
      </c>
      <c r="K1084" s="11" t="s">
        <v>2960</v>
      </c>
      <c r="L1084" s="11">
        <v>2</v>
      </c>
    </row>
    <row r="1085" spans="1:12">
      <c r="A1085" s="11" t="s">
        <v>2085</v>
      </c>
      <c r="D1085" s="11" t="s">
        <v>260</v>
      </c>
      <c r="E1085" s="19" t="s">
        <v>2335</v>
      </c>
      <c r="F1085" s="10">
        <v>42036</v>
      </c>
      <c r="G1085" s="10">
        <v>45689</v>
      </c>
      <c r="H1085" s="11">
        <v>11</v>
      </c>
      <c r="I1085" s="20" t="s">
        <v>259</v>
      </c>
      <c r="J1085" s="11" t="s">
        <v>261</v>
      </c>
      <c r="K1085" s="11" t="s">
        <v>2960</v>
      </c>
      <c r="L1085" s="11">
        <v>2</v>
      </c>
    </row>
    <row r="1086" spans="1:12">
      <c r="A1086" s="11" t="s">
        <v>2086</v>
      </c>
      <c r="D1086" s="11" t="s">
        <v>260</v>
      </c>
      <c r="E1086" s="19" t="s">
        <v>2336</v>
      </c>
      <c r="F1086" s="10">
        <v>42036</v>
      </c>
      <c r="G1086" s="10">
        <v>45689</v>
      </c>
      <c r="H1086" s="11">
        <v>11</v>
      </c>
      <c r="I1086" s="20" t="s">
        <v>259</v>
      </c>
      <c r="J1086" s="11" t="s">
        <v>261</v>
      </c>
      <c r="K1086" s="11" t="s">
        <v>2960</v>
      </c>
      <c r="L1086" s="11">
        <v>2</v>
      </c>
    </row>
    <row r="1087" spans="1:12">
      <c r="A1087" s="11" t="s">
        <v>2087</v>
      </c>
      <c r="D1087" s="11" t="s">
        <v>260</v>
      </c>
      <c r="E1087" s="19" t="s">
        <v>2337</v>
      </c>
      <c r="F1087" s="10">
        <v>42036</v>
      </c>
      <c r="G1087" s="10">
        <v>45689</v>
      </c>
      <c r="H1087" s="11">
        <v>11</v>
      </c>
      <c r="I1087" s="20" t="s">
        <v>259</v>
      </c>
      <c r="J1087" s="11" t="s">
        <v>261</v>
      </c>
      <c r="K1087" s="11" t="s">
        <v>2960</v>
      </c>
      <c r="L1087" s="11">
        <v>2</v>
      </c>
    </row>
    <row r="1088" spans="1:12">
      <c r="A1088" s="11" t="s">
        <v>2088</v>
      </c>
      <c r="D1088" s="11" t="s">
        <v>260</v>
      </c>
      <c r="E1088" s="19" t="s">
        <v>2338</v>
      </c>
      <c r="F1088" s="10">
        <v>42036</v>
      </c>
      <c r="G1088" s="10">
        <v>45689</v>
      </c>
      <c r="H1088" s="11">
        <v>11</v>
      </c>
      <c r="I1088" s="20" t="s">
        <v>259</v>
      </c>
      <c r="J1088" s="11" t="s">
        <v>261</v>
      </c>
      <c r="K1088" s="11" t="s">
        <v>2960</v>
      </c>
      <c r="L1088" s="11">
        <v>2</v>
      </c>
    </row>
    <row r="1089" spans="1:12">
      <c r="A1089" s="11" t="s">
        <v>2089</v>
      </c>
      <c r="D1089" s="11" t="s">
        <v>260</v>
      </c>
      <c r="E1089" s="19" t="s">
        <v>2339</v>
      </c>
      <c r="F1089" s="10">
        <v>42036</v>
      </c>
      <c r="G1089" s="10">
        <v>45689</v>
      </c>
      <c r="H1089" s="11">
        <v>11</v>
      </c>
      <c r="I1089" s="20" t="s">
        <v>259</v>
      </c>
      <c r="J1089" s="11" t="s">
        <v>261</v>
      </c>
      <c r="K1089" s="11" t="s">
        <v>2960</v>
      </c>
      <c r="L1089" s="11">
        <v>2</v>
      </c>
    </row>
    <row r="1090" spans="1:12">
      <c r="A1090" s="11" t="s">
        <v>2090</v>
      </c>
      <c r="D1090" s="11" t="s">
        <v>260</v>
      </c>
      <c r="E1090" s="19" t="s">
        <v>2340</v>
      </c>
      <c r="F1090" s="10">
        <v>42036</v>
      </c>
      <c r="G1090" s="10">
        <v>45689</v>
      </c>
      <c r="H1090" s="11">
        <v>11</v>
      </c>
      <c r="I1090" s="20" t="s">
        <v>259</v>
      </c>
      <c r="J1090" s="11" t="s">
        <v>261</v>
      </c>
      <c r="K1090" s="11" t="s">
        <v>2960</v>
      </c>
      <c r="L1090" s="11">
        <v>2</v>
      </c>
    </row>
    <row r="1091" spans="1:12">
      <c r="A1091" s="11" t="s">
        <v>2091</v>
      </c>
      <c r="D1091" s="11" t="s">
        <v>260</v>
      </c>
      <c r="E1091" s="19" t="s">
        <v>2341</v>
      </c>
      <c r="F1091" s="10">
        <v>42036</v>
      </c>
      <c r="G1091" s="10">
        <v>45689</v>
      </c>
      <c r="H1091" s="11">
        <v>11</v>
      </c>
      <c r="I1091" s="20" t="s">
        <v>259</v>
      </c>
      <c r="J1091" s="11" t="s">
        <v>261</v>
      </c>
      <c r="K1091" s="11" t="s">
        <v>2960</v>
      </c>
      <c r="L1091" s="11">
        <v>2</v>
      </c>
    </row>
    <row r="1092" spans="1:12">
      <c r="A1092" s="11" t="s">
        <v>2092</v>
      </c>
      <c r="D1092" s="11" t="s">
        <v>260</v>
      </c>
      <c r="E1092" s="19" t="s">
        <v>2342</v>
      </c>
      <c r="F1092" s="10">
        <v>42036</v>
      </c>
      <c r="G1092" s="10">
        <v>45689</v>
      </c>
      <c r="H1092" s="11">
        <v>11</v>
      </c>
      <c r="I1092" s="20" t="s">
        <v>259</v>
      </c>
      <c r="J1092" s="11" t="s">
        <v>261</v>
      </c>
      <c r="K1092" s="11" t="s">
        <v>2960</v>
      </c>
      <c r="L1092" s="11">
        <v>2</v>
      </c>
    </row>
    <row r="1093" spans="1:12">
      <c r="A1093" s="11" t="s">
        <v>2093</v>
      </c>
      <c r="D1093" s="11" t="s">
        <v>260</v>
      </c>
      <c r="E1093" s="19" t="s">
        <v>2343</v>
      </c>
      <c r="F1093" s="10">
        <v>42036</v>
      </c>
      <c r="G1093" s="10">
        <v>45689</v>
      </c>
      <c r="H1093" s="11">
        <v>11</v>
      </c>
      <c r="I1093" s="20" t="s">
        <v>259</v>
      </c>
      <c r="J1093" s="11" t="s">
        <v>261</v>
      </c>
      <c r="K1093" s="11" t="s">
        <v>2960</v>
      </c>
      <c r="L1093" s="11">
        <v>2</v>
      </c>
    </row>
    <row r="1094" spans="1:12">
      <c r="A1094" s="11" t="s">
        <v>2094</v>
      </c>
      <c r="D1094" s="11" t="s">
        <v>260</v>
      </c>
      <c r="E1094" s="19" t="s">
        <v>2344</v>
      </c>
      <c r="F1094" s="10">
        <v>42036</v>
      </c>
      <c r="G1094" s="10">
        <v>45689</v>
      </c>
      <c r="H1094" s="11">
        <v>11</v>
      </c>
      <c r="I1094" s="20" t="s">
        <v>259</v>
      </c>
      <c r="J1094" s="11" t="s">
        <v>261</v>
      </c>
      <c r="K1094" s="11" t="s">
        <v>2960</v>
      </c>
      <c r="L1094" s="11">
        <v>2</v>
      </c>
    </row>
    <row r="1095" spans="1:12">
      <c r="A1095" s="11" t="s">
        <v>2095</v>
      </c>
      <c r="D1095" s="11" t="s">
        <v>260</v>
      </c>
      <c r="E1095" s="19" t="s">
        <v>2345</v>
      </c>
      <c r="F1095" s="10">
        <v>42036</v>
      </c>
      <c r="G1095" s="10">
        <v>45689</v>
      </c>
      <c r="H1095" s="11">
        <v>11</v>
      </c>
      <c r="I1095" s="20" t="s">
        <v>259</v>
      </c>
      <c r="J1095" s="11" t="s">
        <v>261</v>
      </c>
      <c r="K1095" s="11" t="s">
        <v>2960</v>
      </c>
      <c r="L1095" s="11">
        <v>2</v>
      </c>
    </row>
    <row r="1096" spans="1:12">
      <c r="A1096" s="11" t="s">
        <v>2096</v>
      </c>
      <c r="D1096" s="11" t="s">
        <v>260</v>
      </c>
      <c r="E1096" s="19" t="s">
        <v>2346</v>
      </c>
      <c r="F1096" s="10">
        <v>42036</v>
      </c>
      <c r="G1096" s="10">
        <v>45689</v>
      </c>
      <c r="H1096" s="11">
        <v>11</v>
      </c>
      <c r="I1096" s="20" t="s">
        <v>259</v>
      </c>
      <c r="J1096" s="11" t="s">
        <v>261</v>
      </c>
      <c r="K1096" s="11" t="s">
        <v>2960</v>
      </c>
      <c r="L1096" s="11">
        <v>2</v>
      </c>
    </row>
    <row r="1097" spans="1:12">
      <c r="A1097" s="11" t="s">
        <v>2097</v>
      </c>
      <c r="D1097" s="11" t="s">
        <v>260</v>
      </c>
      <c r="E1097" s="19" t="s">
        <v>2347</v>
      </c>
      <c r="F1097" s="10">
        <v>42036</v>
      </c>
      <c r="G1097" s="10">
        <v>45689</v>
      </c>
      <c r="H1097" s="11">
        <v>11</v>
      </c>
      <c r="I1097" s="20" t="s">
        <v>259</v>
      </c>
      <c r="J1097" s="11" t="s">
        <v>261</v>
      </c>
      <c r="K1097" s="11" t="s">
        <v>2960</v>
      </c>
      <c r="L1097" s="11">
        <v>2</v>
      </c>
    </row>
    <row r="1098" spans="1:12">
      <c r="A1098" s="11" t="s">
        <v>2098</v>
      </c>
      <c r="D1098" s="11" t="s">
        <v>260</v>
      </c>
      <c r="E1098" s="19" t="s">
        <v>2348</v>
      </c>
      <c r="F1098" s="10">
        <v>42036</v>
      </c>
      <c r="G1098" s="10">
        <v>45689</v>
      </c>
      <c r="H1098" s="11">
        <v>11</v>
      </c>
      <c r="I1098" s="20" t="s">
        <v>259</v>
      </c>
      <c r="J1098" s="11" t="s">
        <v>261</v>
      </c>
      <c r="K1098" s="11" t="s">
        <v>2960</v>
      </c>
      <c r="L1098" s="11">
        <v>2</v>
      </c>
    </row>
    <row r="1099" spans="1:12">
      <c r="A1099" s="11" t="s">
        <v>2099</v>
      </c>
      <c r="D1099" s="11" t="s">
        <v>260</v>
      </c>
      <c r="E1099" s="19" t="s">
        <v>2349</v>
      </c>
      <c r="F1099" s="10">
        <v>42036</v>
      </c>
      <c r="G1099" s="10">
        <v>45689</v>
      </c>
      <c r="H1099" s="11">
        <v>11</v>
      </c>
      <c r="I1099" s="20" t="s">
        <v>259</v>
      </c>
      <c r="J1099" s="11" t="s">
        <v>261</v>
      </c>
      <c r="K1099" s="11" t="s">
        <v>2960</v>
      </c>
      <c r="L1099" s="11">
        <v>2</v>
      </c>
    </row>
    <row r="1100" spans="1:12">
      <c r="A1100" s="11" t="s">
        <v>2100</v>
      </c>
      <c r="D1100" s="11" t="s">
        <v>260</v>
      </c>
      <c r="E1100" s="19" t="s">
        <v>2350</v>
      </c>
      <c r="F1100" s="10">
        <v>42036</v>
      </c>
      <c r="G1100" s="10">
        <v>45689</v>
      </c>
      <c r="H1100" s="11">
        <v>11</v>
      </c>
      <c r="I1100" s="20" t="s">
        <v>259</v>
      </c>
      <c r="J1100" s="11" t="s">
        <v>261</v>
      </c>
      <c r="K1100" s="11" t="s">
        <v>2960</v>
      </c>
      <c r="L1100" s="11">
        <v>2</v>
      </c>
    </row>
    <row r="1101" spans="1:12">
      <c r="A1101" s="11" t="s">
        <v>2101</v>
      </c>
      <c r="D1101" s="11" t="s">
        <v>260</v>
      </c>
      <c r="E1101" s="19" t="s">
        <v>2351</v>
      </c>
      <c r="F1101" s="10">
        <v>42036</v>
      </c>
      <c r="G1101" s="10">
        <v>45689</v>
      </c>
      <c r="H1101" s="11">
        <v>11</v>
      </c>
      <c r="I1101" s="20" t="s">
        <v>259</v>
      </c>
      <c r="J1101" s="11" t="s">
        <v>261</v>
      </c>
      <c r="K1101" s="11" t="s">
        <v>2960</v>
      </c>
      <c r="L1101" s="11">
        <v>2</v>
      </c>
    </row>
    <row r="1102" spans="1:12">
      <c r="A1102" s="11" t="s">
        <v>2102</v>
      </c>
      <c r="D1102" s="11" t="s">
        <v>260</v>
      </c>
      <c r="E1102" s="19" t="s">
        <v>2352</v>
      </c>
      <c r="F1102" s="10">
        <v>42036</v>
      </c>
      <c r="G1102" s="10">
        <v>45689</v>
      </c>
      <c r="H1102" s="11">
        <v>11</v>
      </c>
      <c r="I1102" s="20" t="s">
        <v>259</v>
      </c>
      <c r="J1102" s="11" t="s">
        <v>261</v>
      </c>
      <c r="K1102" s="11" t="s">
        <v>2960</v>
      </c>
      <c r="L1102" s="11">
        <v>2</v>
      </c>
    </row>
    <row r="1103" spans="1:12">
      <c r="A1103" s="11" t="s">
        <v>2103</v>
      </c>
      <c r="D1103" s="11" t="s">
        <v>260</v>
      </c>
      <c r="E1103" s="19" t="s">
        <v>2353</v>
      </c>
      <c r="F1103" s="10">
        <v>42036</v>
      </c>
      <c r="G1103" s="10">
        <v>45689</v>
      </c>
      <c r="H1103" s="11">
        <v>11</v>
      </c>
      <c r="I1103" s="20" t="s">
        <v>259</v>
      </c>
      <c r="J1103" s="11" t="s">
        <v>261</v>
      </c>
      <c r="K1103" s="11" t="s">
        <v>2960</v>
      </c>
      <c r="L1103" s="11">
        <v>2</v>
      </c>
    </row>
    <row r="1104" spans="1:12">
      <c r="A1104" s="11" t="s">
        <v>2104</v>
      </c>
      <c r="D1104" s="11" t="s">
        <v>260</v>
      </c>
      <c r="E1104" s="19" t="s">
        <v>2354</v>
      </c>
      <c r="F1104" s="10">
        <v>42036</v>
      </c>
      <c r="G1104" s="10">
        <v>45689</v>
      </c>
      <c r="H1104" s="11">
        <v>11</v>
      </c>
      <c r="I1104" s="20" t="s">
        <v>259</v>
      </c>
      <c r="J1104" s="11" t="s">
        <v>261</v>
      </c>
      <c r="K1104" s="11" t="s">
        <v>2960</v>
      </c>
      <c r="L1104" s="11">
        <v>2</v>
      </c>
    </row>
    <row r="1105" spans="1:12">
      <c r="A1105" s="11" t="s">
        <v>2105</v>
      </c>
      <c r="D1105" s="11" t="s">
        <v>260</v>
      </c>
      <c r="E1105" s="19" t="s">
        <v>2355</v>
      </c>
      <c r="F1105" s="10">
        <v>42036</v>
      </c>
      <c r="G1105" s="10">
        <v>45689</v>
      </c>
      <c r="H1105" s="11">
        <v>11</v>
      </c>
      <c r="I1105" s="20" t="s">
        <v>259</v>
      </c>
      <c r="J1105" s="11" t="s">
        <v>261</v>
      </c>
      <c r="K1105" s="11" t="s">
        <v>2960</v>
      </c>
      <c r="L1105" s="11">
        <v>2</v>
      </c>
    </row>
    <row r="1106" spans="1:12">
      <c r="A1106" s="11" t="s">
        <v>2106</v>
      </c>
      <c r="D1106" s="11" t="s">
        <v>260</v>
      </c>
      <c r="E1106" s="19" t="s">
        <v>2356</v>
      </c>
      <c r="F1106" s="10">
        <v>42036</v>
      </c>
      <c r="G1106" s="10">
        <v>45689</v>
      </c>
      <c r="H1106" s="11">
        <v>11</v>
      </c>
      <c r="I1106" s="20" t="s">
        <v>259</v>
      </c>
      <c r="J1106" s="11" t="s">
        <v>261</v>
      </c>
      <c r="K1106" s="11" t="s">
        <v>2960</v>
      </c>
      <c r="L1106" s="11">
        <v>2</v>
      </c>
    </row>
    <row r="1107" spans="1:12">
      <c r="A1107" s="11" t="s">
        <v>2107</v>
      </c>
      <c r="D1107" s="11" t="s">
        <v>260</v>
      </c>
      <c r="E1107" s="19" t="s">
        <v>2357</v>
      </c>
      <c r="F1107" s="10">
        <v>42036</v>
      </c>
      <c r="G1107" s="10">
        <v>45689</v>
      </c>
      <c r="H1107" s="11">
        <v>11</v>
      </c>
      <c r="I1107" s="20" t="s">
        <v>259</v>
      </c>
      <c r="J1107" s="11" t="s">
        <v>261</v>
      </c>
      <c r="K1107" s="11" t="s">
        <v>2960</v>
      </c>
      <c r="L1107" s="11">
        <v>2</v>
      </c>
    </row>
    <row r="1108" spans="1:12">
      <c r="A1108" s="11" t="s">
        <v>2108</v>
      </c>
      <c r="D1108" s="11" t="s">
        <v>260</v>
      </c>
      <c r="E1108" s="19" t="s">
        <v>2358</v>
      </c>
      <c r="F1108" s="10">
        <v>42036</v>
      </c>
      <c r="G1108" s="10">
        <v>45689</v>
      </c>
      <c r="H1108" s="11">
        <v>11</v>
      </c>
      <c r="I1108" s="20" t="s">
        <v>259</v>
      </c>
      <c r="J1108" s="11" t="s">
        <v>261</v>
      </c>
      <c r="K1108" s="11" t="s">
        <v>2960</v>
      </c>
      <c r="L1108" s="11">
        <v>2</v>
      </c>
    </row>
    <row r="1109" spans="1:12">
      <c r="A1109" s="11" t="s">
        <v>2109</v>
      </c>
      <c r="D1109" s="11" t="s">
        <v>260</v>
      </c>
      <c r="E1109" s="19" t="s">
        <v>2359</v>
      </c>
      <c r="F1109" s="10">
        <v>42036</v>
      </c>
      <c r="G1109" s="10">
        <v>45689</v>
      </c>
      <c r="H1109" s="11">
        <v>11</v>
      </c>
      <c r="I1109" s="20" t="s">
        <v>259</v>
      </c>
      <c r="J1109" s="11" t="s">
        <v>261</v>
      </c>
      <c r="K1109" s="11" t="s">
        <v>2960</v>
      </c>
      <c r="L1109" s="11">
        <v>2</v>
      </c>
    </row>
    <row r="1110" spans="1:12">
      <c r="A1110" s="11" t="s">
        <v>2110</v>
      </c>
      <c r="D1110" s="11" t="s">
        <v>260</v>
      </c>
      <c r="E1110" s="19" t="s">
        <v>2360</v>
      </c>
      <c r="F1110" s="10">
        <v>42036</v>
      </c>
      <c r="G1110" s="10">
        <v>45689</v>
      </c>
      <c r="H1110" s="11">
        <v>11</v>
      </c>
      <c r="I1110" s="20" t="s">
        <v>259</v>
      </c>
      <c r="J1110" s="11" t="s">
        <v>261</v>
      </c>
      <c r="K1110" s="11" t="s">
        <v>2960</v>
      </c>
      <c r="L1110" s="11">
        <v>2</v>
      </c>
    </row>
    <row r="1111" spans="1:12">
      <c r="A1111" s="11" t="s">
        <v>2111</v>
      </c>
      <c r="D1111" s="11" t="s">
        <v>260</v>
      </c>
      <c r="E1111" s="19" t="s">
        <v>2361</v>
      </c>
      <c r="F1111" s="10">
        <v>42036</v>
      </c>
      <c r="G1111" s="10">
        <v>45689</v>
      </c>
      <c r="H1111" s="11">
        <v>11</v>
      </c>
      <c r="I1111" s="20" t="s">
        <v>259</v>
      </c>
      <c r="J1111" s="11" t="s">
        <v>261</v>
      </c>
      <c r="K1111" s="11" t="s">
        <v>2960</v>
      </c>
      <c r="L1111" s="11">
        <v>2</v>
      </c>
    </row>
    <row r="1112" spans="1:12">
      <c r="A1112" s="11" t="s">
        <v>2112</v>
      </c>
      <c r="D1112" s="11" t="s">
        <v>260</v>
      </c>
      <c r="E1112" s="19" t="s">
        <v>2362</v>
      </c>
      <c r="F1112" s="10">
        <v>42036</v>
      </c>
      <c r="G1112" s="10">
        <v>45689</v>
      </c>
      <c r="H1112" s="11">
        <v>11</v>
      </c>
      <c r="I1112" s="20" t="s">
        <v>259</v>
      </c>
      <c r="J1112" s="11" t="s">
        <v>261</v>
      </c>
      <c r="K1112" s="11" t="s">
        <v>2960</v>
      </c>
      <c r="L1112" s="11">
        <v>2</v>
      </c>
    </row>
    <row r="1113" spans="1:12">
      <c r="A1113" s="11" t="s">
        <v>2113</v>
      </c>
      <c r="D1113" s="11" t="s">
        <v>260</v>
      </c>
      <c r="E1113" s="19" t="s">
        <v>2363</v>
      </c>
      <c r="F1113" s="10">
        <v>42036</v>
      </c>
      <c r="G1113" s="10">
        <v>45689</v>
      </c>
      <c r="H1113" s="11">
        <v>11</v>
      </c>
      <c r="I1113" s="20" t="s">
        <v>259</v>
      </c>
      <c r="J1113" s="11" t="s">
        <v>261</v>
      </c>
      <c r="K1113" s="11" t="s">
        <v>2960</v>
      </c>
      <c r="L1113" s="11">
        <v>2</v>
      </c>
    </row>
    <row r="1114" spans="1:12">
      <c r="A1114" s="11" t="s">
        <v>2114</v>
      </c>
      <c r="D1114" s="11" t="s">
        <v>260</v>
      </c>
      <c r="E1114" s="19" t="s">
        <v>2364</v>
      </c>
      <c r="F1114" s="10">
        <v>42036</v>
      </c>
      <c r="G1114" s="10">
        <v>45689</v>
      </c>
      <c r="H1114" s="11">
        <v>11</v>
      </c>
      <c r="I1114" s="20" t="s">
        <v>259</v>
      </c>
      <c r="J1114" s="11" t="s">
        <v>261</v>
      </c>
      <c r="K1114" s="11" t="s">
        <v>2960</v>
      </c>
      <c r="L1114" s="11">
        <v>2</v>
      </c>
    </row>
    <row r="1115" spans="1:12">
      <c r="A1115" s="11" t="s">
        <v>2115</v>
      </c>
      <c r="D1115" s="11" t="s">
        <v>260</v>
      </c>
      <c r="E1115" s="19" t="s">
        <v>2365</v>
      </c>
      <c r="F1115" s="10">
        <v>42036</v>
      </c>
      <c r="G1115" s="10">
        <v>45689</v>
      </c>
      <c r="H1115" s="11">
        <v>11</v>
      </c>
      <c r="I1115" s="20" t="s">
        <v>259</v>
      </c>
      <c r="J1115" s="11" t="s">
        <v>261</v>
      </c>
      <c r="K1115" s="11" t="s">
        <v>2960</v>
      </c>
      <c r="L1115" s="11">
        <v>2</v>
      </c>
    </row>
    <row r="1116" spans="1:12">
      <c r="A1116" s="11" t="s">
        <v>2116</v>
      </c>
      <c r="D1116" s="11" t="s">
        <v>260</v>
      </c>
      <c r="E1116" s="19" t="s">
        <v>2366</v>
      </c>
      <c r="F1116" s="10">
        <v>42036</v>
      </c>
      <c r="G1116" s="10">
        <v>45689</v>
      </c>
      <c r="H1116" s="11">
        <v>11</v>
      </c>
      <c r="I1116" s="20" t="s">
        <v>259</v>
      </c>
      <c r="J1116" s="11" t="s">
        <v>261</v>
      </c>
      <c r="K1116" s="11" t="s">
        <v>2960</v>
      </c>
      <c r="L1116" s="11">
        <v>2</v>
      </c>
    </row>
    <row r="1117" spans="1:12">
      <c r="A1117" s="11" t="s">
        <v>2117</v>
      </c>
      <c r="D1117" s="11" t="s">
        <v>260</v>
      </c>
      <c r="E1117" s="19" t="s">
        <v>2367</v>
      </c>
      <c r="F1117" s="10">
        <v>42036</v>
      </c>
      <c r="G1117" s="10">
        <v>45689</v>
      </c>
      <c r="H1117" s="11">
        <v>11</v>
      </c>
      <c r="I1117" s="20" t="s">
        <v>259</v>
      </c>
      <c r="J1117" s="11" t="s">
        <v>261</v>
      </c>
      <c r="K1117" s="11" t="s">
        <v>2960</v>
      </c>
      <c r="L1117" s="11">
        <v>2</v>
      </c>
    </row>
    <row r="1118" spans="1:12">
      <c r="A1118" s="11" t="s">
        <v>2118</v>
      </c>
      <c r="D1118" s="11" t="s">
        <v>260</v>
      </c>
      <c r="E1118" s="19" t="s">
        <v>2368</v>
      </c>
      <c r="F1118" s="10">
        <v>42036</v>
      </c>
      <c r="G1118" s="10">
        <v>45689</v>
      </c>
      <c r="H1118" s="11">
        <v>11</v>
      </c>
      <c r="I1118" s="20" t="s">
        <v>259</v>
      </c>
      <c r="J1118" s="11" t="s">
        <v>261</v>
      </c>
      <c r="K1118" s="11" t="s">
        <v>2960</v>
      </c>
      <c r="L1118" s="11">
        <v>2</v>
      </c>
    </row>
    <row r="1119" spans="1:12">
      <c r="A1119" s="11" t="s">
        <v>2119</v>
      </c>
      <c r="D1119" s="11" t="s">
        <v>260</v>
      </c>
      <c r="E1119" s="19" t="s">
        <v>2369</v>
      </c>
      <c r="F1119" s="10">
        <v>42036</v>
      </c>
      <c r="G1119" s="10">
        <v>45689</v>
      </c>
      <c r="H1119" s="11">
        <v>11</v>
      </c>
      <c r="I1119" s="20" t="s">
        <v>259</v>
      </c>
      <c r="J1119" s="11" t="s">
        <v>261</v>
      </c>
      <c r="K1119" s="11" t="s">
        <v>2960</v>
      </c>
      <c r="L1119" s="11">
        <v>2</v>
      </c>
    </row>
    <row r="1120" spans="1:12">
      <c r="A1120" s="11" t="s">
        <v>2120</v>
      </c>
      <c r="D1120" s="11" t="s">
        <v>260</v>
      </c>
      <c r="E1120" s="19" t="s">
        <v>2370</v>
      </c>
      <c r="F1120" s="10">
        <v>42036</v>
      </c>
      <c r="G1120" s="10">
        <v>45689</v>
      </c>
      <c r="H1120" s="11">
        <v>11</v>
      </c>
      <c r="I1120" s="20" t="s">
        <v>259</v>
      </c>
      <c r="J1120" s="11" t="s">
        <v>261</v>
      </c>
      <c r="K1120" s="11" t="s">
        <v>2960</v>
      </c>
      <c r="L1120" s="11">
        <v>2</v>
      </c>
    </row>
    <row r="1121" spans="1:12">
      <c r="A1121" s="11" t="s">
        <v>2121</v>
      </c>
      <c r="D1121" s="11" t="s">
        <v>260</v>
      </c>
      <c r="E1121" s="19" t="s">
        <v>2371</v>
      </c>
      <c r="F1121" s="10">
        <v>42036</v>
      </c>
      <c r="G1121" s="10">
        <v>45689</v>
      </c>
      <c r="H1121" s="11">
        <v>11</v>
      </c>
      <c r="I1121" s="20" t="s">
        <v>259</v>
      </c>
      <c r="J1121" s="11" t="s">
        <v>261</v>
      </c>
      <c r="K1121" s="11" t="s">
        <v>2960</v>
      </c>
      <c r="L1121" s="11">
        <v>2</v>
      </c>
    </row>
    <row r="1122" spans="1:12">
      <c r="A1122" s="11" t="s">
        <v>2122</v>
      </c>
      <c r="D1122" s="11" t="s">
        <v>260</v>
      </c>
      <c r="E1122" s="19" t="s">
        <v>2372</v>
      </c>
      <c r="F1122" s="10">
        <v>42036</v>
      </c>
      <c r="G1122" s="10">
        <v>45689</v>
      </c>
      <c r="H1122" s="11">
        <v>11</v>
      </c>
      <c r="I1122" s="20" t="s">
        <v>259</v>
      </c>
      <c r="J1122" s="11" t="s">
        <v>261</v>
      </c>
      <c r="K1122" s="11" t="s">
        <v>2960</v>
      </c>
      <c r="L1122" s="11">
        <v>2</v>
      </c>
    </row>
    <row r="1123" spans="1:12">
      <c r="A1123" s="11" t="s">
        <v>2123</v>
      </c>
      <c r="D1123" s="11" t="s">
        <v>260</v>
      </c>
      <c r="E1123" s="19" t="s">
        <v>2373</v>
      </c>
      <c r="F1123" s="10">
        <v>42036</v>
      </c>
      <c r="G1123" s="10">
        <v>45689</v>
      </c>
      <c r="H1123" s="11">
        <v>11</v>
      </c>
      <c r="I1123" s="20" t="s">
        <v>259</v>
      </c>
      <c r="J1123" s="11" t="s">
        <v>261</v>
      </c>
      <c r="K1123" s="11" t="s">
        <v>2960</v>
      </c>
      <c r="L1123" s="11">
        <v>2</v>
      </c>
    </row>
    <row r="1124" spans="1:12">
      <c r="A1124" s="11" t="s">
        <v>2124</v>
      </c>
      <c r="D1124" s="11" t="s">
        <v>260</v>
      </c>
      <c r="E1124" s="19" t="s">
        <v>2374</v>
      </c>
      <c r="F1124" s="10">
        <v>42036</v>
      </c>
      <c r="G1124" s="10">
        <v>45689</v>
      </c>
      <c r="H1124" s="11">
        <v>11</v>
      </c>
      <c r="I1124" s="20" t="s">
        <v>259</v>
      </c>
      <c r="J1124" s="11" t="s">
        <v>261</v>
      </c>
      <c r="K1124" s="11" t="s">
        <v>2960</v>
      </c>
      <c r="L1124" s="11">
        <v>2</v>
      </c>
    </row>
    <row r="1125" spans="1:12">
      <c r="A1125" s="11" t="s">
        <v>2125</v>
      </c>
      <c r="D1125" s="11" t="s">
        <v>260</v>
      </c>
      <c r="E1125" s="19" t="s">
        <v>2375</v>
      </c>
      <c r="F1125" s="10">
        <v>42036</v>
      </c>
      <c r="G1125" s="10">
        <v>45689</v>
      </c>
      <c r="H1125" s="11">
        <v>11</v>
      </c>
      <c r="I1125" s="20" t="s">
        <v>259</v>
      </c>
      <c r="J1125" s="11" t="s">
        <v>261</v>
      </c>
      <c r="K1125" s="11" t="s">
        <v>2960</v>
      </c>
      <c r="L1125" s="11">
        <v>2</v>
      </c>
    </row>
    <row r="1126" spans="1:12">
      <c r="A1126" s="11" t="s">
        <v>2126</v>
      </c>
      <c r="D1126" s="11" t="s">
        <v>260</v>
      </c>
      <c r="E1126" s="19" t="s">
        <v>2376</v>
      </c>
      <c r="F1126" s="10">
        <v>42036</v>
      </c>
      <c r="G1126" s="10">
        <v>45689</v>
      </c>
      <c r="H1126" s="11">
        <v>11</v>
      </c>
      <c r="I1126" s="20" t="s">
        <v>259</v>
      </c>
      <c r="J1126" s="11" t="s">
        <v>261</v>
      </c>
      <c r="K1126" s="11" t="s">
        <v>2960</v>
      </c>
      <c r="L1126" s="11">
        <v>2</v>
      </c>
    </row>
    <row r="1127" spans="1:12">
      <c r="A1127" s="11" t="s">
        <v>2127</v>
      </c>
      <c r="D1127" s="11" t="s">
        <v>260</v>
      </c>
      <c r="E1127" s="19" t="s">
        <v>2377</v>
      </c>
      <c r="F1127" s="10">
        <v>42036</v>
      </c>
      <c r="G1127" s="10">
        <v>45689</v>
      </c>
      <c r="H1127" s="11">
        <v>11</v>
      </c>
      <c r="I1127" s="20" t="s">
        <v>259</v>
      </c>
      <c r="J1127" s="11" t="s">
        <v>261</v>
      </c>
      <c r="K1127" s="11" t="s">
        <v>2960</v>
      </c>
      <c r="L1127" s="11">
        <v>2</v>
      </c>
    </row>
    <row r="1128" spans="1:12">
      <c r="A1128" s="11" t="s">
        <v>2128</v>
      </c>
      <c r="D1128" s="11" t="s">
        <v>260</v>
      </c>
      <c r="E1128" s="19" t="s">
        <v>2378</v>
      </c>
      <c r="F1128" s="10">
        <v>42036</v>
      </c>
      <c r="G1128" s="10">
        <v>45689</v>
      </c>
      <c r="H1128" s="11">
        <v>11</v>
      </c>
      <c r="I1128" s="20" t="s">
        <v>259</v>
      </c>
      <c r="J1128" s="11" t="s">
        <v>261</v>
      </c>
      <c r="K1128" s="11" t="s">
        <v>2960</v>
      </c>
      <c r="L1128" s="11">
        <v>2</v>
      </c>
    </row>
    <row r="1129" spans="1:12">
      <c r="A1129" s="11" t="s">
        <v>2129</v>
      </c>
      <c r="D1129" s="11" t="s">
        <v>260</v>
      </c>
      <c r="E1129" s="19" t="s">
        <v>2379</v>
      </c>
      <c r="F1129" s="10">
        <v>42036</v>
      </c>
      <c r="G1129" s="10">
        <v>45689</v>
      </c>
      <c r="H1129" s="11">
        <v>11</v>
      </c>
      <c r="I1129" s="20" t="s">
        <v>259</v>
      </c>
      <c r="J1129" s="11" t="s">
        <v>261</v>
      </c>
      <c r="K1129" s="11" t="s">
        <v>2960</v>
      </c>
      <c r="L1129" s="11">
        <v>2</v>
      </c>
    </row>
    <row r="1130" spans="1:12">
      <c r="A1130" s="11" t="s">
        <v>2130</v>
      </c>
      <c r="D1130" s="11" t="s">
        <v>260</v>
      </c>
      <c r="E1130" s="19" t="s">
        <v>2380</v>
      </c>
      <c r="F1130" s="10">
        <v>42036</v>
      </c>
      <c r="G1130" s="10">
        <v>45689</v>
      </c>
      <c r="H1130" s="11">
        <v>11</v>
      </c>
      <c r="I1130" s="20" t="s">
        <v>259</v>
      </c>
      <c r="J1130" s="11" t="s">
        <v>261</v>
      </c>
      <c r="K1130" s="11" t="s">
        <v>2960</v>
      </c>
      <c r="L1130" s="11">
        <v>2</v>
      </c>
    </row>
    <row r="1131" spans="1:12">
      <c r="A1131" s="11" t="s">
        <v>2131</v>
      </c>
      <c r="D1131" s="11" t="s">
        <v>260</v>
      </c>
      <c r="E1131" s="19" t="s">
        <v>2381</v>
      </c>
      <c r="F1131" s="10">
        <v>42036</v>
      </c>
      <c r="G1131" s="10">
        <v>45689</v>
      </c>
      <c r="H1131" s="11">
        <v>11</v>
      </c>
      <c r="I1131" s="20" t="s">
        <v>259</v>
      </c>
      <c r="J1131" s="11" t="s">
        <v>261</v>
      </c>
      <c r="K1131" s="11" t="s">
        <v>2960</v>
      </c>
      <c r="L1131" s="11">
        <v>2</v>
      </c>
    </row>
    <row r="1132" spans="1:12">
      <c r="A1132" s="11" t="s">
        <v>2132</v>
      </c>
      <c r="D1132" s="11" t="s">
        <v>260</v>
      </c>
      <c r="E1132" s="19" t="s">
        <v>2382</v>
      </c>
      <c r="F1132" s="10">
        <v>42036</v>
      </c>
      <c r="G1132" s="10">
        <v>45689</v>
      </c>
      <c r="H1132" s="11">
        <v>11</v>
      </c>
      <c r="I1132" s="20" t="s">
        <v>259</v>
      </c>
      <c r="J1132" s="11" t="s">
        <v>261</v>
      </c>
      <c r="K1132" s="11" t="s">
        <v>2960</v>
      </c>
      <c r="L1132" s="11">
        <v>2</v>
      </c>
    </row>
    <row r="1133" spans="1:12">
      <c r="A1133" s="11" t="s">
        <v>2133</v>
      </c>
      <c r="D1133" s="11" t="s">
        <v>260</v>
      </c>
      <c r="E1133" s="19" t="s">
        <v>2383</v>
      </c>
      <c r="F1133" s="10">
        <v>42036</v>
      </c>
      <c r="G1133" s="10">
        <v>45689</v>
      </c>
      <c r="H1133" s="11">
        <v>11</v>
      </c>
      <c r="I1133" s="20" t="s">
        <v>259</v>
      </c>
      <c r="J1133" s="11" t="s">
        <v>261</v>
      </c>
      <c r="K1133" s="11" t="s">
        <v>2960</v>
      </c>
      <c r="L1133" s="11">
        <v>2</v>
      </c>
    </row>
    <row r="1134" spans="1:12">
      <c r="A1134" s="11" t="s">
        <v>2134</v>
      </c>
      <c r="D1134" s="11" t="s">
        <v>260</v>
      </c>
      <c r="E1134" s="19" t="s">
        <v>2384</v>
      </c>
      <c r="F1134" s="10">
        <v>42036</v>
      </c>
      <c r="G1134" s="10">
        <v>45689</v>
      </c>
      <c r="H1134" s="11">
        <v>11</v>
      </c>
      <c r="I1134" s="20" t="s">
        <v>259</v>
      </c>
      <c r="J1134" s="11" t="s">
        <v>261</v>
      </c>
      <c r="K1134" s="11" t="s">
        <v>2960</v>
      </c>
      <c r="L1134" s="11">
        <v>2</v>
      </c>
    </row>
    <row r="1135" spans="1:12">
      <c r="A1135" s="11" t="s">
        <v>2135</v>
      </c>
      <c r="D1135" s="11" t="s">
        <v>260</v>
      </c>
      <c r="E1135" s="19" t="s">
        <v>2385</v>
      </c>
      <c r="F1135" s="10">
        <v>42036</v>
      </c>
      <c r="G1135" s="10">
        <v>45689</v>
      </c>
      <c r="H1135" s="11">
        <v>11</v>
      </c>
      <c r="I1135" s="20" t="s">
        <v>259</v>
      </c>
      <c r="J1135" s="11" t="s">
        <v>261</v>
      </c>
      <c r="K1135" s="11" t="s">
        <v>2960</v>
      </c>
      <c r="L1135" s="11">
        <v>2</v>
      </c>
    </row>
    <row r="1136" spans="1:12">
      <c r="A1136" s="11" t="s">
        <v>2136</v>
      </c>
      <c r="D1136" s="11" t="s">
        <v>260</v>
      </c>
      <c r="E1136" s="19" t="s">
        <v>2386</v>
      </c>
      <c r="F1136" s="10">
        <v>42036</v>
      </c>
      <c r="G1136" s="10">
        <v>45689</v>
      </c>
      <c r="H1136" s="11">
        <v>11</v>
      </c>
      <c r="I1136" s="20" t="s">
        <v>259</v>
      </c>
      <c r="J1136" s="11" t="s">
        <v>261</v>
      </c>
      <c r="K1136" s="11" t="s">
        <v>2960</v>
      </c>
      <c r="L1136" s="11">
        <v>2</v>
      </c>
    </row>
    <row r="1137" spans="1:12">
      <c r="A1137" s="11" t="s">
        <v>2137</v>
      </c>
      <c r="D1137" s="11" t="s">
        <v>260</v>
      </c>
      <c r="E1137" s="19" t="s">
        <v>2387</v>
      </c>
      <c r="F1137" s="10">
        <v>42036</v>
      </c>
      <c r="G1137" s="10">
        <v>45689</v>
      </c>
      <c r="H1137" s="11">
        <v>11</v>
      </c>
      <c r="I1137" s="20" t="s">
        <v>259</v>
      </c>
      <c r="J1137" s="11" t="s">
        <v>261</v>
      </c>
      <c r="K1137" s="11" t="s">
        <v>2960</v>
      </c>
      <c r="L1137" s="11">
        <v>2</v>
      </c>
    </row>
    <row r="1138" spans="1:12">
      <c r="A1138" s="11" t="s">
        <v>2138</v>
      </c>
      <c r="D1138" s="11" t="s">
        <v>260</v>
      </c>
      <c r="E1138" s="19" t="s">
        <v>2388</v>
      </c>
      <c r="F1138" s="10">
        <v>42036</v>
      </c>
      <c r="G1138" s="10">
        <v>45689</v>
      </c>
      <c r="H1138" s="11">
        <v>11</v>
      </c>
      <c r="I1138" s="20" t="s">
        <v>259</v>
      </c>
      <c r="J1138" s="11" t="s">
        <v>261</v>
      </c>
      <c r="K1138" s="11" t="s">
        <v>2960</v>
      </c>
      <c r="L1138" s="11">
        <v>2</v>
      </c>
    </row>
    <row r="1139" spans="1:12">
      <c r="A1139" s="11" t="s">
        <v>2139</v>
      </c>
      <c r="D1139" s="11" t="s">
        <v>260</v>
      </c>
      <c r="E1139" s="19" t="s">
        <v>2389</v>
      </c>
      <c r="F1139" s="10">
        <v>42036</v>
      </c>
      <c r="G1139" s="10">
        <v>45689</v>
      </c>
      <c r="H1139" s="11">
        <v>11</v>
      </c>
      <c r="I1139" s="20" t="s">
        <v>259</v>
      </c>
      <c r="J1139" s="11" t="s">
        <v>261</v>
      </c>
      <c r="K1139" s="11" t="s">
        <v>2960</v>
      </c>
      <c r="L1139" s="11">
        <v>2</v>
      </c>
    </row>
    <row r="1140" spans="1:12">
      <c r="A1140" s="11" t="s">
        <v>2140</v>
      </c>
      <c r="D1140" s="11" t="s">
        <v>260</v>
      </c>
      <c r="E1140" s="19" t="s">
        <v>2390</v>
      </c>
      <c r="F1140" s="10">
        <v>42036</v>
      </c>
      <c r="G1140" s="10">
        <v>45689</v>
      </c>
      <c r="H1140" s="11">
        <v>11</v>
      </c>
      <c r="I1140" s="20" t="s">
        <v>259</v>
      </c>
      <c r="J1140" s="11" t="s">
        <v>261</v>
      </c>
      <c r="K1140" s="11" t="s">
        <v>2960</v>
      </c>
      <c r="L1140" s="11">
        <v>2</v>
      </c>
    </row>
    <row r="1141" spans="1:12">
      <c r="A1141" s="11" t="s">
        <v>2141</v>
      </c>
      <c r="D1141" s="11" t="s">
        <v>260</v>
      </c>
      <c r="E1141" s="19" t="s">
        <v>2391</v>
      </c>
      <c r="F1141" s="10">
        <v>42036</v>
      </c>
      <c r="G1141" s="10">
        <v>45689</v>
      </c>
      <c r="H1141" s="11">
        <v>11</v>
      </c>
      <c r="I1141" s="20" t="s">
        <v>259</v>
      </c>
      <c r="J1141" s="11" t="s">
        <v>261</v>
      </c>
      <c r="K1141" s="11" t="s">
        <v>2960</v>
      </c>
      <c r="L1141" s="11">
        <v>2</v>
      </c>
    </row>
    <row r="1142" spans="1:12">
      <c r="A1142" s="11" t="s">
        <v>2142</v>
      </c>
      <c r="D1142" s="11" t="s">
        <v>260</v>
      </c>
      <c r="E1142" s="19" t="s">
        <v>2392</v>
      </c>
      <c r="F1142" s="10">
        <v>42036</v>
      </c>
      <c r="G1142" s="10">
        <v>45689</v>
      </c>
      <c r="H1142" s="11">
        <v>11</v>
      </c>
      <c r="I1142" s="20" t="s">
        <v>259</v>
      </c>
      <c r="J1142" s="11" t="s">
        <v>261</v>
      </c>
      <c r="K1142" s="11" t="s">
        <v>2960</v>
      </c>
      <c r="L1142" s="11">
        <v>2</v>
      </c>
    </row>
    <row r="1143" spans="1:12">
      <c r="A1143" s="11" t="s">
        <v>2143</v>
      </c>
      <c r="D1143" s="11" t="s">
        <v>260</v>
      </c>
      <c r="E1143" s="19" t="s">
        <v>2393</v>
      </c>
      <c r="F1143" s="10">
        <v>42036</v>
      </c>
      <c r="G1143" s="10">
        <v>45689</v>
      </c>
      <c r="H1143" s="11">
        <v>11</v>
      </c>
      <c r="I1143" s="20" t="s">
        <v>259</v>
      </c>
      <c r="J1143" s="11" t="s">
        <v>261</v>
      </c>
      <c r="K1143" s="11" t="s">
        <v>2960</v>
      </c>
      <c r="L1143" s="11">
        <v>2</v>
      </c>
    </row>
    <row r="1144" spans="1:12">
      <c r="A1144" s="11" t="s">
        <v>2144</v>
      </c>
      <c r="D1144" s="11" t="s">
        <v>260</v>
      </c>
      <c r="E1144" s="19" t="s">
        <v>2394</v>
      </c>
      <c r="F1144" s="10">
        <v>42036</v>
      </c>
      <c r="G1144" s="10">
        <v>45689</v>
      </c>
      <c r="H1144" s="11">
        <v>11</v>
      </c>
      <c r="I1144" s="20" t="s">
        <v>259</v>
      </c>
      <c r="J1144" s="11" t="s">
        <v>261</v>
      </c>
      <c r="K1144" s="11" t="s">
        <v>2960</v>
      </c>
      <c r="L1144" s="11">
        <v>2</v>
      </c>
    </row>
    <row r="1145" spans="1:12">
      <c r="A1145" s="11" t="s">
        <v>2145</v>
      </c>
      <c r="D1145" s="11" t="s">
        <v>260</v>
      </c>
      <c r="E1145" s="19" t="s">
        <v>2395</v>
      </c>
      <c r="F1145" s="10">
        <v>42036</v>
      </c>
      <c r="G1145" s="10">
        <v>45689</v>
      </c>
      <c r="H1145" s="11">
        <v>11</v>
      </c>
      <c r="I1145" s="20" t="s">
        <v>259</v>
      </c>
      <c r="J1145" s="11" t="s">
        <v>261</v>
      </c>
      <c r="K1145" s="11" t="s">
        <v>2960</v>
      </c>
      <c r="L1145" s="11">
        <v>2</v>
      </c>
    </row>
    <row r="1146" spans="1:12">
      <c r="A1146" s="11" t="s">
        <v>2146</v>
      </c>
      <c r="D1146" s="11" t="s">
        <v>260</v>
      </c>
      <c r="E1146" s="19" t="s">
        <v>2396</v>
      </c>
      <c r="F1146" s="10">
        <v>42036</v>
      </c>
      <c r="G1146" s="10">
        <v>45689</v>
      </c>
      <c r="H1146" s="11">
        <v>11</v>
      </c>
      <c r="I1146" s="20" t="s">
        <v>259</v>
      </c>
      <c r="J1146" s="11" t="s">
        <v>261</v>
      </c>
      <c r="K1146" s="11" t="s">
        <v>2960</v>
      </c>
      <c r="L1146" s="11">
        <v>2</v>
      </c>
    </row>
    <row r="1147" spans="1:12">
      <c r="A1147" s="11" t="s">
        <v>2147</v>
      </c>
      <c r="D1147" s="11" t="s">
        <v>260</v>
      </c>
      <c r="E1147" s="19" t="s">
        <v>2397</v>
      </c>
      <c r="F1147" s="10">
        <v>42036</v>
      </c>
      <c r="G1147" s="10">
        <v>45689</v>
      </c>
      <c r="H1147" s="11">
        <v>11</v>
      </c>
      <c r="I1147" s="20" t="s">
        <v>259</v>
      </c>
      <c r="J1147" s="11" t="s">
        <v>261</v>
      </c>
      <c r="K1147" s="11" t="s">
        <v>2960</v>
      </c>
      <c r="L1147" s="11">
        <v>2</v>
      </c>
    </row>
    <row r="1148" spans="1:12">
      <c r="A1148" s="11" t="s">
        <v>2148</v>
      </c>
      <c r="D1148" s="11" t="s">
        <v>260</v>
      </c>
      <c r="E1148" s="19" t="s">
        <v>2398</v>
      </c>
      <c r="F1148" s="10">
        <v>42036</v>
      </c>
      <c r="G1148" s="10">
        <v>45689</v>
      </c>
      <c r="H1148" s="11">
        <v>11</v>
      </c>
      <c r="I1148" s="20" t="s">
        <v>259</v>
      </c>
      <c r="J1148" s="11" t="s">
        <v>261</v>
      </c>
      <c r="K1148" s="11" t="s">
        <v>2960</v>
      </c>
      <c r="L1148" s="11">
        <v>2</v>
      </c>
    </row>
    <row r="1149" spans="1:12">
      <c r="A1149" s="11" t="s">
        <v>2149</v>
      </c>
      <c r="D1149" s="11" t="s">
        <v>260</v>
      </c>
      <c r="E1149" s="19" t="s">
        <v>2399</v>
      </c>
      <c r="F1149" s="10">
        <v>42036</v>
      </c>
      <c r="G1149" s="10">
        <v>45689</v>
      </c>
      <c r="H1149" s="11">
        <v>11</v>
      </c>
      <c r="I1149" s="20" t="s">
        <v>259</v>
      </c>
      <c r="J1149" s="11" t="s">
        <v>261</v>
      </c>
      <c r="K1149" s="11" t="s">
        <v>2960</v>
      </c>
      <c r="L1149" s="11">
        <v>2</v>
      </c>
    </row>
    <row r="1150" spans="1:12">
      <c r="A1150" s="11" t="s">
        <v>2150</v>
      </c>
      <c r="D1150" s="11" t="s">
        <v>260</v>
      </c>
      <c r="E1150" s="19" t="s">
        <v>2400</v>
      </c>
      <c r="F1150" s="10">
        <v>42036</v>
      </c>
      <c r="G1150" s="10">
        <v>45689</v>
      </c>
      <c r="H1150" s="11">
        <v>11</v>
      </c>
      <c r="I1150" s="20" t="s">
        <v>259</v>
      </c>
      <c r="J1150" s="11" t="s">
        <v>261</v>
      </c>
      <c r="K1150" s="11" t="s">
        <v>2960</v>
      </c>
      <c r="L1150" s="11">
        <v>2</v>
      </c>
    </row>
    <row r="1151" spans="1:12">
      <c r="A1151" s="11" t="s">
        <v>2151</v>
      </c>
      <c r="D1151" s="11" t="s">
        <v>260</v>
      </c>
      <c r="E1151" s="19" t="s">
        <v>2401</v>
      </c>
      <c r="F1151" s="10">
        <v>42036</v>
      </c>
      <c r="G1151" s="10">
        <v>45689</v>
      </c>
      <c r="H1151" s="11">
        <v>11</v>
      </c>
      <c r="I1151" s="20" t="s">
        <v>259</v>
      </c>
      <c r="J1151" s="11" t="s">
        <v>261</v>
      </c>
      <c r="K1151" s="11" t="s">
        <v>2960</v>
      </c>
      <c r="L1151" s="11">
        <v>2</v>
      </c>
    </row>
    <row r="1152" spans="1:12">
      <c r="A1152" s="11" t="s">
        <v>2152</v>
      </c>
      <c r="D1152" s="11" t="s">
        <v>260</v>
      </c>
      <c r="E1152" s="19" t="s">
        <v>2402</v>
      </c>
      <c r="F1152" s="10">
        <v>42036</v>
      </c>
      <c r="G1152" s="10">
        <v>45689</v>
      </c>
      <c r="H1152" s="11">
        <v>11</v>
      </c>
      <c r="I1152" s="20" t="s">
        <v>259</v>
      </c>
      <c r="J1152" s="11" t="s">
        <v>261</v>
      </c>
      <c r="K1152" s="11" t="s">
        <v>2960</v>
      </c>
      <c r="L1152" s="11">
        <v>2</v>
      </c>
    </row>
    <row r="1153" spans="1:12">
      <c r="A1153" s="11" t="s">
        <v>2153</v>
      </c>
      <c r="D1153" s="11" t="s">
        <v>260</v>
      </c>
      <c r="E1153" s="19" t="s">
        <v>2403</v>
      </c>
      <c r="F1153" s="10">
        <v>42036</v>
      </c>
      <c r="G1153" s="10">
        <v>45689</v>
      </c>
      <c r="H1153" s="11">
        <v>11</v>
      </c>
      <c r="I1153" s="20" t="s">
        <v>259</v>
      </c>
      <c r="J1153" s="11" t="s">
        <v>261</v>
      </c>
      <c r="K1153" s="11" t="s">
        <v>2960</v>
      </c>
      <c r="L1153" s="11">
        <v>2</v>
      </c>
    </row>
    <row r="1154" spans="1:12">
      <c r="A1154" s="11" t="s">
        <v>2154</v>
      </c>
      <c r="D1154" s="11" t="s">
        <v>260</v>
      </c>
      <c r="E1154" s="19" t="s">
        <v>2404</v>
      </c>
      <c r="F1154" s="10">
        <v>42036</v>
      </c>
      <c r="G1154" s="10">
        <v>45689</v>
      </c>
      <c r="H1154" s="11">
        <v>11</v>
      </c>
      <c r="I1154" s="20" t="s">
        <v>259</v>
      </c>
      <c r="J1154" s="11" t="s">
        <v>261</v>
      </c>
      <c r="K1154" s="11" t="s">
        <v>2960</v>
      </c>
      <c r="L1154" s="11">
        <v>2</v>
      </c>
    </row>
    <row r="1155" spans="1:12">
      <c r="A1155" s="11" t="s">
        <v>2155</v>
      </c>
      <c r="D1155" s="11" t="s">
        <v>260</v>
      </c>
      <c r="E1155" s="19" t="s">
        <v>2405</v>
      </c>
      <c r="F1155" s="10">
        <v>42036</v>
      </c>
      <c r="G1155" s="10">
        <v>45689</v>
      </c>
      <c r="H1155" s="11">
        <v>11</v>
      </c>
      <c r="I1155" s="20" t="s">
        <v>259</v>
      </c>
      <c r="J1155" s="11" t="s">
        <v>261</v>
      </c>
      <c r="K1155" s="11" t="s">
        <v>2960</v>
      </c>
      <c r="L1155" s="11">
        <v>2</v>
      </c>
    </row>
    <row r="1156" spans="1:12">
      <c r="A1156" s="11" t="s">
        <v>2156</v>
      </c>
      <c r="D1156" s="11" t="s">
        <v>260</v>
      </c>
      <c r="E1156" s="19" t="s">
        <v>2406</v>
      </c>
      <c r="F1156" s="10">
        <v>42036</v>
      </c>
      <c r="G1156" s="10">
        <v>45689</v>
      </c>
      <c r="H1156" s="11">
        <v>11</v>
      </c>
      <c r="I1156" s="20" t="s">
        <v>259</v>
      </c>
      <c r="J1156" s="11" t="s">
        <v>261</v>
      </c>
      <c r="K1156" s="11" t="s">
        <v>2960</v>
      </c>
      <c r="L1156" s="11">
        <v>2</v>
      </c>
    </row>
    <row r="1157" spans="1:12">
      <c r="A1157" s="11" t="s">
        <v>2157</v>
      </c>
      <c r="D1157" s="11" t="s">
        <v>260</v>
      </c>
      <c r="E1157" s="19" t="s">
        <v>2407</v>
      </c>
      <c r="F1157" s="10">
        <v>42036</v>
      </c>
      <c r="G1157" s="10">
        <v>45689</v>
      </c>
      <c r="H1157" s="11">
        <v>11</v>
      </c>
      <c r="I1157" s="20" t="s">
        <v>259</v>
      </c>
      <c r="J1157" s="11" t="s">
        <v>261</v>
      </c>
      <c r="K1157" s="11" t="s">
        <v>2960</v>
      </c>
      <c r="L1157" s="11">
        <v>2</v>
      </c>
    </row>
    <row r="1158" spans="1:12">
      <c r="A1158" s="11" t="s">
        <v>2158</v>
      </c>
      <c r="D1158" s="11" t="s">
        <v>260</v>
      </c>
      <c r="E1158" s="19" t="s">
        <v>2408</v>
      </c>
      <c r="F1158" s="10">
        <v>42036</v>
      </c>
      <c r="G1158" s="10">
        <v>45689</v>
      </c>
      <c r="H1158" s="11">
        <v>11</v>
      </c>
      <c r="I1158" s="20" t="s">
        <v>259</v>
      </c>
      <c r="J1158" s="11" t="s">
        <v>261</v>
      </c>
      <c r="K1158" s="11" t="s">
        <v>2960</v>
      </c>
      <c r="L1158" s="11">
        <v>2</v>
      </c>
    </row>
    <row r="1159" spans="1:12">
      <c r="A1159" s="11" t="s">
        <v>2159</v>
      </c>
      <c r="D1159" s="11" t="s">
        <v>260</v>
      </c>
      <c r="E1159" s="19" t="s">
        <v>2409</v>
      </c>
      <c r="F1159" s="10">
        <v>42036</v>
      </c>
      <c r="G1159" s="10">
        <v>45689</v>
      </c>
      <c r="H1159" s="11">
        <v>11</v>
      </c>
      <c r="I1159" s="20" t="s">
        <v>259</v>
      </c>
      <c r="J1159" s="11" t="s">
        <v>261</v>
      </c>
      <c r="K1159" s="11" t="s">
        <v>2960</v>
      </c>
      <c r="L1159" s="11">
        <v>2</v>
      </c>
    </row>
    <row r="1160" spans="1:12">
      <c r="A1160" s="11" t="s">
        <v>2160</v>
      </c>
      <c r="D1160" s="11" t="s">
        <v>260</v>
      </c>
      <c r="E1160" s="19" t="s">
        <v>2410</v>
      </c>
      <c r="F1160" s="10">
        <v>42036</v>
      </c>
      <c r="G1160" s="10">
        <v>45689</v>
      </c>
      <c r="H1160" s="11">
        <v>11</v>
      </c>
      <c r="I1160" s="20" t="s">
        <v>259</v>
      </c>
      <c r="J1160" s="11" t="s">
        <v>261</v>
      </c>
      <c r="K1160" s="11" t="s">
        <v>2960</v>
      </c>
      <c r="L1160" s="11">
        <v>2</v>
      </c>
    </row>
    <row r="1161" spans="1:12">
      <c r="A1161" s="11" t="s">
        <v>2161</v>
      </c>
      <c r="D1161" s="11" t="s">
        <v>260</v>
      </c>
      <c r="E1161" s="19" t="s">
        <v>2411</v>
      </c>
      <c r="F1161" s="10">
        <v>42036</v>
      </c>
      <c r="G1161" s="10">
        <v>45689</v>
      </c>
      <c r="H1161" s="11">
        <v>11</v>
      </c>
      <c r="I1161" s="20" t="s">
        <v>259</v>
      </c>
      <c r="J1161" s="11" t="s">
        <v>261</v>
      </c>
      <c r="K1161" s="11" t="s">
        <v>2960</v>
      </c>
      <c r="L1161" s="11">
        <v>2</v>
      </c>
    </row>
    <row r="1162" spans="1:12">
      <c r="A1162" s="11" t="s">
        <v>2162</v>
      </c>
      <c r="D1162" s="11" t="s">
        <v>260</v>
      </c>
      <c r="E1162" s="19" t="s">
        <v>2412</v>
      </c>
      <c r="F1162" s="10">
        <v>42036</v>
      </c>
      <c r="G1162" s="10">
        <v>45689</v>
      </c>
      <c r="H1162" s="11">
        <v>11</v>
      </c>
      <c r="I1162" s="20" t="s">
        <v>259</v>
      </c>
      <c r="J1162" s="11" t="s">
        <v>261</v>
      </c>
      <c r="K1162" s="11" t="s">
        <v>2960</v>
      </c>
      <c r="L1162" s="11">
        <v>2</v>
      </c>
    </row>
    <row r="1163" spans="1:12">
      <c r="A1163" s="11" t="s">
        <v>2163</v>
      </c>
      <c r="D1163" s="11" t="s">
        <v>260</v>
      </c>
      <c r="E1163" s="19" t="s">
        <v>2413</v>
      </c>
      <c r="F1163" s="10">
        <v>42036</v>
      </c>
      <c r="G1163" s="10">
        <v>45689</v>
      </c>
      <c r="H1163" s="11">
        <v>11</v>
      </c>
      <c r="I1163" s="20" t="s">
        <v>259</v>
      </c>
      <c r="J1163" s="11" t="s">
        <v>261</v>
      </c>
      <c r="K1163" s="11" t="s">
        <v>2960</v>
      </c>
      <c r="L1163" s="11">
        <v>2</v>
      </c>
    </row>
    <row r="1164" spans="1:12">
      <c r="A1164" s="11" t="s">
        <v>2164</v>
      </c>
      <c r="D1164" s="11" t="s">
        <v>260</v>
      </c>
      <c r="E1164" s="19" t="s">
        <v>2414</v>
      </c>
      <c r="F1164" s="10">
        <v>42036</v>
      </c>
      <c r="G1164" s="10">
        <v>45689</v>
      </c>
      <c r="H1164" s="11">
        <v>11</v>
      </c>
      <c r="I1164" s="20" t="s">
        <v>259</v>
      </c>
      <c r="J1164" s="11" t="s">
        <v>261</v>
      </c>
      <c r="K1164" s="11" t="s">
        <v>2960</v>
      </c>
      <c r="L1164" s="11">
        <v>2</v>
      </c>
    </row>
    <row r="1165" spans="1:12">
      <c r="A1165" s="11" t="s">
        <v>2165</v>
      </c>
      <c r="D1165" s="11" t="s">
        <v>260</v>
      </c>
      <c r="E1165" s="19" t="s">
        <v>2415</v>
      </c>
      <c r="F1165" s="10">
        <v>42036</v>
      </c>
      <c r="G1165" s="10">
        <v>45689</v>
      </c>
      <c r="H1165" s="11">
        <v>11</v>
      </c>
      <c r="I1165" s="20" t="s">
        <v>259</v>
      </c>
      <c r="J1165" s="11" t="s">
        <v>261</v>
      </c>
      <c r="K1165" s="11" t="s">
        <v>2960</v>
      </c>
      <c r="L1165" s="11">
        <v>2</v>
      </c>
    </row>
    <row r="1166" spans="1:12">
      <c r="A1166" s="11" t="s">
        <v>2166</v>
      </c>
      <c r="D1166" s="11" t="s">
        <v>260</v>
      </c>
      <c r="E1166" s="19" t="s">
        <v>2416</v>
      </c>
      <c r="F1166" s="10">
        <v>42036</v>
      </c>
      <c r="G1166" s="10">
        <v>45689</v>
      </c>
      <c r="H1166" s="11">
        <v>11</v>
      </c>
      <c r="I1166" s="20" t="s">
        <v>259</v>
      </c>
      <c r="J1166" s="11" t="s">
        <v>261</v>
      </c>
      <c r="K1166" s="11" t="s">
        <v>2960</v>
      </c>
      <c r="L1166" s="11">
        <v>2</v>
      </c>
    </row>
    <row r="1167" spans="1:12">
      <c r="A1167" s="11" t="s">
        <v>2167</v>
      </c>
      <c r="D1167" s="11" t="s">
        <v>260</v>
      </c>
      <c r="E1167" s="19" t="s">
        <v>2417</v>
      </c>
      <c r="F1167" s="10">
        <v>42036</v>
      </c>
      <c r="G1167" s="10">
        <v>45689</v>
      </c>
      <c r="H1167" s="11">
        <v>11</v>
      </c>
      <c r="I1167" s="20" t="s">
        <v>259</v>
      </c>
      <c r="J1167" s="11" t="s">
        <v>261</v>
      </c>
      <c r="K1167" s="11" t="s">
        <v>2960</v>
      </c>
      <c r="L1167" s="11">
        <v>2</v>
      </c>
    </row>
    <row r="1168" spans="1:12">
      <c r="A1168" s="11" t="s">
        <v>2168</v>
      </c>
      <c r="D1168" s="11" t="s">
        <v>260</v>
      </c>
      <c r="E1168" s="19" t="s">
        <v>2418</v>
      </c>
      <c r="F1168" s="10">
        <v>42036</v>
      </c>
      <c r="G1168" s="10">
        <v>45689</v>
      </c>
      <c r="H1168" s="11">
        <v>11</v>
      </c>
      <c r="I1168" s="20" t="s">
        <v>259</v>
      </c>
      <c r="J1168" s="11" t="s">
        <v>261</v>
      </c>
      <c r="K1168" s="11" t="s">
        <v>2960</v>
      </c>
      <c r="L1168" s="11">
        <v>2</v>
      </c>
    </row>
    <row r="1169" spans="1:12">
      <c r="A1169" s="11" t="s">
        <v>2169</v>
      </c>
      <c r="D1169" s="11" t="s">
        <v>260</v>
      </c>
      <c r="E1169" s="19" t="s">
        <v>2419</v>
      </c>
      <c r="F1169" s="10">
        <v>42036</v>
      </c>
      <c r="G1169" s="10">
        <v>45689</v>
      </c>
      <c r="H1169" s="11">
        <v>11</v>
      </c>
      <c r="I1169" s="20" t="s">
        <v>259</v>
      </c>
      <c r="J1169" s="11" t="s">
        <v>261</v>
      </c>
      <c r="K1169" s="11" t="s">
        <v>2960</v>
      </c>
      <c r="L1169" s="11">
        <v>2</v>
      </c>
    </row>
    <row r="1170" spans="1:12">
      <c r="A1170" s="11" t="s">
        <v>2170</v>
      </c>
      <c r="D1170" s="11" t="s">
        <v>260</v>
      </c>
      <c r="E1170" s="19" t="s">
        <v>2420</v>
      </c>
      <c r="F1170" s="10">
        <v>42036</v>
      </c>
      <c r="G1170" s="10">
        <v>45689</v>
      </c>
      <c r="H1170" s="11">
        <v>11</v>
      </c>
      <c r="I1170" s="20" t="s">
        <v>259</v>
      </c>
      <c r="J1170" s="11" t="s">
        <v>261</v>
      </c>
      <c r="K1170" s="11" t="s">
        <v>2960</v>
      </c>
      <c r="L1170" s="11">
        <v>2</v>
      </c>
    </row>
    <row r="1171" spans="1:12">
      <c r="A1171" s="11" t="s">
        <v>2171</v>
      </c>
      <c r="D1171" s="11" t="s">
        <v>260</v>
      </c>
      <c r="E1171" s="19" t="s">
        <v>2421</v>
      </c>
      <c r="F1171" s="10">
        <v>42036</v>
      </c>
      <c r="G1171" s="10">
        <v>45689</v>
      </c>
      <c r="H1171" s="11">
        <v>11</v>
      </c>
      <c r="I1171" s="20" t="s">
        <v>259</v>
      </c>
      <c r="J1171" s="11" t="s">
        <v>261</v>
      </c>
      <c r="K1171" s="11" t="s">
        <v>2960</v>
      </c>
      <c r="L1171" s="11">
        <v>2</v>
      </c>
    </row>
    <row r="1172" spans="1:12">
      <c r="A1172" s="11" t="s">
        <v>2172</v>
      </c>
      <c r="D1172" s="11" t="s">
        <v>260</v>
      </c>
      <c r="E1172" s="19" t="s">
        <v>2422</v>
      </c>
      <c r="F1172" s="10">
        <v>42036</v>
      </c>
      <c r="G1172" s="10">
        <v>45689</v>
      </c>
      <c r="H1172" s="11">
        <v>11</v>
      </c>
      <c r="I1172" s="20" t="s">
        <v>259</v>
      </c>
      <c r="J1172" s="11" t="s">
        <v>261</v>
      </c>
      <c r="K1172" s="11" t="s">
        <v>2960</v>
      </c>
      <c r="L1172" s="11">
        <v>2</v>
      </c>
    </row>
    <row r="1173" spans="1:12">
      <c r="A1173" s="11" t="s">
        <v>2173</v>
      </c>
      <c r="D1173" s="11" t="s">
        <v>260</v>
      </c>
      <c r="E1173" s="19" t="s">
        <v>2423</v>
      </c>
      <c r="F1173" s="10">
        <v>42036</v>
      </c>
      <c r="G1173" s="10">
        <v>45689</v>
      </c>
      <c r="H1173" s="11">
        <v>11</v>
      </c>
      <c r="I1173" s="20" t="s">
        <v>259</v>
      </c>
      <c r="J1173" s="11" t="s">
        <v>261</v>
      </c>
      <c r="K1173" s="11" t="s">
        <v>2960</v>
      </c>
      <c r="L1173" s="11">
        <v>2</v>
      </c>
    </row>
    <row r="1174" spans="1:12">
      <c r="A1174" s="11" t="s">
        <v>2174</v>
      </c>
      <c r="D1174" s="11" t="s">
        <v>260</v>
      </c>
      <c r="E1174" s="19" t="s">
        <v>2424</v>
      </c>
      <c r="F1174" s="10">
        <v>42036</v>
      </c>
      <c r="G1174" s="10">
        <v>45689</v>
      </c>
      <c r="H1174" s="11">
        <v>11</v>
      </c>
      <c r="I1174" s="20" t="s">
        <v>259</v>
      </c>
      <c r="J1174" s="11" t="s">
        <v>261</v>
      </c>
      <c r="K1174" s="11" t="s">
        <v>2960</v>
      </c>
      <c r="L1174" s="11">
        <v>2</v>
      </c>
    </row>
    <row r="1175" spans="1:12">
      <c r="A1175" s="11" t="s">
        <v>2175</v>
      </c>
      <c r="D1175" s="11" t="s">
        <v>260</v>
      </c>
      <c r="E1175" s="19" t="s">
        <v>2425</v>
      </c>
      <c r="F1175" s="10">
        <v>42036</v>
      </c>
      <c r="G1175" s="10">
        <v>45689</v>
      </c>
      <c r="H1175" s="11">
        <v>11</v>
      </c>
      <c r="I1175" s="20" t="s">
        <v>259</v>
      </c>
      <c r="J1175" s="11" t="s">
        <v>261</v>
      </c>
      <c r="K1175" s="11" t="s">
        <v>2960</v>
      </c>
      <c r="L1175" s="11">
        <v>2</v>
      </c>
    </row>
    <row r="1176" spans="1:12">
      <c r="A1176" s="11" t="s">
        <v>2176</v>
      </c>
      <c r="D1176" s="11" t="s">
        <v>260</v>
      </c>
      <c r="E1176" s="19" t="s">
        <v>2426</v>
      </c>
      <c r="F1176" s="10">
        <v>42036</v>
      </c>
      <c r="G1176" s="10">
        <v>45689</v>
      </c>
      <c r="H1176" s="11">
        <v>11</v>
      </c>
      <c r="I1176" s="20" t="s">
        <v>259</v>
      </c>
      <c r="J1176" s="11" t="s">
        <v>261</v>
      </c>
      <c r="K1176" s="11" t="s">
        <v>2960</v>
      </c>
      <c r="L1176" s="11">
        <v>2</v>
      </c>
    </row>
    <row r="1177" spans="1:12">
      <c r="A1177" s="11" t="s">
        <v>2177</v>
      </c>
      <c r="D1177" s="11" t="s">
        <v>260</v>
      </c>
      <c r="E1177" s="19" t="s">
        <v>2427</v>
      </c>
      <c r="F1177" s="10">
        <v>42036</v>
      </c>
      <c r="G1177" s="10">
        <v>45689</v>
      </c>
      <c r="H1177" s="11">
        <v>11</v>
      </c>
      <c r="I1177" s="20" t="s">
        <v>259</v>
      </c>
      <c r="J1177" s="11" t="s">
        <v>261</v>
      </c>
      <c r="K1177" s="11" t="s">
        <v>2960</v>
      </c>
      <c r="L1177" s="11">
        <v>2</v>
      </c>
    </row>
    <row r="1178" spans="1:12">
      <c r="A1178" s="11" t="s">
        <v>2178</v>
      </c>
      <c r="D1178" s="11" t="s">
        <v>260</v>
      </c>
      <c r="E1178" s="19" t="s">
        <v>2428</v>
      </c>
      <c r="F1178" s="10">
        <v>42036</v>
      </c>
      <c r="G1178" s="10">
        <v>45689</v>
      </c>
      <c r="H1178" s="11">
        <v>11</v>
      </c>
      <c r="I1178" s="20" t="s">
        <v>259</v>
      </c>
      <c r="J1178" s="11" t="s">
        <v>261</v>
      </c>
      <c r="K1178" s="11" t="s">
        <v>2960</v>
      </c>
      <c r="L1178" s="11">
        <v>2</v>
      </c>
    </row>
    <row r="1179" spans="1:12">
      <c r="A1179" s="11" t="s">
        <v>2179</v>
      </c>
      <c r="D1179" s="11" t="s">
        <v>260</v>
      </c>
      <c r="E1179" s="19" t="s">
        <v>2429</v>
      </c>
      <c r="F1179" s="10">
        <v>42036</v>
      </c>
      <c r="G1179" s="10">
        <v>45689</v>
      </c>
      <c r="H1179" s="11">
        <v>11</v>
      </c>
      <c r="I1179" s="20" t="s">
        <v>259</v>
      </c>
      <c r="J1179" s="11" t="s">
        <v>261</v>
      </c>
      <c r="K1179" s="11" t="s">
        <v>2960</v>
      </c>
      <c r="L1179" s="11">
        <v>2</v>
      </c>
    </row>
    <row r="1180" spans="1:12">
      <c r="A1180" s="11" t="s">
        <v>2180</v>
      </c>
      <c r="D1180" s="11" t="s">
        <v>260</v>
      </c>
      <c r="E1180" s="19" t="s">
        <v>2430</v>
      </c>
      <c r="F1180" s="10">
        <v>42036</v>
      </c>
      <c r="G1180" s="10">
        <v>45689</v>
      </c>
      <c r="H1180" s="11">
        <v>11</v>
      </c>
      <c r="I1180" s="20" t="s">
        <v>259</v>
      </c>
      <c r="J1180" s="11" t="s">
        <v>261</v>
      </c>
      <c r="K1180" s="11" t="s">
        <v>2960</v>
      </c>
      <c r="L1180" s="11">
        <v>2</v>
      </c>
    </row>
    <row r="1181" spans="1:12">
      <c r="A1181" s="11" t="s">
        <v>2181</v>
      </c>
      <c r="D1181" s="11" t="s">
        <v>260</v>
      </c>
      <c r="E1181" s="19" t="s">
        <v>2431</v>
      </c>
      <c r="F1181" s="10">
        <v>42036</v>
      </c>
      <c r="G1181" s="10">
        <v>45689</v>
      </c>
      <c r="H1181" s="11">
        <v>11</v>
      </c>
      <c r="I1181" s="20" t="s">
        <v>259</v>
      </c>
      <c r="J1181" s="11" t="s">
        <v>261</v>
      </c>
      <c r="K1181" s="11" t="s">
        <v>2960</v>
      </c>
      <c r="L1181" s="11">
        <v>2</v>
      </c>
    </row>
    <row r="1182" spans="1:12">
      <c r="A1182" s="11" t="s">
        <v>2182</v>
      </c>
      <c r="D1182" s="11" t="s">
        <v>260</v>
      </c>
      <c r="E1182" s="19" t="s">
        <v>2432</v>
      </c>
      <c r="F1182" s="10">
        <v>42036</v>
      </c>
      <c r="G1182" s="10">
        <v>45689</v>
      </c>
      <c r="H1182" s="11">
        <v>11</v>
      </c>
      <c r="I1182" s="20" t="s">
        <v>259</v>
      </c>
      <c r="J1182" s="11" t="s">
        <v>261</v>
      </c>
      <c r="K1182" s="11" t="s">
        <v>2960</v>
      </c>
      <c r="L1182" s="11">
        <v>2</v>
      </c>
    </row>
    <row r="1183" spans="1:12">
      <c r="A1183" s="11" t="s">
        <v>2183</v>
      </c>
      <c r="D1183" s="11" t="s">
        <v>260</v>
      </c>
      <c r="E1183" s="19" t="s">
        <v>2433</v>
      </c>
      <c r="F1183" s="10">
        <v>42036</v>
      </c>
      <c r="G1183" s="10">
        <v>45689</v>
      </c>
      <c r="H1183" s="11">
        <v>11</v>
      </c>
      <c r="I1183" s="20" t="s">
        <v>259</v>
      </c>
      <c r="J1183" s="11" t="s">
        <v>261</v>
      </c>
      <c r="K1183" s="11" t="s">
        <v>2960</v>
      </c>
      <c r="L1183" s="11">
        <v>2</v>
      </c>
    </row>
    <row r="1184" spans="1:12">
      <c r="A1184" s="11" t="s">
        <v>2184</v>
      </c>
      <c r="D1184" s="11" t="s">
        <v>260</v>
      </c>
      <c r="E1184" s="19" t="s">
        <v>2434</v>
      </c>
      <c r="F1184" s="10">
        <v>42036</v>
      </c>
      <c r="G1184" s="10">
        <v>45689</v>
      </c>
      <c r="H1184" s="11">
        <v>11</v>
      </c>
      <c r="I1184" s="20" t="s">
        <v>259</v>
      </c>
      <c r="J1184" s="11" t="s">
        <v>261</v>
      </c>
      <c r="K1184" s="11" t="s">
        <v>2960</v>
      </c>
      <c r="L1184" s="11">
        <v>2</v>
      </c>
    </row>
    <row r="1185" spans="1:12">
      <c r="A1185" s="11" t="s">
        <v>2185</v>
      </c>
      <c r="D1185" s="11" t="s">
        <v>260</v>
      </c>
      <c r="E1185" s="19" t="s">
        <v>2435</v>
      </c>
      <c r="F1185" s="10">
        <v>42036</v>
      </c>
      <c r="G1185" s="10">
        <v>45689</v>
      </c>
      <c r="H1185" s="11">
        <v>11</v>
      </c>
      <c r="I1185" s="20" t="s">
        <v>259</v>
      </c>
      <c r="J1185" s="11" t="s">
        <v>261</v>
      </c>
      <c r="K1185" s="11" t="s">
        <v>2960</v>
      </c>
      <c r="L1185" s="11">
        <v>2</v>
      </c>
    </row>
    <row r="1186" spans="1:12">
      <c r="A1186" s="11" t="s">
        <v>2186</v>
      </c>
      <c r="D1186" s="11" t="s">
        <v>260</v>
      </c>
      <c r="E1186" s="19" t="s">
        <v>2436</v>
      </c>
      <c r="F1186" s="10">
        <v>42036</v>
      </c>
      <c r="G1186" s="10">
        <v>45689</v>
      </c>
      <c r="H1186" s="11">
        <v>11</v>
      </c>
      <c r="I1186" s="20" t="s">
        <v>259</v>
      </c>
      <c r="J1186" s="11" t="s">
        <v>261</v>
      </c>
      <c r="K1186" s="11" t="s">
        <v>2960</v>
      </c>
      <c r="L1186" s="11">
        <v>2</v>
      </c>
    </row>
    <row r="1187" spans="1:12">
      <c r="A1187" s="11" t="s">
        <v>2187</v>
      </c>
      <c r="D1187" s="11" t="s">
        <v>260</v>
      </c>
      <c r="E1187" s="19" t="s">
        <v>2437</v>
      </c>
      <c r="F1187" s="10">
        <v>42036</v>
      </c>
      <c r="G1187" s="10">
        <v>45689</v>
      </c>
      <c r="H1187" s="11">
        <v>11</v>
      </c>
      <c r="I1187" s="20" t="s">
        <v>259</v>
      </c>
      <c r="J1187" s="11" t="s">
        <v>261</v>
      </c>
      <c r="K1187" s="11" t="s">
        <v>2960</v>
      </c>
      <c r="L1187" s="11">
        <v>2</v>
      </c>
    </row>
    <row r="1188" spans="1:12">
      <c r="A1188" s="11" t="s">
        <v>2188</v>
      </c>
      <c r="D1188" s="11" t="s">
        <v>260</v>
      </c>
      <c r="E1188" s="19" t="s">
        <v>2438</v>
      </c>
      <c r="F1188" s="10">
        <v>42036</v>
      </c>
      <c r="G1188" s="10">
        <v>45689</v>
      </c>
      <c r="H1188" s="11">
        <v>11</v>
      </c>
      <c r="I1188" s="20" t="s">
        <v>259</v>
      </c>
      <c r="J1188" s="11" t="s">
        <v>261</v>
      </c>
      <c r="K1188" s="11" t="s">
        <v>2960</v>
      </c>
      <c r="L1188" s="11">
        <v>2</v>
      </c>
    </row>
    <row r="1189" spans="1:12">
      <c r="A1189" s="11" t="s">
        <v>2189</v>
      </c>
      <c r="D1189" s="11" t="s">
        <v>260</v>
      </c>
      <c r="E1189" s="19" t="s">
        <v>2439</v>
      </c>
      <c r="F1189" s="10">
        <v>42036</v>
      </c>
      <c r="G1189" s="10">
        <v>45689</v>
      </c>
      <c r="H1189" s="11">
        <v>11</v>
      </c>
      <c r="I1189" s="20" t="s">
        <v>259</v>
      </c>
      <c r="J1189" s="11" t="s">
        <v>261</v>
      </c>
      <c r="K1189" s="11" t="s">
        <v>2960</v>
      </c>
      <c r="L1189" s="11">
        <v>2</v>
      </c>
    </row>
    <row r="1190" spans="1:12">
      <c r="A1190" s="11" t="s">
        <v>2190</v>
      </c>
      <c r="D1190" s="11" t="s">
        <v>260</v>
      </c>
      <c r="E1190" s="19" t="s">
        <v>2440</v>
      </c>
      <c r="F1190" s="10">
        <v>42036</v>
      </c>
      <c r="G1190" s="10">
        <v>45689</v>
      </c>
      <c r="H1190" s="11">
        <v>11</v>
      </c>
      <c r="I1190" s="20" t="s">
        <v>259</v>
      </c>
      <c r="J1190" s="11" t="s">
        <v>261</v>
      </c>
      <c r="K1190" s="11" t="s">
        <v>2960</v>
      </c>
      <c r="L1190" s="11">
        <v>2</v>
      </c>
    </row>
    <row r="1191" spans="1:12">
      <c r="A1191" s="11" t="s">
        <v>2191</v>
      </c>
      <c r="D1191" s="11" t="s">
        <v>260</v>
      </c>
      <c r="E1191" s="19" t="s">
        <v>2441</v>
      </c>
      <c r="F1191" s="10">
        <v>42036</v>
      </c>
      <c r="G1191" s="10">
        <v>45689</v>
      </c>
      <c r="H1191" s="11">
        <v>11</v>
      </c>
      <c r="I1191" s="20" t="s">
        <v>259</v>
      </c>
      <c r="J1191" s="11" t="s">
        <v>261</v>
      </c>
      <c r="K1191" s="11" t="s">
        <v>2960</v>
      </c>
      <c r="L1191" s="11">
        <v>2</v>
      </c>
    </row>
    <row r="1192" spans="1:12">
      <c r="A1192" s="11" t="s">
        <v>2192</v>
      </c>
      <c r="D1192" s="11" t="s">
        <v>260</v>
      </c>
      <c r="E1192" s="19" t="s">
        <v>2442</v>
      </c>
      <c r="F1192" s="10">
        <v>42036</v>
      </c>
      <c r="G1192" s="10">
        <v>45689</v>
      </c>
      <c r="H1192" s="11">
        <v>11</v>
      </c>
      <c r="I1192" s="20" t="s">
        <v>259</v>
      </c>
      <c r="J1192" s="11" t="s">
        <v>261</v>
      </c>
      <c r="K1192" s="11" t="s">
        <v>2960</v>
      </c>
      <c r="L1192" s="11">
        <v>2</v>
      </c>
    </row>
    <row r="1193" spans="1:12">
      <c r="A1193" s="11" t="s">
        <v>2193</v>
      </c>
      <c r="D1193" s="11" t="s">
        <v>260</v>
      </c>
      <c r="E1193" s="19" t="s">
        <v>2443</v>
      </c>
      <c r="F1193" s="10">
        <v>42036</v>
      </c>
      <c r="G1193" s="10">
        <v>45689</v>
      </c>
      <c r="H1193" s="11">
        <v>11</v>
      </c>
      <c r="I1193" s="20" t="s">
        <v>259</v>
      </c>
      <c r="J1193" s="11" t="s">
        <v>261</v>
      </c>
      <c r="K1193" s="11" t="s">
        <v>2960</v>
      </c>
      <c r="L1193" s="11">
        <v>2</v>
      </c>
    </row>
    <row r="1194" spans="1:12">
      <c r="A1194" s="11" t="s">
        <v>2194</v>
      </c>
      <c r="D1194" s="11" t="s">
        <v>260</v>
      </c>
      <c r="E1194" s="19" t="s">
        <v>2444</v>
      </c>
      <c r="F1194" s="10">
        <v>42036</v>
      </c>
      <c r="G1194" s="10">
        <v>45689</v>
      </c>
      <c r="H1194" s="11">
        <v>11</v>
      </c>
      <c r="I1194" s="20" t="s">
        <v>259</v>
      </c>
      <c r="J1194" s="11" t="s">
        <v>261</v>
      </c>
      <c r="K1194" s="11" t="s">
        <v>2960</v>
      </c>
      <c r="L1194" s="11">
        <v>2</v>
      </c>
    </row>
    <row r="1195" spans="1:12">
      <c r="A1195" s="11" t="s">
        <v>2195</v>
      </c>
      <c r="D1195" s="11" t="s">
        <v>260</v>
      </c>
      <c r="E1195" s="19" t="s">
        <v>2445</v>
      </c>
      <c r="F1195" s="10">
        <v>42036</v>
      </c>
      <c r="G1195" s="10">
        <v>45689</v>
      </c>
      <c r="H1195" s="11">
        <v>11</v>
      </c>
      <c r="I1195" s="20" t="s">
        <v>259</v>
      </c>
      <c r="J1195" s="11" t="s">
        <v>261</v>
      </c>
      <c r="K1195" s="11" t="s">
        <v>2960</v>
      </c>
      <c r="L1195" s="11">
        <v>2</v>
      </c>
    </row>
    <row r="1196" spans="1:12">
      <c r="A1196" s="11" t="s">
        <v>2196</v>
      </c>
      <c r="D1196" s="11" t="s">
        <v>260</v>
      </c>
      <c r="E1196" s="19" t="s">
        <v>2446</v>
      </c>
      <c r="F1196" s="10">
        <v>42036</v>
      </c>
      <c r="G1196" s="10">
        <v>45689</v>
      </c>
      <c r="H1196" s="11">
        <v>11</v>
      </c>
      <c r="I1196" s="20" t="s">
        <v>259</v>
      </c>
      <c r="J1196" s="11" t="s">
        <v>261</v>
      </c>
      <c r="K1196" s="11" t="s">
        <v>2960</v>
      </c>
      <c r="L1196" s="11">
        <v>2</v>
      </c>
    </row>
    <row r="1197" spans="1:12">
      <c r="A1197" s="11" t="s">
        <v>2197</v>
      </c>
      <c r="D1197" s="11" t="s">
        <v>260</v>
      </c>
      <c r="E1197" s="19" t="s">
        <v>2447</v>
      </c>
      <c r="F1197" s="10">
        <v>42036</v>
      </c>
      <c r="G1197" s="10">
        <v>45689</v>
      </c>
      <c r="H1197" s="11">
        <v>11</v>
      </c>
      <c r="I1197" s="20" t="s">
        <v>259</v>
      </c>
      <c r="J1197" s="11" t="s">
        <v>261</v>
      </c>
      <c r="K1197" s="11" t="s">
        <v>2960</v>
      </c>
      <c r="L1197" s="11">
        <v>2</v>
      </c>
    </row>
    <row r="1198" spans="1:12">
      <c r="A1198" s="11" t="s">
        <v>2198</v>
      </c>
      <c r="D1198" s="11" t="s">
        <v>260</v>
      </c>
      <c r="E1198" s="19" t="s">
        <v>2448</v>
      </c>
      <c r="F1198" s="10">
        <v>42036</v>
      </c>
      <c r="G1198" s="10">
        <v>45689</v>
      </c>
      <c r="H1198" s="11">
        <v>11</v>
      </c>
      <c r="I1198" s="20" t="s">
        <v>259</v>
      </c>
      <c r="J1198" s="11" t="s">
        <v>261</v>
      </c>
      <c r="K1198" s="11" t="s">
        <v>2960</v>
      </c>
      <c r="L1198" s="11">
        <v>2</v>
      </c>
    </row>
    <row r="1199" spans="1:12">
      <c r="A1199" s="11" t="s">
        <v>2199</v>
      </c>
      <c r="D1199" s="11" t="s">
        <v>260</v>
      </c>
      <c r="E1199" s="19" t="s">
        <v>2449</v>
      </c>
      <c r="F1199" s="10">
        <v>42036</v>
      </c>
      <c r="G1199" s="10">
        <v>45689</v>
      </c>
      <c r="H1199" s="11">
        <v>11</v>
      </c>
      <c r="I1199" s="20" t="s">
        <v>259</v>
      </c>
      <c r="J1199" s="11" t="s">
        <v>261</v>
      </c>
      <c r="K1199" s="11" t="s">
        <v>2960</v>
      </c>
      <c r="L1199" s="11">
        <v>2</v>
      </c>
    </row>
    <row r="1200" spans="1:12">
      <c r="A1200" s="11" t="s">
        <v>2200</v>
      </c>
      <c r="D1200" s="11" t="s">
        <v>260</v>
      </c>
      <c r="E1200" s="19" t="s">
        <v>2450</v>
      </c>
      <c r="F1200" s="10">
        <v>42036</v>
      </c>
      <c r="G1200" s="10">
        <v>45689</v>
      </c>
      <c r="H1200" s="11">
        <v>11</v>
      </c>
      <c r="I1200" s="20" t="s">
        <v>259</v>
      </c>
      <c r="J1200" s="11" t="s">
        <v>261</v>
      </c>
      <c r="K1200" s="11" t="s">
        <v>2960</v>
      </c>
      <c r="L1200" s="11">
        <v>2</v>
      </c>
    </row>
    <row r="1201" spans="1:12">
      <c r="A1201" s="11" t="s">
        <v>2201</v>
      </c>
      <c r="D1201" s="11" t="s">
        <v>260</v>
      </c>
      <c r="E1201" s="19" t="s">
        <v>2451</v>
      </c>
      <c r="F1201" s="10">
        <v>42036</v>
      </c>
      <c r="G1201" s="10">
        <v>45689</v>
      </c>
      <c r="H1201" s="11">
        <v>11</v>
      </c>
      <c r="I1201" s="20" t="s">
        <v>259</v>
      </c>
      <c r="J1201" s="11" t="s">
        <v>261</v>
      </c>
      <c r="K1201" s="11" t="s">
        <v>2960</v>
      </c>
      <c r="L1201" s="11">
        <v>2</v>
      </c>
    </row>
    <row r="1202" spans="1:12">
      <c r="A1202" s="11" t="s">
        <v>2202</v>
      </c>
      <c r="D1202" s="11" t="s">
        <v>260</v>
      </c>
      <c r="E1202" s="19" t="s">
        <v>2452</v>
      </c>
      <c r="F1202" s="10">
        <v>42036</v>
      </c>
      <c r="G1202" s="10">
        <v>45689</v>
      </c>
      <c r="H1202" s="11">
        <v>11</v>
      </c>
      <c r="I1202" s="20" t="s">
        <v>259</v>
      </c>
      <c r="J1202" s="11" t="s">
        <v>261</v>
      </c>
      <c r="K1202" s="11" t="s">
        <v>2960</v>
      </c>
      <c r="L1202" s="11">
        <v>2</v>
      </c>
    </row>
    <row r="1203" spans="1:12">
      <c r="A1203" s="11" t="s">
        <v>2203</v>
      </c>
      <c r="D1203" s="11" t="s">
        <v>260</v>
      </c>
      <c r="E1203" s="19" t="s">
        <v>2453</v>
      </c>
      <c r="F1203" s="10">
        <v>42036</v>
      </c>
      <c r="G1203" s="10">
        <v>45689</v>
      </c>
      <c r="H1203" s="11">
        <v>11</v>
      </c>
      <c r="I1203" s="20" t="s">
        <v>259</v>
      </c>
      <c r="J1203" s="11" t="s">
        <v>261</v>
      </c>
      <c r="K1203" s="11" t="s">
        <v>2960</v>
      </c>
      <c r="L1203" s="11">
        <v>2</v>
      </c>
    </row>
    <row r="1204" spans="1:12">
      <c r="A1204" s="11" t="s">
        <v>2204</v>
      </c>
      <c r="D1204" s="11" t="s">
        <v>260</v>
      </c>
      <c r="E1204" s="19" t="s">
        <v>2454</v>
      </c>
      <c r="F1204" s="10">
        <v>42036</v>
      </c>
      <c r="G1204" s="10">
        <v>45689</v>
      </c>
      <c r="H1204" s="11">
        <v>11</v>
      </c>
      <c r="I1204" s="20" t="s">
        <v>259</v>
      </c>
      <c r="J1204" s="11" t="s">
        <v>261</v>
      </c>
      <c r="K1204" s="11" t="s">
        <v>2960</v>
      </c>
      <c r="L1204" s="11">
        <v>2</v>
      </c>
    </row>
    <row r="1205" spans="1:12">
      <c r="A1205" s="11" t="s">
        <v>2205</v>
      </c>
      <c r="D1205" s="11" t="s">
        <v>260</v>
      </c>
      <c r="E1205" s="19" t="s">
        <v>2455</v>
      </c>
      <c r="F1205" s="10">
        <v>42036</v>
      </c>
      <c r="G1205" s="10">
        <v>45689</v>
      </c>
      <c r="H1205" s="11">
        <v>11</v>
      </c>
      <c r="I1205" s="20" t="s">
        <v>259</v>
      </c>
      <c r="J1205" s="11" t="s">
        <v>261</v>
      </c>
      <c r="K1205" s="11" t="s">
        <v>2960</v>
      </c>
      <c r="L1205" s="11">
        <v>2</v>
      </c>
    </row>
    <row r="1206" spans="1:12">
      <c r="A1206" s="11" t="s">
        <v>2206</v>
      </c>
      <c r="D1206" s="11" t="s">
        <v>260</v>
      </c>
      <c r="E1206" s="19" t="s">
        <v>2456</v>
      </c>
      <c r="F1206" s="10">
        <v>42036</v>
      </c>
      <c r="G1206" s="10">
        <v>45689</v>
      </c>
      <c r="H1206" s="11">
        <v>11</v>
      </c>
      <c r="I1206" s="20" t="s">
        <v>259</v>
      </c>
      <c r="J1206" s="11" t="s">
        <v>261</v>
      </c>
      <c r="K1206" s="11" t="s">
        <v>2960</v>
      </c>
      <c r="L1206" s="11">
        <v>2</v>
      </c>
    </row>
    <row r="1207" spans="1:12">
      <c r="A1207" s="11" t="s">
        <v>2207</v>
      </c>
      <c r="D1207" s="11" t="s">
        <v>260</v>
      </c>
      <c r="E1207" s="19" t="s">
        <v>2457</v>
      </c>
      <c r="F1207" s="10">
        <v>42036</v>
      </c>
      <c r="G1207" s="10">
        <v>45689</v>
      </c>
      <c r="H1207" s="11">
        <v>11</v>
      </c>
      <c r="I1207" s="20" t="s">
        <v>259</v>
      </c>
      <c r="J1207" s="11" t="s">
        <v>261</v>
      </c>
      <c r="K1207" s="11" t="s">
        <v>2960</v>
      </c>
      <c r="L1207" s="11">
        <v>2</v>
      </c>
    </row>
    <row r="1208" spans="1:12">
      <c r="A1208" s="11" t="s">
        <v>2208</v>
      </c>
      <c r="D1208" s="11" t="s">
        <v>260</v>
      </c>
      <c r="E1208" s="19" t="s">
        <v>2458</v>
      </c>
      <c r="F1208" s="10">
        <v>42036</v>
      </c>
      <c r="G1208" s="10">
        <v>45689</v>
      </c>
      <c r="H1208" s="11">
        <v>11</v>
      </c>
      <c r="I1208" s="20" t="s">
        <v>259</v>
      </c>
      <c r="J1208" s="11" t="s">
        <v>261</v>
      </c>
      <c r="K1208" s="11" t="s">
        <v>2960</v>
      </c>
      <c r="L1208" s="11">
        <v>2</v>
      </c>
    </row>
    <row r="1209" spans="1:12">
      <c r="A1209" s="11" t="s">
        <v>2209</v>
      </c>
      <c r="D1209" s="11" t="s">
        <v>260</v>
      </c>
      <c r="E1209" s="19" t="s">
        <v>2459</v>
      </c>
      <c r="F1209" s="10">
        <v>42036</v>
      </c>
      <c r="G1209" s="10">
        <v>45689</v>
      </c>
      <c r="H1209" s="11">
        <v>11</v>
      </c>
      <c r="I1209" s="20" t="s">
        <v>259</v>
      </c>
      <c r="J1209" s="11" t="s">
        <v>261</v>
      </c>
      <c r="K1209" s="11" t="s">
        <v>2960</v>
      </c>
      <c r="L1209" s="11">
        <v>2</v>
      </c>
    </row>
    <row r="1210" spans="1:12">
      <c r="A1210" s="11" t="s">
        <v>2210</v>
      </c>
      <c r="D1210" s="11" t="s">
        <v>260</v>
      </c>
      <c r="E1210" s="19" t="s">
        <v>2460</v>
      </c>
      <c r="F1210" s="10">
        <v>42036</v>
      </c>
      <c r="G1210" s="10">
        <v>45689</v>
      </c>
      <c r="H1210" s="11">
        <v>11</v>
      </c>
      <c r="I1210" s="20" t="s">
        <v>259</v>
      </c>
      <c r="J1210" s="11" t="s">
        <v>261</v>
      </c>
      <c r="K1210" s="11" t="s">
        <v>2960</v>
      </c>
      <c r="L1210" s="11">
        <v>2</v>
      </c>
    </row>
    <row r="1211" spans="1:12">
      <c r="A1211" s="11" t="s">
        <v>2211</v>
      </c>
      <c r="D1211" s="11" t="s">
        <v>260</v>
      </c>
      <c r="E1211" s="19" t="s">
        <v>2461</v>
      </c>
      <c r="F1211" s="10">
        <v>42036</v>
      </c>
      <c r="G1211" s="10">
        <v>45689</v>
      </c>
      <c r="H1211" s="11">
        <v>11</v>
      </c>
      <c r="I1211" s="20" t="s">
        <v>259</v>
      </c>
      <c r="J1211" s="11" t="s">
        <v>261</v>
      </c>
      <c r="K1211" s="11" t="s">
        <v>2960</v>
      </c>
      <c r="L1211" s="11">
        <v>2</v>
      </c>
    </row>
    <row r="1212" spans="1:12">
      <c r="A1212" s="11" t="s">
        <v>2212</v>
      </c>
      <c r="D1212" s="11" t="s">
        <v>260</v>
      </c>
      <c r="E1212" s="19" t="s">
        <v>2462</v>
      </c>
      <c r="F1212" s="10">
        <v>42036</v>
      </c>
      <c r="G1212" s="10">
        <v>45689</v>
      </c>
      <c r="H1212" s="11">
        <v>11</v>
      </c>
      <c r="I1212" s="20" t="s">
        <v>259</v>
      </c>
      <c r="J1212" s="11" t="s">
        <v>261</v>
      </c>
      <c r="K1212" s="11" t="s">
        <v>2960</v>
      </c>
      <c r="L1212" s="11">
        <v>2</v>
      </c>
    </row>
    <row r="1213" spans="1:12">
      <c r="A1213" s="11" t="s">
        <v>2213</v>
      </c>
      <c r="D1213" s="11" t="s">
        <v>260</v>
      </c>
      <c r="E1213" s="19" t="s">
        <v>2463</v>
      </c>
      <c r="F1213" s="10">
        <v>42036</v>
      </c>
      <c r="G1213" s="10">
        <v>45689</v>
      </c>
      <c r="H1213" s="11">
        <v>11</v>
      </c>
      <c r="I1213" s="20" t="s">
        <v>259</v>
      </c>
      <c r="J1213" s="11" t="s">
        <v>261</v>
      </c>
      <c r="K1213" s="11" t="s">
        <v>2960</v>
      </c>
      <c r="L1213" s="11">
        <v>2</v>
      </c>
    </row>
    <row r="1214" spans="1:12">
      <c r="A1214" s="11" t="s">
        <v>2214</v>
      </c>
      <c r="D1214" s="11" t="s">
        <v>260</v>
      </c>
      <c r="E1214" s="19" t="s">
        <v>2464</v>
      </c>
      <c r="F1214" s="10">
        <v>42036</v>
      </c>
      <c r="G1214" s="10">
        <v>45689</v>
      </c>
      <c r="H1214" s="11">
        <v>11</v>
      </c>
      <c r="I1214" s="20" t="s">
        <v>259</v>
      </c>
      <c r="J1214" s="11" t="s">
        <v>261</v>
      </c>
      <c r="K1214" s="11" t="s">
        <v>2960</v>
      </c>
      <c r="L1214" s="11">
        <v>2</v>
      </c>
    </row>
    <row r="1215" spans="1:12">
      <c r="A1215" s="11" t="s">
        <v>2215</v>
      </c>
      <c r="D1215" s="11" t="s">
        <v>260</v>
      </c>
      <c r="E1215" s="19" t="s">
        <v>2465</v>
      </c>
      <c r="F1215" s="10">
        <v>42036</v>
      </c>
      <c r="G1215" s="10">
        <v>45689</v>
      </c>
      <c r="H1215" s="11">
        <v>11</v>
      </c>
      <c r="I1215" s="20" t="s">
        <v>259</v>
      </c>
      <c r="J1215" s="11" t="s">
        <v>261</v>
      </c>
      <c r="K1215" s="11" t="s">
        <v>2960</v>
      </c>
      <c r="L1215" s="11">
        <v>2</v>
      </c>
    </row>
    <row r="1216" spans="1:12">
      <c r="A1216" s="11" t="s">
        <v>2216</v>
      </c>
      <c r="D1216" s="11" t="s">
        <v>260</v>
      </c>
      <c r="E1216" s="19" t="s">
        <v>2466</v>
      </c>
      <c r="F1216" s="10">
        <v>42036</v>
      </c>
      <c r="G1216" s="10">
        <v>45689</v>
      </c>
      <c r="H1216" s="11">
        <v>11</v>
      </c>
      <c r="I1216" s="20" t="s">
        <v>259</v>
      </c>
      <c r="J1216" s="11" t="s">
        <v>261</v>
      </c>
      <c r="K1216" s="11" t="s">
        <v>2960</v>
      </c>
      <c r="L1216" s="11">
        <v>2</v>
      </c>
    </row>
    <row r="1217" spans="1:12">
      <c r="A1217" s="11" t="s">
        <v>2217</v>
      </c>
      <c r="D1217" s="11" t="s">
        <v>260</v>
      </c>
      <c r="E1217" s="19" t="s">
        <v>2467</v>
      </c>
      <c r="F1217" s="10">
        <v>42036</v>
      </c>
      <c r="G1217" s="10">
        <v>45689</v>
      </c>
      <c r="H1217" s="11">
        <v>11</v>
      </c>
      <c r="I1217" s="20" t="s">
        <v>259</v>
      </c>
      <c r="J1217" s="11" t="s">
        <v>261</v>
      </c>
      <c r="K1217" s="11" t="s">
        <v>2960</v>
      </c>
      <c r="L1217" s="11">
        <v>2</v>
      </c>
    </row>
    <row r="1218" spans="1:12">
      <c r="A1218" s="11" t="s">
        <v>2218</v>
      </c>
      <c r="D1218" s="11" t="s">
        <v>260</v>
      </c>
      <c r="E1218" s="19" t="s">
        <v>2468</v>
      </c>
      <c r="F1218" s="10">
        <v>42036</v>
      </c>
      <c r="G1218" s="10">
        <v>45689</v>
      </c>
      <c r="H1218" s="11">
        <v>11</v>
      </c>
      <c r="I1218" s="20" t="s">
        <v>259</v>
      </c>
      <c r="J1218" s="11" t="s">
        <v>261</v>
      </c>
      <c r="K1218" s="11" t="s">
        <v>2960</v>
      </c>
      <c r="L1218" s="11">
        <v>2</v>
      </c>
    </row>
    <row r="1219" spans="1:12">
      <c r="A1219" s="11" t="s">
        <v>2219</v>
      </c>
      <c r="D1219" s="11" t="s">
        <v>260</v>
      </c>
      <c r="E1219" s="19" t="s">
        <v>2469</v>
      </c>
      <c r="F1219" s="10">
        <v>42036</v>
      </c>
      <c r="G1219" s="10">
        <v>45689</v>
      </c>
      <c r="H1219" s="11">
        <v>11</v>
      </c>
      <c r="I1219" s="20" t="s">
        <v>259</v>
      </c>
      <c r="J1219" s="11" t="s">
        <v>261</v>
      </c>
      <c r="K1219" s="11" t="s">
        <v>2960</v>
      </c>
      <c r="L1219" s="11">
        <v>2</v>
      </c>
    </row>
    <row r="1220" spans="1:12">
      <c r="A1220" s="11" t="s">
        <v>2220</v>
      </c>
      <c r="D1220" s="11" t="s">
        <v>260</v>
      </c>
      <c r="E1220" s="19" t="s">
        <v>2470</v>
      </c>
      <c r="F1220" s="10">
        <v>42036</v>
      </c>
      <c r="G1220" s="10">
        <v>45689</v>
      </c>
      <c r="H1220" s="11">
        <v>11</v>
      </c>
      <c r="I1220" s="20" t="s">
        <v>259</v>
      </c>
      <c r="J1220" s="11" t="s">
        <v>261</v>
      </c>
      <c r="K1220" s="11" t="s">
        <v>2960</v>
      </c>
      <c r="L1220" s="11">
        <v>2</v>
      </c>
    </row>
    <row r="1221" spans="1:12">
      <c r="A1221" s="11" t="s">
        <v>2221</v>
      </c>
      <c r="D1221" s="11" t="s">
        <v>260</v>
      </c>
      <c r="E1221" s="19" t="s">
        <v>2471</v>
      </c>
      <c r="F1221" s="10">
        <v>42036</v>
      </c>
      <c r="G1221" s="10">
        <v>45689</v>
      </c>
      <c r="H1221" s="11">
        <v>11</v>
      </c>
      <c r="I1221" s="20" t="s">
        <v>259</v>
      </c>
      <c r="J1221" s="11" t="s">
        <v>261</v>
      </c>
      <c r="K1221" s="11" t="s">
        <v>2960</v>
      </c>
      <c r="L1221" s="11">
        <v>2</v>
      </c>
    </row>
    <row r="1222" spans="1:12">
      <c r="A1222" s="11" t="s">
        <v>2222</v>
      </c>
      <c r="D1222" s="11" t="s">
        <v>260</v>
      </c>
      <c r="E1222" s="19" t="s">
        <v>2472</v>
      </c>
      <c r="F1222" s="10">
        <v>42036</v>
      </c>
      <c r="G1222" s="10">
        <v>45689</v>
      </c>
      <c r="H1222" s="11">
        <v>11</v>
      </c>
      <c r="I1222" s="20" t="s">
        <v>259</v>
      </c>
      <c r="J1222" s="11" t="s">
        <v>261</v>
      </c>
      <c r="K1222" s="11" t="s">
        <v>2960</v>
      </c>
      <c r="L1222" s="11">
        <v>2</v>
      </c>
    </row>
    <row r="1223" spans="1:12">
      <c r="A1223" s="11" t="s">
        <v>2223</v>
      </c>
      <c r="D1223" s="11" t="s">
        <v>260</v>
      </c>
      <c r="E1223" s="19" t="s">
        <v>2473</v>
      </c>
      <c r="F1223" s="10">
        <v>42036</v>
      </c>
      <c r="G1223" s="10">
        <v>45689</v>
      </c>
      <c r="H1223" s="11">
        <v>11</v>
      </c>
      <c r="I1223" s="20" t="s">
        <v>259</v>
      </c>
      <c r="J1223" s="11" t="s">
        <v>261</v>
      </c>
      <c r="K1223" s="11" t="s">
        <v>2960</v>
      </c>
      <c r="L1223" s="11">
        <v>2</v>
      </c>
    </row>
    <row r="1224" spans="1:12">
      <c r="A1224" s="11" t="s">
        <v>2224</v>
      </c>
      <c r="D1224" s="11" t="s">
        <v>260</v>
      </c>
      <c r="E1224" s="19" t="s">
        <v>2474</v>
      </c>
      <c r="F1224" s="10">
        <v>42036</v>
      </c>
      <c r="G1224" s="10">
        <v>45689</v>
      </c>
      <c r="H1224" s="11">
        <v>11</v>
      </c>
      <c r="I1224" s="20" t="s">
        <v>259</v>
      </c>
      <c r="J1224" s="11" t="s">
        <v>261</v>
      </c>
      <c r="K1224" s="11" t="s">
        <v>2960</v>
      </c>
      <c r="L1224" s="11">
        <v>2</v>
      </c>
    </row>
    <row r="1225" spans="1:12">
      <c r="A1225" s="11" t="s">
        <v>2225</v>
      </c>
      <c r="D1225" s="11" t="s">
        <v>260</v>
      </c>
      <c r="E1225" s="19" t="s">
        <v>2475</v>
      </c>
      <c r="F1225" s="10">
        <v>42036</v>
      </c>
      <c r="G1225" s="10">
        <v>45689</v>
      </c>
      <c r="H1225" s="11">
        <v>11</v>
      </c>
      <c r="I1225" s="20" t="s">
        <v>259</v>
      </c>
      <c r="J1225" s="11" t="s">
        <v>261</v>
      </c>
      <c r="K1225" s="11" t="s">
        <v>2960</v>
      </c>
      <c r="L1225" s="11">
        <v>2</v>
      </c>
    </row>
    <row r="1226" spans="1:12">
      <c r="A1226" s="11" t="s">
        <v>2226</v>
      </c>
      <c r="D1226" s="11" t="s">
        <v>260</v>
      </c>
      <c r="E1226" s="19" t="s">
        <v>2476</v>
      </c>
      <c r="F1226" s="10">
        <v>42036</v>
      </c>
      <c r="G1226" s="10">
        <v>45689</v>
      </c>
      <c r="H1226" s="11">
        <v>11</v>
      </c>
      <c r="I1226" s="20" t="s">
        <v>259</v>
      </c>
      <c r="J1226" s="11" t="s">
        <v>261</v>
      </c>
      <c r="K1226" s="11" t="s">
        <v>2960</v>
      </c>
      <c r="L1226" s="11">
        <v>2</v>
      </c>
    </row>
    <row r="1227" spans="1:12">
      <c r="A1227" s="11" t="s">
        <v>2227</v>
      </c>
      <c r="D1227" s="11" t="s">
        <v>260</v>
      </c>
      <c r="E1227" s="19" t="s">
        <v>2477</v>
      </c>
      <c r="F1227" s="10">
        <v>42036</v>
      </c>
      <c r="G1227" s="10">
        <v>45689</v>
      </c>
      <c r="H1227" s="11">
        <v>11</v>
      </c>
      <c r="I1227" s="20" t="s">
        <v>259</v>
      </c>
      <c r="J1227" s="11" t="s">
        <v>261</v>
      </c>
      <c r="K1227" s="11" t="s">
        <v>2960</v>
      </c>
      <c r="L1227" s="11">
        <v>2</v>
      </c>
    </row>
    <row r="1228" spans="1:12">
      <c r="A1228" s="11" t="s">
        <v>2228</v>
      </c>
      <c r="D1228" s="11" t="s">
        <v>260</v>
      </c>
      <c r="E1228" s="19" t="s">
        <v>2478</v>
      </c>
      <c r="F1228" s="10">
        <v>42036</v>
      </c>
      <c r="G1228" s="10">
        <v>45689</v>
      </c>
      <c r="H1228" s="11">
        <v>11</v>
      </c>
      <c r="I1228" s="20" t="s">
        <v>259</v>
      </c>
      <c r="J1228" s="11" t="s">
        <v>261</v>
      </c>
      <c r="K1228" s="11" t="s">
        <v>2960</v>
      </c>
      <c r="L1228" s="11">
        <v>2</v>
      </c>
    </row>
    <row r="1229" spans="1:12">
      <c r="A1229" s="11" t="s">
        <v>2229</v>
      </c>
      <c r="D1229" s="11" t="s">
        <v>260</v>
      </c>
      <c r="E1229" s="19" t="s">
        <v>2479</v>
      </c>
      <c r="F1229" s="10">
        <v>42036</v>
      </c>
      <c r="G1229" s="10">
        <v>45689</v>
      </c>
      <c r="H1229" s="11">
        <v>11</v>
      </c>
      <c r="I1229" s="20" t="s">
        <v>259</v>
      </c>
      <c r="J1229" s="11" t="s">
        <v>261</v>
      </c>
      <c r="K1229" s="11" t="s">
        <v>2960</v>
      </c>
      <c r="L1229" s="11">
        <v>2</v>
      </c>
    </row>
    <row r="1230" spans="1:12">
      <c r="A1230" s="11" t="s">
        <v>2230</v>
      </c>
      <c r="D1230" s="11" t="s">
        <v>260</v>
      </c>
      <c r="E1230" s="19" t="s">
        <v>2480</v>
      </c>
      <c r="F1230" s="10">
        <v>42036</v>
      </c>
      <c r="G1230" s="10">
        <v>45689</v>
      </c>
      <c r="H1230" s="11">
        <v>11</v>
      </c>
      <c r="I1230" s="20" t="s">
        <v>259</v>
      </c>
      <c r="J1230" s="11" t="s">
        <v>261</v>
      </c>
      <c r="K1230" s="11" t="s">
        <v>2960</v>
      </c>
      <c r="L1230" s="11">
        <v>2</v>
      </c>
    </row>
    <row r="1231" spans="1:12">
      <c r="A1231" s="11" t="s">
        <v>2231</v>
      </c>
      <c r="D1231" s="11" t="s">
        <v>260</v>
      </c>
      <c r="E1231" s="19" t="s">
        <v>2481</v>
      </c>
      <c r="F1231" s="10">
        <v>42036</v>
      </c>
      <c r="G1231" s="10">
        <v>45689</v>
      </c>
      <c r="H1231" s="11">
        <v>11</v>
      </c>
      <c r="I1231" s="20" t="s">
        <v>259</v>
      </c>
      <c r="J1231" s="11" t="s">
        <v>261</v>
      </c>
      <c r="K1231" s="11" t="s">
        <v>2960</v>
      </c>
      <c r="L1231" s="11">
        <v>2</v>
      </c>
    </row>
    <row r="1232" spans="1:12">
      <c r="A1232" s="11" t="s">
        <v>2232</v>
      </c>
      <c r="D1232" s="11" t="s">
        <v>260</v>
      </c>
      <c r="E1232" s="19" t="s">
        <v>2482</v>
      </c>
      <c r="F1232" s="10">
        <v>42036</v>
      </c>
      <c r="G1232" s="10">
        <v>45689</v>
      </c>
      <c r="H1232" s="11">
        <v>11</v>
      </c>
      <c r="I1232" s="20" t="s">
        <v>259</v>
      </c>
      <c r="J1232" s="11" t="s">
        <v>261</v>
      </c>
      <c r="K1232" s="11" t="s">
        <v>2960</v>
      </c>
      <c r="L1232" s="11">
        <v>2</v>
      </c>
    </row>
    <row r="1233" spans="1:12">
      <c r="A1233" s="11" t="s">
        <v>2233</v>
      </c>
      <c r="D1233" s="11" t="s">
        <v>260</v>
      </c>
      <c r="E1233" s="19" t="s">
        <v>2483</v>
      </c>
      <c r="F1233" s="10">
        <v>42036</v>
      </c>
      <c r="G1233" s="10">
        <v>45689</v>
      </c>
      <c r="H1233" s="11">
        <v>11</v>
      </c>
      <c r="I1233" s="20" t="s">
        <v>259</v>
      </c>
      <c r="J1233" s="11" t="s">
        <v>261</v>
      </c>
      <c r="K1233" s="11" t="s">
        <v>2960</v>
      </c>
      <c r="L1233" s="11">
        <v>2</v>
      </c>
    </row>
    <row r="1234" spans="1:12">
      <c r="A1234" s="11" t="s">
        <v>2234</v>
      </c>
      <c r="D1234" s="11" t="s">
        <v>260</v>
      </c>
      <c r="E1234" s="19" t="s">
        <v>2484</v>
      </c>
      <c r="F1234" s="10">
        <v>42036</v>
      </c>
      <c r="G1234" s="10">
        <v>45689</v>
      </c>
      <c r="H1234" s="11">
        <v>11</v>
      </c>
      <c r="I1234" s="20" t="s">
        <v>259</v>
      </c>
      <c r="J1234" s="11" t="s">
        <v>261</v>
      </c>
      <c r="K1234" s="11" t="s">
        <v>2960</v>
      </c>
      <c r="L1234" s="11">
        <v>2</v>
      </c>
    </row>
    <row r="1235" spans="1:12">
      <c r="A1235" s="11" t="s">
        <v>2235</v>
      </c>
      <c r="D1235" s="11" t="s">
        <v>260</v>
      </c>
      <c r="E1235" s="19" t="s">
        <v>2485</v>
      </c>
      <c r="F1235" s="10">
        <v>42036</v>
      </c>
      <c r="G1235" s="10">
        <v>45689</v>
      </c>
      <c r="H1235" s="11">
        <v>11</v>
      </c>
      <c r="I1235" s="20" t="s">
        <v>259</v>
      </c>
      <c r="J1235" s="11" t="s">
        <v>261</v>
      </c>
      <c r="K1235" s="11" t="s">
        <v>2960</v>
      </c>
      <c r="L1235" s="11">
        <v>2</v>
      </c>
    </row>
    <row r="1236" spans="1:12">
      <c r="A1236" s="11" t="s">
        <v>2236</v>
      </c>
      <c r="D1236" s="11" t="s">
        <v>260</v>
      </c>
      <c r="E1236" s="19" t="s">
        <v>2486</v>
      </c>
      <c r="F1236" s="10">
        <v>42036</v>
      </c>
      <c r="G1236" s="10">
        <v>45689</v>
      </c>
      <c r="H1236" s="11">
        <v>11</v>
      </c>
      <c r="I1236" s="20" t="s">
        <v>259</v>
      </c>
      <c r="J1236" s="11" t="s">
        <v>261</v>
      </c>
      <c r="K1236" s="11" t="s">
        <v>2960</v>
      </c>
      <c r="L1236" s="11">
        <v>2</v>
      </c>
    </row>
    <row r="1237" spans="1:12">
      <c r="A1237" s="11" t="s">
        <v>2237</v>
      </c>
      <c r="D1237" s="11" t="s">
        <v>260</v>
      </c>
      <c r="E1237" s="19" t="s">
        <v>2487</v>
      </c>
      <c r="F1237" s="10">
        <v>42036</v>
      </c>
      <c r="G1237" s="10">
        <v>45689</v>
      </c>
      <c r="H1237" s="11">
        <v>11</v>
      </c>
      <c r="I1237" s="20" t="s">
        <v>259</v>
      </c>
      <c r="J1237" s="11" t="s">
        <v>261</v>
      </c>
      <c r="K1237" s="11" t="s">
        <v>2960</v>
      </c>
      <c r="L1237" s="11">
        <v>2</v>
      </c>
    </row>
    <row r="1238" spans="1:12">
      <c r="A1238" s="11" t="s">
        <v>2238</v>
      </c>
      <c r="D1238" s="11" t="s">
        <v>260</v>
      </c>
      <c r="E1238" s="19" t="s">
        <v>2488</v>
      </c>
      <c r="F1238" s="10">
        <v>42036</v>
      </c>
      <c r="G1238" s="10">
        <v>45689</v>
      </c>
      <c r="H1238" s="11">
        <v>11</v>
      </c>
      <c r="I1238" s="20" t="s">
        <v>259</v>
      </c>
      <c r="J1238" s="11" t="s">
        <v>261</v>
      </c>
      <c r="K1238" s="11" t="s">
        <v>2960</v>
      </c>
      <c r="L1238" s="11">
        <v>2</v>
      </c>
    </row>
    <row r="1239" spans="1:12">
      <c r="A1239" s="11" t="s">
        <v>2239</v>
      </c>
      <c r="D1239" s="11" t="s">
        <v>260</v>
      </c>
      <c r="E1239" s="19" t="s">
        <v>2489</v>
      </c>
      <c r="F1239" s="10">
        <v>42036</v>
      </c>
      <c r="G1239" s="10">
        <v>45689</v>
      </c>
      <c r="H1239" s="11">
        <v>11</v>
      </c>
      <c r="I1239" s="20" t="s">
        <v>259</v>
      </c>
      <c r="J1239" s="11" t="s">
        <v>261</v>
      </c>
      <c r="K1239" s="11" t="s">
        <v>2960</v>
      </c>
      <c r="L1239" s="11">
        <v>2</v>
      </c>
    </row>
    <row r="1240" spans="1:12">
      <c r="A1240" s="11" t="s">
        <v>2240</v>
      </c>
      <c r="D1240" s="11" t="s">
        <v>260</v>
      </c>
      <c r="E1240" s="19" t="s">
        <v>2490</v>
      </c>
      <c r="F1240" s="10">
        <v>42036</v>
      </c>
      <c r="G1240" s="10">
        <v>45689</v>
      </c>
      <c r="H1240" s="11">
        <v>11</v>
      </c>
      <c r="I1240" s="20" t="s">
        <v>259</v>
      </c>
      <c r="J1240" s="11" t="s">
        <v>261</v>
      </c>
      <c r="K1240" s="11" t="s">
        <v>2960</v>
      </c>
      <c r="L1240" s="11">
        <v>2</v>
      </c>
    </row>
    <row r="1241" spans="1:12">
      <c r="A1241" s="11" t="s">
        <v>2241</v>
      </c>
      <c r="D1241" s="11" t="s">
        <v>260</v>
      </c>
      <c r="E1241" s="19" t="s">
        <v>2491</v>
      </c>
      <c r="F1241" s="10">
        <v>42036</v>
      </c>
      <c r="G1241" s="10">
        <v>45689</v>
      </c>
      <c r="H1241" s="11">
        <v>11</v>
      </c>
      <c r="I1241" s="20" t="s">
        <v>259</v>
      </c>
      <c r="J1241" s="11" t="s">
        <v>261</v>
      </c>
      <c r="K1241" s="11" t="s">
        <v>2960</v>
      </c>
      <c r="L1241" s="11">
        <v>2</v>
      </c>
    </row>
    <row r="1242" spans="1:12">
      <c r="A1242" s="11" t="s">
        <v>2242</v>
      </c>
      <c r="D1242" s="11" t="s">
        <v>260</v>
      </c>
      <c r="E1242" s="19" t="s">
        <v>2492</v>
      </c>
      <c r="F1242" s="10">
        <v>42036</v>
      </c>
      <c r="G1242" s="10">
        <v>45689</v>
      </c>
      <c r="H1242" s="11">
        <v>11</v>
      </c>
      <c r="I1242" s="20" t="s">
        <v>259</v>
      </c>
      <c r="J1242" s="11" t="s">
        <v>261</v>
      </c>
      <c r="K1242" s="11" t="s">
        <v>2960</v>
      </c>
      <c r="L1242" s="11">
        <v>2</v>
      </c>
    </row>
    <row r="1243" spans="1:12">
      <c r="A1243" s="11" t="s">
        <v>2243</v>
      </c>
      <c r="D1243" s="11" t="s">
        <v>260</v>
      </c>
      <c r="E1243" s="19" t="s">
        <v>2493</v>
      </c>
      <c r="F1243" s="10">
        <v>42036</v>
      </c>
      <c r="G1243" s="10">
        <v>45689</v>
      </c>
      <c r="H1243" s="11">
        <v>11</v>
      </c>
      <c r="I1243" s="20" t="s">
        <v>259</v>
      </c>
      <c r="J1243" s="11" t="s">
        <v>261</v>
      </c>
      <c r="K1243" s="11" t="s">
        <v>2960</v>
      </c>
      <c r="L1243" s="11">
        <v>2</v>
      </c>
    </row>
    <row r="1244" spans="1:12">
      <c r="A1244" s="11" t="s">
        <v>2244</v>
      </c>
      <c r="D1244" s="11" t="s">
        <v>260</v>
      </c>
      <c r="E1244" s="19" t="s">
        <v>2494</v>
      </c>
      <c r="F1244" s="10">
        <v>42036</v>
      </c>
      <c r="G1244" s="10">
        <v>45689</v>
      </c>
      <c r="H1244" s="11">
        <v>11</v>
      </c>
      <c r="I1244" s="20" t="s">
        <v>259</v>
      </c>
      <c r="J1244" s="11" t="s">
        <v>261</v>
      </c>
      <c r="K1244" s="11" t="s">
        <v>2960</v>
      </c>
      <c r="L1244" s="11">
        <v>2</v>
      </c>
    </row>
    <row r="1245" spans="1:12">
      <c r="A1245" s="11" t="s">
        <v>2245</v>
      </c>
      <c r="D1245" s="11" t="s">
        <v>260</v>
      </c>
      <c r="E1245" s="19" t="s">
        <v>2495</v>
      </c>
      <c r="F1245" s="10">
        <v>42036</v>
      </c>
      <c r="G1245" s="10">
        <v>45689</v>
      </c>
      <c r="H1245" s="11">
        <v>11</v>
      </c>
      <c r="I1245" s="20" t="s">
        <v>259</v>
      </c>
      <c r="J1245" s="11" t="s">
        <v>261</v>
      </c>
      <c r="K1245" s="11" t="s">
        <v>2960</v>
      </c>
      <c r="L1245" s="11">
        <v>2</v>
      </c>
    </row>
    <row r="1246" spans="1:12">
      <c r="A1246" s="11" t="s">
        <v>2246</v>
      </c>
      <c r="D1246" s="11" t="s">
        <v>260</v>
      </c>
      <c r="E1246" s="19" t="s">
        <v>2496</v>
      </c>
      <c r="F1246" s="10">
        <v>42036</v>
      </c>
      <c r="G1246" s="10">
        <v>45689</v>
      </c>
      <c r="H1246" s="11">
        <v>11</v>
      </c>
      <c r="I1246" s="20" t="s">
        <v>259</v>
      </c>
      <c r="J1246" s="11" t="s">
        <v>261</v>
      </c>
      <c r="K1246" s="11" t="s">
        <v>2960</v>
      </c>
      <c r="L1246" s="11">
        <v>2</v>
      </c>
    </row>
    <row r="1247" spans="1:12">
      <c r="A1247" s="11" t="s">
        <v>2247</v>
      </c>
      <c r="D1247" s="11" t="s">
        <v>260</v>
      </c>
      <c r="E1247" s="19" t="s">
        <v>2497</v>
      </c>
      <c r="F1247" s="10">
        <v>42036</v>
      </c>
      <c r="G1247" s="10">
        <v>45689</v>
      </c>
      <c r="H1247" s="11">
        <v>11</v>
      </c>
      <c r="I1247" s="20" t="s">
        <v>259</v>
      </c>
      <c r="J1247" s="11" t="s">
        <v>261</v>
      </c>
      <c r="K1247" s="11" t="s">
        <v>2960</v>
      </c>
      <c r="L1247" s="11">
        <v>2</v>
      </c>
    </row>
    <row r="1248" spans="1:12">
      <c r="A1248" s="11" t="s">
        <v>2248</v>
      </c>
      <c r="D1248" s="11" t="s">
        <v>260</v>
      </c>
      <c r="E1248" s="19" t="s">
        <v>2498</v>
      </c>
      <c r="F1248" s="10">
        <v>42036</v>
      </c>
      <c r="G1248" s="10">
        <v>45689</v>
      </c>
      <c r="H1248" s="11">
        <v>11</v>
      </c>
      <c r="I1248" s="20" t="s">
        <v>259</v>
      </c>
      <c r="J1248" s="11" t="s">
        <v>261</v>
      </c>
      <c r="K1248" s="11" t="s">
        <v>2960</v>
      </c>
      <c r="L1248" s="11">
        <v>2</v>
      </c>
    </row>
    <row r="1249" spans="1:12">
      <c r="A1249" s="11" t="s">
        <v>2249</v>
      </c>
      <c r="D1249" s="11" t="s">
        <v>260</v>
      </c>
      <c r="E1249" s="19" t="s">
        <v>2499</v>
      </c>
      <c r="F1249" s="10">
        <v>42036</v>
      </c>
      <c r="G1249" s="10">
        <v>45689</v>
      </c>
      <c r="H1249" s="11">
        <v>11</v>
      </c>
      <c r="I1249" s="20" t="s">
        <v>259</v>
      </c>
      <c r="J1249" s="11" t="s">
        <v>261</v>
      </c>
      <c r="K1249" s="11" t="s">
        <v>2960</v>
      </c>
      <c r="L1249" s="11">
        <v>2</v>
      </c>
    </row>
    <row r="1250" spans="1:12">
      <c r="A1250" s="11" t="s">
        <v>2250</v>
      </c>
      <c r="D1250" s="11" t="s">
        <v>260</v>
      </c>
      <c r="E1250" s="19" t="s">
        <v>2500</v>
      </c>
      <c r="F1250" s="10">
        <v>42036</v>
      </c>
      <c r="G1250" s="10">
        <v>45689</v>
      </c>
      <c r="H1250" s="11">
        <v>11</v>
      </c>
      <c r="I1250" s="20" t="s">
        <v>259</v>
      </c>
      <c r="J1250" s="11" t="s">
        <v>261</v>
      </c>
      <c r="K1250" s="11" t="s">
        <v>2960</v>
      </c>
      <c r="L1250" s="11">
        <v>2</v>
      </c>
    </row>
    <row r="1251" spans="1:12">
      <c r="A1251" s="11" t="s">
        <v>2251</v>
      </c>
      <c r="D1251" s="11" t="s">
        <v>260</v>
      </c>
      <c r="E1251" s="19" t="s">
        <v>2501</v>
      </c>
      <c r="F1251" s="10">
        <v>42036</v>
      </c>
      <c r="G1251" s="10">
        <v>45689</v>
      </c>
      <c r="H1251" s="11">
        <v>11</v>
      </c>
      <c r="I1251" s="20" t="s">
        <v>259</v>
      </c>
      <c r="J1251" s="11" t="s">
        <v>261</v>
      </c>
      <c r="K1251" s="11" t="s">
        <v>2960</v>
      </c>
      <c r="L1251" s="11">
        <v>2</v>
      </c>
    </row>
    <row r="1252" spans="1:12">
      <c r="A1252" s="11" t="s">
        <v>2252</v>
      </c>
      <c r="D1252" s="11" t="s">
        <v>260</v>
      </c>
      <c r="E1252" s="19" t="s">
        <v>2502</v>
      </c>
      <c r="F1252" s="10">
        <v>42036</v>
      </c>
      <c r="G1252" s="10">
        <v>45689</v>
      </c>
      <c r="H1252" s="11">
        <v>11</v>
      </c>
      <c r="I1252" s="20" t="s">
        <v>259</v>
      </c>
      <c r="J1252" s="11" t="s">
        <v>261</v>
      </c>
      <c r="K1252" s="11" t="s">
        <v>2960</v>
      </c>
      <c r="L1252" s="11">
        <v>2</v>
      </c>
    </row>
    <row r="1253" spans="1:12">
      <c r="A1253" s="11" t="s">
        <v>2253</v>
      </c>
      <c r="D1253" s="11" t="s">
        <v>260</v>
      </c>
      <c r="E1253" s="19" t="s">
        <v>2503</v>
      </c>
      <c r="F1253" s="10">
        <v>42036</v>
      </c>
      <c r="G1253" s="10">
        <v>45689</v>
      </c>
      <c r="H1253" s="11">
        <v>11</v>
      </c>
      <c r="I1253" s="20" t="s">
        <v>259</v>
      </c>
      <c r="J1253" s="11" t="s">
        <v>261</v>
      </c>
      <c r="K1253" s="11" t="s">
        <v>2960</v>
      </c>
      <c r="L1253" s="11">
        <v>2</v>
      </c>
    </row>
    <row r="1254" spans="1:12">
      <c r="A1254" s="11" t="s">
        <v>2254</v>
      </c>
      <c r="D1254" s="11" t="s">
        <v>260</v>
      </c>
      <c r="E1254" s="19" t="s">
        <v>2504</v>
      </c>
      <c r="F1254" s="10">
        <v>42036</v>
      </c>
      <c r="G1254" s="10">
        <v>45689</v>
      </c>
      <c r="H1254" s="11">
        <v>11</v>
      </c>
      <c r="I1254" s="20" t="s">
        <v>259</v>
      </c>
      <c r="J1254" s="11" t="s">
        <v>261</v>
      </c>
      <c r="K1254" s="11" t="s">
        <v>2960</v>
      </c>
      <c r="L1254" s="11">
        <v>2</v>
      </c>
    </row>
    <row r="1255" spans="1:12">
      <c r="A1255" s="11" t="s">
        <v>2255</v>
      </c>
      <c r="D1255" s="11" t="s">
        <v>260</v>
      </c>
      <c r="E1255" s="19" t="s">
        <v>2505</v>
      </c>
      <c r="F1255" s="10">
        <v>42036</v>
      </c>
      <c r="G1255" s="10">
        <v>45689</v>
      </c>
      <c r="H1255" s="11">
        <v>11</v>
      </c>
      <c r="I1255" s="20" t="s">
        <v>259</v>
      </c>
      <c r="J1255" s="11" t="s">
        <v>261</v>
      </c>
      <c r="K1255" s="11" t="s">
        <v>2960</v>
      </c>
      <c r="L1255" s="11">
        <v>2</v>
      </c>
    </row>
    <row r="1256" spans="1:12">
      <c r="A1256" s="11" t="s">
        <v>2256</v>
      </c>
      <c r="D1256" s="11" t="s">
        <v>260</v>
      </c>
      <c r="E1256" s="19" t="s">
        <v>2506</v>
      </c>
      <c r="F1256" s="10">
        <v>42036</v>
      </c>
      <c r="G1256" s="10">
        <v>45689</v>
      </c>
      <c r="H1256" s="11">
        <v>11</v>
      </c>
      <c r="I1256" s="20" t="s">
        <v>259</v>
      </c>
      <c r="J1256" s="11" t="s">
        <v>261</v>
      </c>
      <c r="K1256" s="11" t="s">
        <v>2960</v>
      </c>
      <c r="L1256" s="11">
        <v>2</v>
      </c>
    </row>
    <row r="1257" spans="1:12">
      <c r="A1257" s="11" t="s">
        <v>2257</v>
      </c>
      <c r="D1257" s="11" t="s">
        <v>260</v>
      </c>
      <c r="E1257" s="19" t="s">
        <v>2507</v>
      </c>
      <c r="F1257" s="10">
        <v>42036</v>
      </c>
      <c r="G1257" s="10">
        <v>45689</v>
      </c>
      <c r="H1257" s="11">
        <v>11</v>
      </c>
      <c r="I1257" s="20" t="s">
        <v>259</v>
      </c>
      <c r="J1257" s="11" t="s">
        <v>261</v>
      </c>
      <c r="K1257" s="11" t="s">
        <v>2960</v>
      </c>
      <c r="L1257" s="11">
        <v>2</v>
      </c>
    </row>
    <row r="1258" spans="1:12">
      <c r="A1258" s="11" t="s">
        <v>2258</v>
      </c>
      <c r="D1258" s="11" t="s">
        <v>260</v>
      </c>
      <c r="E1258" s="19" t="s">
        <v>2508</v>
      </c>
      <c r="F1258" s="10">
        <v>42036</v>
      </c>
      <c r="G1258" s="10">
        <v>45689</v>
      </c>
      <c r="H1258" s="11">
        <v>11</v>
      </c>
      <c r="I1258" s="20" t="s">
        <v>259</v>
      </c>
      <c r="J1258" s="11" t="s">
        <v>261</v>
      </c>
      <c r="K1258" s="11" t="s">
        <v>2960</v>
      </c>
      <c r="L1258" s="11">
        <v>2</v>
      </c>
    </row>
    <row r="1259" spans="1:12">
      <c r="A1259" s="11" t="s">
        <v>2259</v>
      </c>
      <c r="D1259" s="11" t="s">
        <v>260</v>
      </c>
      <c r="E1259" s="19" t="s">
        <v>2509</v>
      </c>
      <c r="F1259" s="10">
        <v>42036</v>
      </c>
      <c r="G1259" s="10">
        <v>45689</v>
      </c>
      <c r="H1259" s="11">
        <v>11</v>
      </c>
      <c r="I1259" s="20" t="s">
        <v>259</v>
      </c>
      <c r="J1259" s="11" t="s">
        <v>261</v>
      </c>
      <c r="K1259" s="11" t="s">
        <v>2960</v>
      </c>
      <c r="L1259" s="11">
        <v>2</v>
      </c>
    </row>
    <row r="1260" spans="1:12">
      <c r="A1260" s="11" t="s">
        <v>2260</v>
      </c>
      <c r="D1260" s="11" t="s">
        <v>260</v>
      </c>
      <c r="E1260" s="19" t="s">
        <v>2510</v>
      </c>
      <c r="F1260" s="10">
        <v>42036</v>
      </c>
      <c r="G1260" s="10">
        <v>45689</v>
      </c>
      <c r="H1260" s="11">
        <v>11</v>
      </c>
      <c r="I1260" s="20" t="s">
        <v>259</v>
      </c>
      <c r="J1260" s="11" t="s">
        <v>261</v>
      </c>
      <c r="K1260" s="11" t="s">
        <v>2960</v>
      </c>
      <c r="L1260" s="11">
        <v>2</v>
      </c>
    </row>
    <row r="1261" spans="1:12">
      <c r="A1261" s="11" t="s">
        <v>2261</v>
      </c>
      <c r="D1261" s="11" t="s">
        <v>260</v>
      </c>
      <c r="E1261" s="19" t="s">
        <v>2511</v>
      </c>
      <c r="F1261" s="10">
        <v>42036</v>
      </c>
      <c r="G1261" s="10">
        <v>45689</v>
      </c>
      <c r="H1261" s="11">
        <v>11</v>
      </c>
      <c r="I1261" s="20" t="s">
        <v>259</v>
      </c>
      <c r="J1261" s="11" t="s">
        <v>261</v>
      </c>
      <c r="K1261" s="11" t="s">
        <v>2960</v>
      </c>
      <c r="L1261" s="11">
        <v>2</v>
      </c>
    </row>
    <row r="1262" spans="1:12">
      <c r="A1262" s="11" t="s">
        <v>2512</v>
      </c>
      <c r="D1262" s="11" t="s">
        <v>260</v>
      </c>
      <c r="E1262" s="19" t="s">
        <v>2732</v>
      </c>
      <c r="F1262" s="10">
        <v>42036</v>
      </c>
      <c r="G1262" s="10">
        <v>45689</v>
      </c>
      <c r="H1262" s="11">
        <v>11</v>
      </c>
      <c r="I1262" s="20" t="s">
        <v>259</v>
      </c>
      <c r="J1262" s="11" t="s">
        <v>261</v>
      </c>
      <c r="K1262" s="11" t="s">
        <v>2960</v>
      </c>
      <c r="L1262" s="11">
        <v>2</v>
      </c>
    </row>
    <row r="1263" spans="1:12">
      <c r="A1263" s="11" t="s">
        <v>2513</v>
      </c>
      <c r="D1263" s="11" t="s">
        <v>260</v>
      </c>
      <c r="E1263" s="19" t="s">
        <v>2733</v>
      </c>
      <c r="F1263" s="10">
        <v>42036</v>
      </c>
      <c r="G1263" s="10">
        <v>45689</v>
      </c>
      <c r="H1263" s="11">
        <v>11</v>
      </c>
      <c r="I1263" s="20" t="s">
        <v>259</v>
      </c>
      <c r="J1263" s="11" t="s">
        <v>261</v>
      </c>
      <c r="K1263" s="11" t="s">
        <v>2960</v>
      </c>
      <c r="L1263" s="11">
        <v>2</v>
      </c>
    </row>
    <row r="1264" spans="1:12">
      <c r="A1264" s="11" t="s">
        <v>2514</v>
      </c>
      <c r="D1264" s="11" t="s">
        <v>260</v>
      </c>
      <c r="E1264" s="19" t="s">
        <v>2734</v>
      </c>
      <c r="F1264" s="10">
        <v>42036</v>
      </c>
      <c r="G1264" s="10">
        <v>45689</v>
      </c>
      <c r="H1264" s="11">
        <v>11</v>
      </c>
      <c r="I1264" s="20" t="s">
        <v>259</v>
      </c>
      <c r="J1264" s="11" t="s">
        <v>261</v>
      </c>
      <c r="K1264" s="11" t="s">
        <v>2960</v>
      </c>
      <c r="L1264" s="11">
        <v>2</v>
      </c>
    </row>
    <row r="1265" spans="1:12">
      <c r="A1265" s="11" t="s">
        <v>2515</v>
      </c>
      <c r="D1265" s="11" t="s">
        <v>260</v>
      </c>
      <c r="E1265" s="19" t="s">
        <v>2735</v>
      </c>
      <c r="F1265" s="10">
        <v>42036</v>
      </c>
      <c r="G1265" s="10">
        <v>45689</v>
      </c>
      <c r="H1265" s="11">
        <v>11</v>
      </c>
      <c r="I1265" s="20" t="s">
        <v>259</v>
      </c>
      <c r="J1265" s="11" t="s">
        <v>261</v>
      </c>
      <c r="K1265" s="11" t="s">
        <v>2960</v>
      </c>
      <c r="L1265" s="11">
        <v>2</v>
      </c>
    </row>
    <row r="1266" spans="1:12">
      <c r="A1266" s="11" t="s">
        <v>2516</v>
      </c>
      <c r="D1266" s="11" t="s">
        <v>260</v>
      </c>
      <c r="E1266" s="19" t="s">
        <v>2736</v>
      </c>
      <c r="F1266" s="10">
        <v>42036</v>
      </c>
      <c r="G1266" s="10">
        <v>45689</v>
      </c>
      <c r="H1266" s="11">
        <v>11</v>
      </c>
      <c r="I1266" s="20" t="s">
        <v>259</v>
      </c>
      <c r="J1266" s="11" t="s">
        <v>261</v>
      </c>
      <c r="K1266" s="11" t="s">
        <v>2960</v>
      </c>
      <c r="L1266" s="11">
        <v>2</v>
      </c>
    </row>
    <row r="1267" spans="1:12">
      <c r="A1267" s="11" t="s">
        <v>2517</v>
      </c>
      <c r="D1267" s="11" t="s">
        <v>260</v>
      </c>
      <c r="E1267" s="19" t="s">
        <v>2737</v>
      </c>
      <c r="F1267" s="10">
        <v>42036</v>
      </c>
      <c r="G1267" s="10">
        <v>45689</v>
      </c>
      <c r="H1267" s="11">
        <v>11</v>
      </c>
      <c r="I1267" s="20" t="s">
        <v>259</v>
      </c>
      <c r="J1267" s="11" t="s">
        <v>261</v>
      </c>
      <c r="K1267" s="11" t="s">
        <v>2960</v>
      </c>
      <c r="L1267" s="11">
        <v>2</v>
      </c>
    </row>
    <row r="1268" spans="1:12">
      <c r="A1268" s="11" t="s">
        <v>2518</v>
      </c>
      <c r="D1268" s="11" t="s">
        <v>260</v>
      </c>
      <c r="E1268" s="19" t="s">
        <v>2738</v>
      </c>
      <c r="F1268" s="10">
        <v>42036</v>
      </c>
      <c r="G1268" s="10">
        <v>45689</v>
      </c>
      <c r="H1268" s="11">
        <v>11</v>
      </c>
      <c r="I1268" s="20" t="s">
        <v>259</v>
      </c>
      <c r="J1268" s="11" t="s">
        <v>261</v>
      </c>
      <c r="K1268" s="11" t="s">
        <v>2960</v>
      </c>
      <c r="L1268" s="11">
        <v>2</v>
      </c>
    </row>
    <row r="1269" spans="1:12">
      <c r="A1269" s="11" t="s">
        <v>2519</v>
      </c>
      <c r="D1269" s="11" t="s">
        <v>260</v>
      </c>
      <c r="E1269" s="19" t="s">
        <v>2739</v>
      </c>
      <c r="F1269" s="10">
        <v>42036</v>
      </c>
      <c r="G1269" s="10">
        <v>45689</v>
      </c>
      <c r="H1269" s="11">
        <v>11</v>
      </c>
      <c r="I1269" s="20" t="s">
        <v>259</v>
      </c>
      <c r="J1269" s="11" t="s">
        <v>261</v>
      </c>
      <c r="K1269" s="11" t="s">
        <v>2960</v>
      </c>
      <c r="L1269" s="11">
        <v>2</v>
      </c>
    </row>
    <row r="1270" spans="1:12">
      <c r="A1270" s="11" t="s">
        <v>2520</v>
      </c>
      <c r="D1270" s="11" t="s">
        <v>260</v>
      </c>
      <c r="E1270" s="19" t="s">
        <v>2740</v>
      </c>
      <c r="F1270" s="10">
        <v>42036</v>
      </c>
      <c r="G1270" s="10">
        <v>45689</v>
      </c>
      <c r="H1270" s="11">
        <v>11</v>
      </c>
      <c r="I1270" s="20" t="s">
        <v>259</v>
      </c>
      <c r="J1270" s="11" t="s">
        <v>261</v>
      </c>
      <c r="K1270" s="11" t="s">
        <v>2960</v>
      </c>
      <c r="L1270" s="11">
        <v>2</v>
      </c>
    </row>
    <row r="1271" spans="1:12">
      <c r="A1271" s="11" t="s">
        <v>2521</v>
      </c>
      <c r="D1271" s="11" t="s">
        <v>260</v>
      </c>
      <c r="E1271" s="19" t="s">
        <v>2741</v>
      </c>
      <c r="F1271" s="10">
        <v>42036</v>
      </c>
      <c r="G1271" s="10">
        <v>45689</v>
      </c>
      <c r="H1271" s="11">
        <v>11</v>
      </c>
      <c r="I1271" s="20" t="s">
        <v>259</v>
      </c>
      <c r="J1271" s="11" t="s">
        <v>261</v>
      </c>
      <c r="K1271" s="11" t="s">
        <v>2960</v>
      </c>
      <c r="L1271" s="11">
        <v>2</v>
      </c>
    </row>
    <row r="1272" spans="1:12">
      <c r="A1272" s="11" t="s">
        <v>2522</v>
      </c>
      <c r="D1272" s="11" t="s">
        <v>260</v>
      </c>
      <c r="E1272" s="19" t="s">
        <v>2742</v>
      </c>
      <c r="F1272" s="10">
        <v>42036</v>
      </c>
      <c r="G1272" s="10">
        <v>45689</v>
      </c>
      <c r="H1272" s="11">
        <v>11</v>
      </c>
      <c r="I1272" s="20" t="s">
        <v>259</v>
      </c>
      <c r="J1272" s="11" t="s">
        <v>261</v>
      </c>
      <c r="K1272" s="11" t="s">
        <v>2960</v>
      </c>
      <c r="L1272" s="11">
        <v>2</v>
      </c>
    </row>
    <row r="1273" spans="1:12">
      <c r="A1273" s="11" t="s">
        <v>2523</v>
      </c>
      <c r="D1273" s="11" t="s">
        <v>260</v>
      </c>
      <c r="E1273" s="19" t="s">
        <v>2743</v>
      </c>
      <c r="F1273" s="10">
        <v>42036</v>
      </c>
      <c r="G1273" s="10">
        <v>45689</v>
      </c>
      <c r="H1273" s="11">
        <v>11</v>
      </c>
      <c r="I1273" s="20" t="s">
        <v>259</v>
      </c>
      <c r="J1273" s="11" t="s">
        <v>261</v>
      </c>
      <c r="K1273" s="11" t="s">
        <v>2960</v>
      </c>
      <c r="L1273" s="11">
        <v>2</v>
      </c>
    </row>
    <row r="1274" spans="1:12">
      <c r="A1274" s="11" t="s">
        <v>2524</v>
      </c>
      <c r="D1274" s="11" t="s">
        <v>260</v>
      </c>
      <c r="E1274" s="19" t="s">
        <v>2744</v>
      </c>
      <c r="F1274" s="10">
        <v>42036</v>
      </c>
      <c r="G1274" s="10">
        <v>45689</v>
      </c>
      <c r="H1274" s="11">
        <v>11</v>
      </c>
      <c r="I1274" s="20" t="s">
        <v>259</v>
      </c>
      <c r="J1274" s="11" t="s">
        <v>261</v>
      </c>
      <c r="K1274" s="11" t="s">
        <v>2960</v>
      </c>
      <c r="L1274" s="11">
        <v>2</v>
      </c>
    </row>
    <row r="1275" spans="1:12">
      <c r="A1275" s="11" t="s">
        <v>2525</v>
      </c>
      <c r="D1275" s="11" t="s">
        <v>260</v>
      </c>
      <c r="E1275" s="19" t="s">
        <v>2745</v>
      </c>
      <c r="F1275" s="10">
        <v>42036</v>
      </c>
      <c r="G1275" s="10">
        <v>45689</v>
      </c>
      <c r="H1275" s="11">
        <v>11</v>
      </c>
      <c r="I1275" s="20" t="s">
        <v>259</v>
      </c>
      <c r="J1275" s="11" t="s">
        <v>261</v>
      </c>
      <c r="K1275" s="11" t="s">
        <v>2960</v>
      </c>
      <c r="L1275" s="11">
        <v>2</v>
      </c>
    </row>
    <row r="1276" spans="1:12">
      <c r="A1276" s="11" t="s">
        <v>2526</v>
      </c>
      <c r="D1276" s="11" t="s">
        <v>260</v>
      </c>
      <c r="E1276" s="19" t="s">
        <v>2746</v>
      </c>
      <c r="F1276" s="10">
        <v>42036</v>
      </c>
      <c r="G1276" s="10">
        <v>45689</v>
      </c>
      <c r="H1276" s="11">
        <v>11</v>
      </c>
      <c r="I1276" s="20" t="s">
        <v>259</v>
      </c>
      <c r="J1276" s="11" t="s">
        <v>261</v>
      </c>
      <c r="K1276" s="11" t="s">
        <v>2960</v>
      </c>
      <c r="L1276" s="11">
        <v>2</v>
      </c>
    </row>
    <row r="1277" spans="1:12">
      <c r="A1277" s="11" t="s">
        <v>2527</v>
      </c>
      <c r="D1277" s="11" t="s">
        <v>260</v>
      </c>
      <c r="E1277" s="19" t="s">
        <v>2747</v>
      </c>
      <c r="F1277" s="10">
        <v>42036</v>
      </c>
      <c r="G1277" s="10">
        <v>45689</v>
      </c>
      <c r="H1277" s="11">
        <v>11</v>
      </c>
      <c r="I1277" s="20" t="s">
        <v>259</v>
      </c>
      <c r="J1277" s="11" t="s">
        <v>261</v>
      </c>
      <c r="K1277" s="11" t="s">
        <v>2960</v>
      </c>
      <c r="L1277" s="11">
        <v>2</v>
      </c>
    </row>
    <row r="1278" spans="1:12">
      <c r="A1278" s="11" t="s">
        <v>2528</v>
      </c>
      <c r="D1278" s="11" t="s">
        <v>260</v>
      </c>
      <c r="E1278" s="19" t="s">
        <v>2748</v>
      </c>
      <c r="F1278" s="10">
        <v>42036</v>
      </c>
      <c r="G1278" s="10">
        <v>45689</v>
      </c>
      <c r="H1278" s="11">
        <v>11</v>
      </c>
      <c r="I1278" s="20" t="s">
        <v>259</v>
      </c>
      <c r="J1278" s="11" t="s">
        <v>261</v>
      </c>
      <c r="K1278" s="11" t="s">
        <v>2960</v>
      </c>
      <c r="L1278" s="11">
        <v>2</v>
      </c>
    </row>
    <row r="1279" spans="1:12">
      <c r="A1279" s="11" t="s">
        <v>2529</v>
      </c>
      <c r="D1279" s="11" t="s">
        <v>260</v>
      </c>
      <c r="E1279" s="19" t="s">
        <v>2749</v>
      </c>
      <c r="F1279" s="10">
        <v>42036</v>
      </c>
      <c r="G1279" s="10">
        <v>45689</v>
      </c>
      <c r="H1279" s="11">
        <v>11</v>
      </c>
      <c r="I1279" s="20" t="s">
        <v>259</v>
      </c>
      <c r="J1279" s="11" t="s">
        <v>261</v>
      </c>
      <c r="K1279" s="11" t="s">
        <v>2960</v>
      </c>
      <c r="L1279" s="11">
        <v>2</v>
      </c>
    </row>
    <row r="1280" spans="1:12">
      <c r="A1280" s="11" t="s">
        <v>2530</v>
      </c>
      <c r="D1280" s="11" t="s">
        <v>260</v>
      </c>
      <c r="E1280" s="19" t="s">
        <v>2750</v>
      </c>
      <c r="F1280" s="10">
        <v>42036</v>
      </c>
      <c r="G1280" s="10">
        <v>45689</v>
      </c>
      <c r="H1280" s="11">
        <v>11</v>
      </c>
      <c r="I1280" s="20" t="s">
        <v>259</v>
      </c>
      <c r="J1280" s="11" t="s">
        <v>261</v>
      </c>
      <c r="K1280" s="11" t="s">
        <v>2960</v>
      </c>
      <c r="L1280" s="11">
        <v>2</v>
      </c>
    </row>
    <row r="1281" spans="1:12">
      <c r="A1281" s="11" t="s">
        <v>2531</v>
      </c>
      <c r="D1281" s="11" t="s">
        <v>260</v>
      </c>
      <c r="E1281" s="19" t="s">
        <v>2751</v>
      </c>
      <c r="F1281" s="10">
        <v>42036</v>
      </c>
      <c r="G1281" s="10">
        <v>45689</v>
      </c>
      <c r="H1281" s="11">
        <v>11</v>
      </c>
      <c r="I1281" s="20" t="s">
        <v>259</v>
      </c>
      <c r="J1281" s="11" t="s">
        <v>261</v>
      </c>
      <c r="K1281" s="11" t="s">
        <v>2960</v>
      </c>
      <c r="L1281" s="11">
        <v>2</v>
      </c>
    </row>
    <row r="1282" spans="1:12">
      <c r="A1282" s="11" t="s">
        <v>2532</v>
      </c>
      <c r="D1282" s="11" t="s">
        <v>260</v>
      </c>
      <c r="E1282" s="19" t="s">
        <v>2752</v>
      </c>
      <c r="F1282" s="10">
        <v>42036</v>
      </c>
      <c r="G1282" s="10">
        <v>45689</v>
      </c>
      <c r="H1282" s="11">
        <v>11</v>
      </c>
      <c r="I1282" s="20" t="s">
        <v>259</v>
      </c>
      <c r="J1282" s="11" t="s">
        <v>261</v>
      </c>
      <c r="K1282" s="11" t="s">
        <v>2960</v>
      </c>
      <c r="L1282" s="11">
        <v>2</v>
      </c>
    </row>
    <row r="1283" spans="1:12">
      <c r="A1283" s="11" t="s">
        <v>2533</v>
      </c>
      <c r="D1283" s="11" t="s">
        <v>260</v>
      </c>
      <c r="E1283" s="19" t="s">
        <v>2753</v>
      </c>
      <c r="F1283" s="10">
        <v>42036</v>
      </c>
      <c r="G1283" s="10">
        <v>45689</v>
      </c>
      <c r="H1283" s="11">
        <v>11</v>
      </c>
      <c r="I1283" s="20" t="s">
        <v>259</v>
      </c>
      <c r="J1283" s="11" t="s">
        <v>261</v>
      </c>
      <c r="K1283" s="11" t="s">
        <v>2960</v>
      </c>
      <c r="L1283" s="11">
        <v>2</v>
      </c>
    </row>
    <row r="1284" spans="1:12">
      <c r="A1284" s="11" t="s">
        <v>2534</v>
      </c>
      <c r="D1284" s="11" t="s">
        <v>260</v>
      </c>
      <c r="E1284" s="19" t="s">
        <v>2754</v>
      </c>
      <c r="F1284" s="10">
        <v>42036</v>
      </c>
      <c r="G1284" s="10">
        <v>45689</v>
      </c>
      <c r="H1284" s="11">
        <v>11</v>
      </c>
      <c r="I1284" s="20" t="s">
        <v>259</v>
      </c>
      <c r="J1284" s="11" t="s">
        <v>261</v>
      </c>
      <c r="K1284" s="11" t="s">
        <v>2960</v>
      </c>
      <c r="L1284" s="11">
        <v>2</v>
      </c>
    </row>
    <row r="1285" spans="1:12">
      <c r="A1285" s="11" t="s">
        <v>2535</v>
      </c>
      <c r="D1285" s="11" t="s">
        <v>260</v>
      </c>
      <c r="E1285" s="19" t="s">
        <v>2755</v>
      </c>
      <c r="F1285" s="10">
        <v>42036</v>
      </c>
      <c r="G1285" s="10">
        <v>45689</v>
      </c>
      <c r="H1285" s="11">
        <v>11</v>
      </c>
      <c r="I1285" s="20" t="s">
        <v>259</v>
      </c>
      <c r="J1285" s="11" t="s">
        <v>261</v>
      </c>
      <c r="K1285" s="11" t="s">
        <v>2960</v>
      </c>
      <c r="L1285" s="11">
        <v>2</v>
      </c>
    </row>
    <row r="1286" spans="1:12">
      <c r="A1286" s="11" t="s">
        <v>2536</v>
      </c>
      <c r="D1286" s="11" t="s">
        <v>260</v>
      </c>
      <c r="E1286" s="19" t="s">
        <v>2756</v>
      </c>
      <c r="F1286" s="10">
        <v>42036</v>
      </c>
      <c r="G1286" s="10">
        <v>45689</v>
      </c>
      <c r="H1286" s="11">
        <v>11</v>
      </c>
      <c r="I1286" s="20" t="s">
        <v>259</v>
      </c>
      <c r="J1286" s="11" t="s">
        <v>261</v>
      </c>
      <c r="K1286" s="11" t="s">
        <v>2960</v>
      </c>
      <c r="L1286" s="11">
        <v>2</v>
      </c>
    </row>
    <row r="1287" spans="1:12">
      <c r="A1287" s="11" t="s">
        <v>2537</v>
      </c>
      <c r="D1287" s="11" t="s">
        <v>260</v>
      </c>
      <c r="E1287" s="19" t="s">
        <v>2757</v>
      </c>
      <c r="F1287" s="10">
        <v>42036</v>
      </c>
      <c r="G1287" s="10">
        <v>45689</v>
      </c>
      <c r="H1287" s="11">
        <v>11</v>
      </c>
      <c r="I1287" s="20" t="s">
        <v>259</v>
      </c>
      <c r="J1287" s="11" t="s">
        <v>261</v>
      </c>
      <c r="K1287" s="11" t="s">
        <v>2960</v>
      </c>
      <c r="L1287" s="11">
        <v>2</v>
      </c>
    </row>
    <row r="1288" spans="1:12">
      <c r="A1288" s="11" t="s">
        <v>2538</v>
      </c>
      <c r="D1288" s="11" t="s">
        <v>260</v>
      </c>
      <c r="E1288" s="19" t="s">
        <v>2758</v>
      </c>
      <c r="F1288" s="10">
        <v>42036</v>
      </c>
      <c r="G1288" s="10">
        <v>45689</v>
      </c>
      <c r="H1288" s="11">
        <v>11</v>
      </c>
      <c r="I1288" s="20" t="s">
        <v>259</v>
      </c>
      <c r="J1288" s="11" t="s">
        <v>261</v>
      </c>
      <c r="K1288" s="11" t="s">
        <v>2960</v>
      </c>
      <c r="L1288" s="11">
        <v>2</v>
      </c>
    </row>
    <row r="1289" spans="1:12">
      <c r="A1289" s="11" t="s">
        <v>2539</v>
      </c>
      <c r="D1289" s="11" t="s">
        <v>260</v>
      </c>
      <c r="E1289" s="19" t="s">
        <v>2759</v>
      </c>
      <c r="F1289" s="10">
        <v>42036</v>
      </c>
      <c r="G1289" s="10">
        <v>45689</v>
      </c>
      <c r="H1289" s="11">
        <v>11</v>
      </c>
      <c r="I1289" s="20" t="s">
        <v>259</v>
      </c>
      <c r="J1289" s="11" t="s">
        <v>261</v>
      </c>
      <c r="K1289" s="11" t="s">
        <v>2960</v>
      </c>
      <c r="L1289" s="11">
        <v>2</v>
      </c>
    </row>
    <row r="1290" spans="1:12">
      <c r="A1290" s="11" t="s">
        <v>2540</v>
      </c>
      <c r="D1290" s="11" t="s">
        <v>260</v>
      </c>
      <c r="E1290" s="19" t="s">
        <v>2760</v>
      </c>
      <c r="F1290" s="10">
        <v>42036</v>
      </c>
      <c r="G1290" s="10">
        <v>45689</v>
      </c>
      <c r="H1290" s="11">
        <v>11</v>
      </c>
      <c r="I1290" s="20" t="s">
        <v>259</v>
      </c>
      <c r="J1290" s="11" t="s">
        <v>261</v>
      </c>
      <c r="K1290" s="11" t="s">
        <v>2960</v>
      </c>
      <c r="L1290" s="11">
        <v>2</v>
      </c>
    </row>
    <row r="1291" spans="1:12">
      <c r="A1291" s="11" t="s">
        <v>2541</v>
      </c>
      <c r="D1291" s="11" t="s">
        <v>260</v>
      </c>
      <c r="E1291" s="19" t="s">
        <v>2761</v>
      </c>
      <c r="F1291" s="10">
        <v>42036</v>
      </c>
      <c r="G1291" s="10">
        <v>45689</v>
      </c>
      <c r="H1291" s="11">
        <v>11</v>
      </c>
      <c r="I1291" s="20" t="s">
        <v>259</v>
      </c>
      <c r="J1291" s="11" t="s">
        <v>261</v>
      </c>
      <c r="K1291" s="11" t="s">
        <v>2960</v>
      </c>
      <c r="L1291" s="11">
        <v>2</v>
      </c>
    </row>
    <row r="1292" spans="1:12">
      <c r="A1292" s="11" t="s">
        <v>2542</v>
      </c>
      <c r="D1292" s="11" t="s">
        <v>260</v>
      </c>
      <c r="E1292" s="19" t="s">
        <v>2762</v>
      </c>
      <c r="F1292" s="10">
        <v>42036</v>
      </c>
      <c r="G1292" s="10">
        <v>45689</v>
      </c>
      <c r="H1292" s="11">
        <v>11</v>
      </c>
      <c r="I1292" s="20" t="s">
        <v>259</v>
      </c>
      <c r="J1292" s="11" t="s">
        <v>261</v>
      </c>
      <c r="K1292" s="11" t="s">
        <v>2960</v>
      </c>
      <c r="L1292" s="11">
        <v>2</v>
      </c>
    </row>
    <row r="1293" spans="1:12">
      <c r="A1293" s="11" t="s">
        <v>2543</v>
      </c>
      <c r="D1293" s="11" t="s">
        <v>260</v>
      </c>
      <c r="E1293" s="19" t="s">
        <v>2763</v>
      </c>
      <c r="F1293" s="10">
        <v>42036</v>
      </c>
      <c r="G1293" s="10">
        <v>45689</v>
      </c>
      <c r="H1293" s="11">
        <v>11</v>
      </c>
      <c r="I1293" s="20" t="s">
        <v>259</v>
      </c>
      <c r="J1293" s="11" t="s">
        <v>261</v>
      </c>
      <c r="K1293" s="11" t="s">
        <v>2960</v>
      </c>
      <c r="L1293" s="11">
        <v>2</v>
      </c>
    </row>
    <row r="1294" spans="1:12">
      <c r="A1294" s="11" t="s">
        <v>2544</v>
      </c>
      <c r="D1294" s="11" t="s">
        <v>260</v>
      </c>
      <c r="E1294" s="19" t="s">
        <v>2764</v>
      </c>
      <c r="F1294" s="10">
        <v>42036</v>
      </c>
      <c r="G1294" s="10">
        <v>45689</v>
      </c>
      <c r="H1294" s="11">
        <v>11</v>
      </c>
      <c r="I1294" s="20" t="s">
        <v>259</v>
      </c>
      <c r="J1294" s="11" t="s">
        <v>261</v>
      </c>
      <c r="K1294" s="11" t="s">
        <v>2960</v>
      </c>
      <c r="L1294" s="11">
        <v>2</v>
      </c>
    </row>
    <row r="1295" spans="1:12">
      <c r="A1295" s="11" t="s">
        <v>2545</v>
      </c>
      <c r="D1295" s="11" t="s">
        <v>260</v>
      </c>
      <c r="E1295" s="19" t="s">
        <v>2765</v>
      </c>
      <c r="F1295" s="10">
        <v>42036</v>
      </c>
      <c r="G1295" s="10">
        <v>45689</v>
      </c>
      <c r="H1295" s="11">
        <v>11</v>
      </c>
      <c r="I1295" s="20" t="s">
        <v>259</v>
      </c>
      <c r="J1295" s="11" t="s">
        <v>261</v>
      </c>
      <c r="K1295" s="11" t="s">
        <v>2960</v>
      </c>
      <c r="L1295" s="11">
        <v>2</v>
      </c>
    </row>
    <row r="1296" spans="1:12">
      <c r="A1296" s="11" t="s">
        <v>2546</v>
      </c>
      <c r="D1296" s="11" t="s">
        <v>260</v>
      </c>
      <c r="E1296" s="19" t="s">
        <v>2766</v>
      </c>
      <c r="F1296" s="10">
        <v>42036</v>
      </c>
      <c r="G1296" s="10">
        <v>45689</v>
      </c>
      <c r="H1296" s="11">
        <v>11</v>
      </c>
      <c r="I1296" s="20" t="s">
        <v>259</v>
      </c>
      <c r="J1296" s="11" t="s">
        <v>261</v>
      </c>
      <c r="K1296" s="11" t="s">
        <v>2960</v>
      </c>
      <c r="L1296" s="11">
        <v>2</v>
      </c>
    </row>
    <row r="1297" spans="1:12">
      <c r="A1297" s="11" t="s">
        <v>2547</v>
      </c>
      <c r="D1297" s="11" t="s">
        <v>260</v>
      </c>
      <c r="E1297" s="19" t="s">
        <v>2767</v>
      </c>
      <c r="F1297" s="10">
        <v>42036</v>
      </c>
      <c r="G1297" s="10">
        <v>45689</v>
      </c>
      <c r="H1297" s="11">
        <v>11</v>
      </c>
      <c r="I1297" s="20" t="s">
        <v>259</v>
      </c>
      <c r="J1297" s="11" t="s">
        <v>261</v>
      </c>
      <c r="K1297" s="11" t="s">
        <v>2960</v>
      </c>
      <c r="L1297" s="11">
        <v>2</v>
      </c>
    </row>
    <row r="1298" spans="1:12">
      <c r="A1298" s="11" t="s">
        <v>2548</v>
      </c>
      <c r="D1298" s="11" t="s">
        <v>260</v>
      </c>
      <c r="E1298" s="19" t="s">
        <v>2768</v>
      </c>
      <c r="F1298" s="10">
        <v>42036</v>
      </c>
      <c r="G1298" s="10">
        <v>45689</v>
      </c>
      <c r="H1298" s="11">
        <v>11</v>
      </c>
      <c r="I1298" s="20" t="s">
        <v>259</v>
      </c>
      <c r="J1298" s="11" t="s">
        <v>261</v>
      </c>
      <c r="K1298" s="11" t="s">
        <v>2960</v>
      </c>
      <c r="L1298" s="11">
        <v>2</v>
      </c>
    </row>
    <row r="1299" spans="1:12">
      <c r="A1299" s="11" t="s">
        <v>2549</v>
      </c>
      <c r="D1299" s="11" t="s">
        <v>260</v>
      </c>
      <c r="E1299" s="19" t="s">
        <v>2769</v>
      </c>
      <c r="F1299" s="10">
        <v>42036</v>
      </c>
      <c r="G1299" s="10">
        <v>45689</v>
      </c>
      <c r="H1299" s="11">
        <v>11</v>
      </c>
      <c r="I1299" s="20" t="s">
        <v>259</v>
      </c>
      <c r="J1299" s="11" t="s">
        <v>261</v>
      </c>
      <c r="K1299" s="11" t="s">
        <v>2960</v>
      </c>
      <c r="L1299" s="11">
        <v>2</v>
      </c>
    </row>
    <row r="1300" spans="1:12">
      <c r="A1300" s="11" t="s">
        <v>2550</v>
      </c>
      <c r="D1300" s="11" t="s">
        <v>260</v>
      </c>
      <c r="E1300" s="19" t="s">
        <v>2770</v>
      </c>
      <c r="F1300" s="10">
        <v>42036</v>
      </c>
      <c r="G1300" s="10">
        <v>45689</v>
      </c>
      <c r="H1300" s="11">
        <v>11</v>
      </c>
      <c r="I1300" s="20" t="s">
        <v>259</v>
      </c>
      <c r="J1300" s="11" t="s">
        <v>261</v>
      </c>
      <c r="K1300" s="11" t="s">
        <v>2960</v>
      </c>
      <c r="L1300" s="11">
        <v>2</v>
      </c>
    </row>
    <row r="1301" spans="1:12">
      <c r="A1301" s="11" t="s">
        <v>2551</v>
      </c>
      <c r="D1301" s="11" t="s">
        <v>260</v>
      </c>
      <c r="E1301" s="19" t="s">
        <v>2771</v>
      </c>
      <c r="F1301" s="10">
        <v>42036</v>
      </c>
      <c r="G1301" s="10">
        <v>45689</v>
      </c>
      <c r="H1301" s="11">
        <v>11</v>
      </c>
      <c r="I1301" s="20" t="s">
        <v>259</v>
      </c>
      <c r="J1301" s="11" t="s">
        <v>261</v>
      </c>
      <c r="K1301" s="11" t="s">
        <v>2960</v>
      </c>
      <c r="L1301" s="11">
        <v>2</v>
      </c>
    </row>
    <row r="1302" spans="1:12">
      <c r="A1302" s="11" t="s">
        <v>2552</v>
      </c>
      <c r="D1302" s="11" t="s">
        <v>260</v>
      </c>
      <c r="E1302" s="19" t="s">
        <v>2772</v>
      </c>
      <c r="F1302" s="10">
        <v>42036</v>
      </c>
      <c r="G1302" s="10">
        <v>45689</v>
      </c>
      <c r="H1302" s="11">
        <v>11</v>
      </c>
      <c r="I1302" s="20" t="s">
        <v>259</v>
      </c>
      <c r="J1302" s="11" t="s">
        <v>261</v>
      </c>
      <c r="K1302" s="11" t="s">
        <v>2960</v>
      </c>
      <c r="L1302" s="11">
        <v>2</v>
      </c>
    </row>
    <row r="1303" spans="1:12">
      <c r="A1303" s="11" t="s">
        <v>2553</v>
      </c>
      <c r="D1303" s="11" t="s">
        <v>260</v>
      </c>
      <c r="E1303" s="19" t="s">
        <v>2773</v>
      </c>
      <c r="F1303" s="10">
        <v>42036</v>
      </c>
      <c r="G1303" s="10">
        <v>45689</v>
      </c>
      <c r="H1303" s="11">
        <v>11</v>
      </c>
      <c r="I1303" s="20" t="s">
        <v>259</v>
      </c>
      <c r="J1303" s="11" t="s">
        <v>261</v>
      </c>
      <c r="K1303" s="11" t="s">
        <v>2960</v>
      </c>
      <c r="L1303" s="11">
        <v>2</v>
      </c>
    </row>
    <row r="1304" spans="1:12">
      <c r="A1304" s="11" t="s">
        <v>2554</v>
      </c>
      <c r="D1304" s="11" t="s">
        <v>260</v>
      </c>
      <c r="E1304" s="19" t="s">
        <v>2774</v>
      </c>
      <c r="F1304" s="10">
        <v>42036</v>
      </c>
      <c r="G1304" s="10">
        <v>45689</v>
      </c>
      <c r="H1304" s="11">
        <v>11</v>
      </c>
      <c r="I1304" s="20" t="s">
        <v>259</v>
      </c>
      <c r="J1304" s="11" t="s">
        <v>261</v>
      </c>
      <c r="K1304" s="11" t="s">
        <v>2960</v>
      </c>
      <c r="L1304" s="11">
        <v>2</v>
      </c>
    </row>
    <row r="1305" spans="1:12">
      <c r="A1305" s="11" t="s">
        <v>2555</v>
      </c>
      <c r="D1305" s="11" t="s">
        <v>260</v>
      </c>
      <c r="E1305" s="19" t="s">
        <v>2775</v>
      </c>
      <c r="F1305" s="10">
        <v>42036</v>
      </c>
      <c r="G1305" s="10">
        <v>45689</v>
      </c>
      <c r="H1305" s="11">
        <v>11</v>
      </c>
      <c r="I1305" s="20" t="s">
        <v>259</v>
      </c>
      <c r="J1305" s="11" t="s">
        <v>261</v>
      </c>
      <c r="K1305" s="11" t="s">
        <v>2960</v>
      </c>
      <c r="L1305" s="11">
        <v>2</v>
      </c>
    </row>
    <row r="1306" spans="1:12">
      <c r="A1306" s="11" t="s">
        <v>2556</v>
      </c>
      <c r="D1306" s="11" t="s">
        <v>260</v>
      </c>
      <c r="E1306" s="19" t="s">
        <v>2776</v>
      </c>
      <c r="F1306" s="10">
        <v>42036</v>
      </c>
      <c r="G1306" s="10">
        <v>45689</v>
      </c>
      <c r="H1306" s="11">
        <v>11</v>
      </c>
      <c r="I1306" s="20" t="s">
        <v>259</v>
      </c>
      <c r="J1306" s="11" t="s">
        <v>261</v>
      </c>
      <c r="K1306" s="11" t="s">
        <v>2960</v>
      </c>
      <c r="L1306" s="11">
        <v>2</v>
      </c>
    </row>
    <row r="1307" spans="1:12">
      <c r="A1307" s="11" t="s">
        <v>2557</v>
      </c>
      <c r="D1307" s="11" t="s">
        <v>260</v>
      </c>
      <c r="E1307" s="19" t="s">
        <v>2777</v>
      </c>
      <c r="F1307" s="10">
        <v>42036</v>
      </c>
      <c r="G1307" s="10">
        <v>45689</v>
      </c>
      <c r="H1307" s="11">
        <v>11</v>
      </c>
      <c r="I1307" s="20" t="s">
        <v>259</v>
      </c>
      <c r="J1307" s="11" t="s">
        <v>261</v>
      </c>
      <c r="K1307" s="11" t="s">
        <v>2960</v>
      </c>
      <c r="L1307" s="11">
        <v>2</v>
      </c>
    </row>
    <row r="1308" spans="1:12">
      <c r="A1308" s="11" t="s">
        <v>2558</v>
      </c>
      <c r="D1308" s="11" t="s">
        <v>260</v>
      </c>
      <c r="E1308" s="19" t="s">
        <v>2778</v>
      </c>
      <c r="F1308" s="10">
        <v>42036</v>
      </c>
      <c r="G1308" s="10">
        <v>45689</v>
      </c>
      <c r="H1308" s="11">
        <v>11</v>
      </c>
      <c r="I1308" s="20" t="s">
        <v>259</v>
      </c>
      <c r="J1308" s="11" t="s">
        <v>261</v>
      </c>
      <c r="K1308" s="11" t="s">
        <v>2960</v>
      </c>
      <c r="L1308" s="11">
        <v>2</v>
      </c>
    </row>
    <row r="1309" spans="1:12">
      <c r="A1309" s="11" t="s">
        <v>2559</v>
      </c>
      <c r="D1309" s="11" t="s">
        <v>260</v>
      </c>
      <c r="E1309" s="19" t="s">
        <v>2779</v>
      </c>
      <c r="F1309" s="10">
        <v>42036</v>
      </c>
      <c r="G1309" s="10">
        <v>45689</v>
      </c>
      <c r="H1309" s="11">
        <v>11</v>
      </c>
      <c r="I1309" s="20" t="s">
        <v>259</v>
      </c>
      <c r="J1309" s="11" t="s">
        <v>261</v>
      </c>
      <c r="K1309" s="11" t="s">
        <v>2960</v>
      </c>
      <c r="L1309" s="11">
        <v>2</v>
      </c>
    </row>
    <row r="1310" spans="1:12">
      <c r="A1310" s="11" t="s">
        <v>2560</v>
      </c>
      <c r="D1310" s="11" t="s">
        <v>260</v>
      </c>
      <c r="E1310" s="19" t="s">
        <v>2780</v>
      </c>
      <c r="F1310" s="10">
        <v>42036</v>
      </c>
      <c r="G1310" s="10">
        <v>45689</v>
      </c>
      <c r="H1310" s="11">
        <v>11</v>
      </c>
      <c r="I1310" s="20" t="s">
        <v>259</v>
      </c>
      <c r="J1310" s="11" t="s">
        <v>261</v>
      </c>
      <c r="K1310" s="11" t="s">
        <v>2960</v>
      </c>
      <c r="L1310" s="11">
        <v>2</v>
      </c>
    </row>
    <row r="1311" spans="1:12">
      <c r="A1311" s="11" t="s">
        <v>2561</v>
      </c>
      <c r="D1311" s="11" t="s">
        <v>260</v>
      </c>
      <c r="E1311" s="19" t="s">
        <v>2781</v>
      </c>
      <c r="F1311" s="10">
        <v>42036</v>
      </c>
      <c r="G1311" s="10">
        <v>45689</v>
      </c>
      <c r="H1311" s="11">
        <v>11</v>
      </c>
      <c r="I1311" s="20" t="s">
        <v>259</v>
      </c>
      <c r="J1311" s="11" t="s">
        <v>261</v>
      </c>
      <c r="K1311" s="11" t="s">
        <v>2960</v>
      </c>
      <c r="L1311" s="11">
        <v>2</v>
      </c>
    </row>
    <row r="1312" spans="1:12">
      <c r="A1312" s="11" t="s">
        <v>2562</v>
      </c>
      <c r="D1312" s="11" t="s">
        <v>260</v>
      </c>
      <c r="E1312" s="19" t="s">
        <v>2782</v>
      </c>
      <c r="F1312" s="10">
        <v>42036</v>
      </c>
      <c r="G1312" s="10">
        <v>45689</v>
      </c>
      <c r="H1312" s="11">
        <v>11</v>
      </c>
      <c r="I1312" s="20" t="s">
        <v>259</v>
      </c>
      <c r="J1312" s="11" t="s">
        <v>261</v>
      </c>
      <c r="K1312" s="11" t="s">
        <v>2960</v>
      </c>
      <c r="L1312" s="11">
        <v>2</v>
      </c>
    </row>
    <row r="1313" spans="1:12">
      <c r="A1313" s="11" t="s">
        <v>2563</v>
      </c>
      <c r="D1313" s="11" t="s">
        <v>260</v>
      </c>
      <c r="E1313" s="19" t="s">
        <v>2783</v>
      </c>
      <c r="F1313" s="10">
        <v>42036</v>
      </c>
      <c r="G1313" s="10">
        <v>45689</v>
      </c>
      <c r="H1313" s="11">
        <v>11</v>
      </c>
      <c r="I1313" s="20" t="s">
        <v>259</v>
      </c>
      <c r="J1313" s="11" t="s">
        <v>261</v>
      </c>
      <c r="K1313" s="11" t="s">
        <v>2960</v>
      </c>
      <c r="L1313" s="11">
        <v>2</v>
      </c>
    </row>
    <row r="1314" spans="1:12">
      <c r="A1314" s="11" t="s">
        <v>2564</v>
      </c>
      <c r="D1314" s="11" t="s">
        <v>260</v>
      </c>
      <c r="E1314" s="19" t="s">
        <v>2784</v>
      </c>
      <c r="F1314" s="10">
        <v>42036</v>
      </c>
      <c r="G1314" s="10">
        <v>45689</v>
      </c>
      <c r="H1314" s="11">
        <v>11</v>
      </c>
      <c r="I1314" s="20" t="s">
        <v>259</v>
      </c>
      <c r="J1314" s="11" t="s">
        <v>261</v>
      </c>
      <c r="K1314" s="11" t="s">
        <v>2960</v>
      </c>
      <c r="L1314" s="11">
        <v>2</v>
      </c>
    </row>
    <row r="1315" spans="1:12">
      <c r="A1315" s="11" t="s">
        <v>2565</v>
      </c>
      <c r="D1315" s="11" t="s">
        <v>260</v>
      </c>
      <c r="E1315" s="19" t="s">
        <v>2785</v>
      </c>
      <c r="F1315" s="10">
        <v>42036</v>
      </c>
      <c r="G1315" s="10">
        <v>45689</v>
      </c>
      <c r="H1315" s="11">
        <v>11</v>
      </c>
      <c r="I1315" s="20" t="s">
        <v>259</v>
      </c>
      <c r="J1315" s="11" t="s">
        <v>261</v>
      </c>
      <c r="K1315" s="11" t="s">
        <v>2960</v>
      </c>
      <c r="L1315" s="11">
        <v>2</v>
      </c>
    </row>
    <row r="1316" spans="1:12">
      <c r="A1316" s="11" t="s">
        <v>2566</v>
      </c>
      <c r="D1316" s="11" t="s">
        <v>260</v>
      </c>
      <c r="E1316" s="19" t="s">
        <v>2786</v>
      </c>
      <c r="F1316" s="10">
        <v>42036</v>
      </c>
      <c r="G1316" s="10">
        <v>45689</v>
      </c>
      <c r="H1316" s="11">
        <v>11</v>
      </c>
      <c r="I1316" s="20" t="s">
        <v>259</v>
      </c>
      <c r="J1316" s="11" t="s">
        <v>261</v>
      </c>
      <c r="K1316" s="11" t="s">
        <v>2960</v>
      </c>
      <c r="L1316" s="11">
        <v>2</v>
      </c>
    </row>
    <row r="1317" spans="1:12">
      <c r="A1317" s="11" t="s">
        <v>2567</v>
      </c>
      <c r="D1317" s="11" t="s">
        <v>260</v>
      </c>
      <c r="E1317" s="19" t="s">
        <v>2787</v>
      </c>
      <c r="F1317" s="10">
        <v>42036</v>
      </c>
      <c r="G1317" s="10">
        <v>45689</v>
      </c>
      <c r="H1317" s="11">
        <v>11</v>
      </c>
      <c r="I1317" s="20" t="s">
        <v>259</v>
      </c>
      <c r="J1317" s="11" t="s">
        <v>261</v>
      </c>
      <c r="K1317" s="11" t="s">
        <v>2960</v>
      </c>
      <c r="L1317" s="11">
        <v>2</v>
      </c>
    </row>
    <row r="1318" spans="1:12">
      <c r="A1318" s="11" t="s">
        <v>2568</v>
      </c>
      <c r="D1318" s="11" t="s">
        <v>260</v>
      </c>
      <c r="E1318" s="19" t="s">
        <v>2788</v>
      </c>
      <c r="F1318" s="10">
        <v>42036</v>
      </c>
      <c r="G1318" s="10">
        <v>45689</v>
      </c>
      <c r="H1318" s="11">
        <v>11</v>
      </c>
      <c r="I1318" s="20" t="s">
        <v>259</v>
      </c>
      <c r="J1318" s="11" t="s">
        <v>261</v>
      </c>
      <c r="K1318" s="11" t="s">
        <v>2960</v>
      </c>
      <c r="L1318" s="11">
        <v>2</v>
      </c>
    </row>
    <row r="1319" spans="1:12">
      <c r="A1319" s="11" t="s">
        <v>2569</v>
      </c>
      <c r="D1319" s="11" t="s">
        <v>260</v>
      </c>
      <c r="E1319" s="19" t="s">
        <v>2789</v>
      </c>
      <c r="F1319" s="10">
        <v>42036</v>
      </c>
      <c r="G1319" s="10">
        <v>45689</v>
      </c>
      <c r="H1319" s="11">
        <v>11</v>
      </c>
      <c r="I1319" s="20" t="s">
        <v>259</v>
      </c>
      <c r="J1319" s="11" t="s">
        <v>261</v>
      </c>
      <c r="K1319" s="11" t="s">
        <v>2960</v>
      </c>
      <c r="L1319" s="11">
        <v>2</v>
      </c>
    </row>
    <row r="1320" spans="1:12">
      <c r="A1320" s="11" t="s">
        <v>2570</v>
      </c>
      <c r="D1320" s="11" t="s">
        <v>260</v>
      </c>
      <c r="E1320" s="19" t="s">
        <v>2790</v>
      </c>
      <c r="F1320" s="10">
        <v>42036</v>
      </c>
      <c r="G1320" s="10">
        <v>45689</v>
      </c>
      <c r="H1320" s="11">
        <v>11</v>
      </c>
      <c r="I1320" s="20" t="s">
        <v>259</v>
      </c>
      <c r="J1320" s="11" t="s">
        <v>261</v>
      </c>
      <c r="K1320" s="11" t="s">
        <v>2960</v>
      </c>
      <c r="L1320" s="11">
        <v>2</v>
      </c>
    </row>
    <row r="1321" spans="1:12">
      <c r="A1321" s="11" t="s">
        <v>2571</v>
      </c>
      <c r="D1321" s="11" t="s">
        <v>260</v>
      </c>
      <c r="E1321" s="19" t="s">
        <v>2791</v>
      </c>
      <c r="F1321" s="10">
        <v>42036</v>
      </c>
      <c r="G1321" s="10">
        <v>45689</v>
      </c>
      <c r="H1321" s="11">
        <v>11</v>
      </c>
      <c r="I1321" s="20" t="s">
        <v>259</v>
      </c>
      <c r="J1321" s="11" t="s">
        <v>261</v>
      </c>
      <c r="K1321" s="11" t="s">
        <v>2960</v>
      </c>
      <c r="L1321" s="11">
        <v>2</v>
      </c>
    </row>
    <row r="1322" spans="1:12">
      <c r="A1322" s="11" t="s">
        <v>2572</v>
      </c>
      <c r="D1322" s="11" t="s">
        <v>260</v>
      </c>
      <c r="E1322" s="19" t="s">
        <v>2792</v>
      </c>
      <c r="F1322" s="10">
        <v>42036</v>
      </c>
      <c r="G1322" s="10">
        <v>45689</v>
      </c>
      <c r="H1322" s="11">
        <v>11</v>
      </c>
      <c r="I1322" s="20" t="s">
        <v>259</v>
      </c>
      <c r="J1322" s="11" t="s">
        <v>261</v>
      </c>
      <c r="K1322" s="11" t="s">
        <v>2960</v>
      </c>
      <c r="L1322" s="11">
        <v>2</v>
      </c>
    </row>
    <row r="1323" spans="1:12">
      <c r="A1323" s="11" t="s">
        <v>2573</v>
      </c>
      <c r="D1323" s="11" t="s">
        <v>260</v>
      </c>
      <c r="E1323" s="19" t="s">
        <v>2793</v>
      </c>
      <c r="F1323" s="10">
        <v>42036</v>
      </c>
      <c r="G1323" s="10">
        <v>45689</v>
      </c>
      <c r="H1323" s="11">
        <v>11</v>
      </c>
      <c r="I1323" s="20" t="s">
        <v>259</v>
      </c>
      <c r="J1323" s="11" t="s">
        <v>261</v>
      </c>
      <c r="K1323" s="11" t="s">
        <v>2960</v>
      </c>
      <c r="L1323" s="11">
        <v>2</v>
      </c>
    </row>
    <row r="1324" spans="1:12">
      <c r="A1324" s="11" t="s">
        <v>2574</v>
      </c>
      <c r="D1324" s="11" t="s">
        <v>260</v>
      </c>
      <c r="E1324" s="19" t="s">
        <v>2794</v>
      </c>
      <c r="F1324" s="10">
        <v>42036</v>
      </c>
      <c r="G1324" s="10">
        <v>45689</v>
      </c>
      <c r="H1324" s="11">
        <v>11</v>
      </c>
      <c r="I1324" s="20" t="s">
        <v>259</v>
      </c>
      <c r="J1324" s="11" t="s">
        <v>261</v>
      </c>
      <c r="K1324" s="11" t="s">
        <v>2960</v>
      </c>
      <c r="L1324" s="11">
        <v>2</v>
      </c>
    </row>
    <row r="1325" spans="1:12">
      <c r="A1325" s="11" t="s">
        <v>2575</v>
      </c>
      <c r="D1325" s="11" t="s">
        <v>260</v>
      </c>
      <c r="E1325" s="19" t="s">
        <v>2795</v>
      </c>
      <c r="F1325" s="10">
        <v>42036</v>
      </c>
      <c r="G1325" s="10">
        <v>45689</v>
      </c>
      <c r="H1325" s="11">
        <v>11</v>
      </c>
      <c r="I1325" s="20" t="s">
        <v>259</v>
      </c>
      <c r="J1325" s="11" t="s">
        <v>261</v>
      </c>
      <c r="K1325" s="11" t="s">
        <v>2960</v>
      </c>
      <c r="L1325" s="11">
        <v>2</v>
      </c>
    </row>
    <row r="1326" spans="1:12">
      <c r="A1326" s="11" t="s">
        <v>2576</v>
      </c>
      <c r="D1326" s="11" t="s">
        <v>260</v>
      </c>
      <c r="E1326" s="19" t="s">
        <v>2796</v>
      </c>
      <c r="F1326" s="10">
        <v>42036</v>
      </c>
      <c r="G1326" s="10">
        <v>45689</v>
      </c>
      <c r="H1326" s="11">
        <v>11</v>
      </c>
      <c r="I1326" s="20" t="s">
        <v>259</v>
      </c>
      <c r="J1326" s="11" t="s">
        <v>261</v>
      </c>
      <c r="K1326" s="11" t="s">
        <v>2960</v>
      </c>
      <c r="L1326" s="11">
        <v>2</v>
      </c>
    </row>
    <row r="1327" spans="1:12">
      <c r="A1327" s="11" t="s">
        <v>2577</v>
      </c>
      <c r="D1327" s="11" t="s">
        <v>260</v>
      </c>
      <c r="E1327" s="19" t="s">
        <v>2797</v>
      </c>
      <c r="F1327" s="10">
        <v>42036</v>
      </c>
      <c r="G1327" s="10">
        <v>45689</v>
      </c>
      <c r="H1327" s="11">
        <v>11</v>
      </c>
      <c r="I1327" s="20" t="s">
        <v>259</v>
      </c>
      <c r="J1327" s="11" t="s">
        <v>261</v>
      </c>
      <c r="K1327" s="11" t="s">
        <v>2960</v>
      </c>
      <c r="L1327" s="11">
        <v>2</v>
      </c>
    </row>
    <row r="1328" spans="1:12">
      <c r="A1328" s="11" t="s">
        <v>2578</v>
      </c>
      <c r="D1328" s="11" t="s">
        <v>260</v>
      </c>
      <c r="E1328" s="19" t="s">
        <v>2798</v>
      </c>
      <c r="F1328" s="10">
        <v>42036</v>
      </c>
      <c r="G1328" s="10">
        <v>45689</v>
      </c>
      <c r="H1328" s="11">
        <v>11</v>
      </c>
      <c r="I1328" s="20" t="s">
        <v>259</v>
      </c>
      <c r="J1328" s="11" t="s">
        <v>261</v>
      </c>
      <c r="K1328" s="11" t="s">
        <v>2960</v>
      </c>
      <c r="L1328" s="11">
        <v>2</v>
      </c>
    </row>
    <row r="1329" spans="1:12">
      <c r="A1329" s="11" t="s">
        <v>2579</v>
      </c>
      <c r="D1329" s="11" t="s">
        <v>260</v>
      </c>
      <c r="E1329" s="19" t="s">
        <v>2799</v>
      </c>
      <c r="F1329" s="10">
        <v>42036</v>
      </c>
      <c r="G1329" s="10">
        <v>45689</v>
      </c>
      <c r="H1329" s="11">
        <v>11</v>
      </c>
      <c r="I1329" s="20" t="s">
        <v>259</v>
      </c>
      <c r="J1329" s="11" t="s">
        <v>261</v>
      </c>
      <c r="K1329" s="11" t="s">
        <v>2960</v>
      </c>
      <c r="L1329" s="11">
        <v>2</v>
      </c>
    </row>
    <row r="1330" spans="1:12">
      <c r="A1330" s="11" t="s">
        <v>2580</v>
      </c>
      <c r="D1330" s="11" t="s">
        <v>260</v>
      </c>
      <c r="E1330" s="19" t="s">
        <v>2800</v>
      </c>
      <c r="F1330" s="10">
        <v>42036</v>
      </c>
      <c r="G1330" s="10">
        <v>45689</v>
      </c>
      <c r="H1330" s="11">
        <v>11</v>
      </c>
      <c r="I1330" s="20" t="s">
        <v>259</v>
      </c>
      <c r="J1330" s="11" t="s">
        <v>261</v>
      </c>
      <c r="K1330" s="11" t="s">
        <v>2960</v>
      </c>
      <c r="L1330" s="11">
        <v>2</v>
      </c>
    </row>
    <row r="1331" spans="1:12">
      <c r="A1331" s="11" t="s">
        <v>2581</v>
      </c>
      <c r="D1331" s="11" t="s">
        <v>260</v>
      </c>
      <c r="E1331" s="19" t="s">
        <v>2801</v>
      </c>
      <c r="F1331" s="10">
        <v>42036</v>
      </c>
      <c r="G1331" s="10">
        <v>45689</v>
      </c>
      <c r="H1331" s="11">
        <v>11</v>
      </c>
      <c r="I1331" s="20" t="s">
        <v>259</v>
      </c>
      <c r="J1331" s="11" t="s">
        <v>261</v>
      </c>
      <c r="K1331" s="11" t="s">
        <v>2960</v>
      </c>
      <c r="L1331" s="11">
        <v>2</v>
      </c>
    </row>
    <row r="1332" spans="1:12">
      <c r="A1332" s="11" t="s">
        <v>2582</v>
      </c>
      <c r="D1332" s="11" t="s">
        <v>260</v>
      </c>
      <c r="E1332" s="19" t="s">
        <v>2802</v>
      </c>
      <c r="F1332" s="10">
        <v>42036</v>
      </c>
      <c r="G1332" s="10">
        <v>45689</v>
      </c>
      <c r="H1332" s="11">
        <v>11</v>
      </c>
      <c r="I1332" s="20" t="s">
        <v>259</v>
      </c>
      <c r="J1332" s="11" t="s">
        <v>261</v>
      </c>
      <c r="K1332" s="11" t="s">
        <v>2960</v>
      </c>
      <c r="L1332" s="11">
        <v>2</v>
      </c>
    </row>
    <row r="1333" spans="1:12">
      <c r="A1333" s="11" t="s">
        <v>2583</v>
      </c>
      <c r="D1333" s="11" t="s">
        <v>260</v>
      </c>
      <c r="E1333" s="19" t="s">
        <v>2803</v>
      </c>
      <c r="F1333" s="10">
        <v>42036</v>
      </c>
      <c r="G1333" s="10">
        <v>45689</v>
      </c>
      <c r="H1333" s="11">
        <v>11</v>
      </c>
      <c r="I1333" s="20" t="s">
        <v>259</v>
      </c>
      <c r="J1333" s="11" t="s">
        <v>261</v>
      </c>
      <c r="K1333" s="11" t="s">
        <v>2960</v>
      </c>
      <c r="L1333" s="11">
        <v>2</v>
      </c>
    </row>
    <row r="1334" spans="1:12">
      <c r="A1334" s="11" t="s">
        <v>2584</v>
      </c>
      <c r="D1334" s="11" t="s">
        <v>260</v>
      </c>
      <c r="E1334" s="19" t="s">
        <v>2804</v>
      </c>
      <c r="F1334" s="10">
        <v>42036</v>
      </c>
      <c r="G1334" s="10">
        <v>45689</v>
      </c>
      <c r="H1334" s="11">
        <v>11</v>
      </c>
      <c r="I1334" s="20" t="s">
        <v>259</v>
      </c>
      <c r="J1334" s="11" t="s">
        <v>261</v>
      </c>
      <c r="K1334" s="11" t="s">
        <v>2960</v>
      </c>
      <c r="L1334" s="11">
        <v>2</v>
      </c>
    </row>
    <row r="1335" spans="1:12">
      <c r="A1335" s="11" t="s">
        <v>2585</v>
      </c>
      <c r="D1335" s="11" t="s">
        <v>260</v>
      </c>
      <c r="E1335" s="19" t="s">
        <v>2805</v>
      </c>
      <c r="F1335" s="10">
        <v>42036</v>
      </c>
      <c r="G1335" s="10">
        <v>45689</v>
      </c>
      <c r="H1335" s="11">
        <v>11</v>
      </c>
      <c r="I1335" s="20" t="s">
        <v>259</v>
      </c>
      <c r="J1335" s="11" t="s">
        <v>261</v>
      </c>
      <c r="K1335" s="11" t="s">
        <v>2960</v>
      </c>
      <c r="L1335" s="11">
        <v>2</v>
      </c>
    </row>
    <row r="1336" spans="1:12">
      <c r="A1336" s="11" t="s">
        <v>2586</v>
      </c>
      <c r="D1336" s="11" t="s">
        <v>260</v>
      </c>
      <c r="E1336" s="19" t="s">
        <v>2806</v>
      </c>
      <c r="F1336" s="10">
        <v>42036</v>
      </c>
      <c r="G1336" s="10">
        <v>45689</v>
      </c>
      <c r="H1336" s="11">
        <v>11</v>
      </c>
      <c r="I1336" s="20" t="s">
        <v>259</v>
      </c>
      <c r="J1336" s="11" t="s">
        <v>261</v>
      </c>
      <c r="K1336" s="11" t="s">
        <v>2960</v>
      </c>
      <c r="L1336" s="11">
        <v>2</v>
      </c>
    </row>
    <row r="1337" spans="1:12">
      <c r="A1337" s="11" t="s">
        <v>2587</v>
      </c>
      <c r="D1337" s="11" t="s">
        <v>260</v>
      </c>
      <c r="E1337" s="19" t="s">
        <v>2807</v>
      </c>
      <c r="F1337" s="10">
        <v>42036</v>
      </c>
      <c r="G1337" s="10">
        <v>45689</v>
      </c>
      <c r="H1337" s="11">
        <v>11</v>
      </c>
      <c r="I1337" s="20" t="s">
        <v>259</v>
      </c>
      <c r="J1337" s="11" t="s">
        <v>261</v>
      </c>
      <c r="K1337" s="11" t="s">
        <v>2960</v>
      </c>
      <c r="L1337" s="11">
        <v>2</v>
      </c>
    </row>
    <row r="1338" spans="1:12">
      <c r="A1338" s="11" t="s">
        <v>2588</v>
      </c>
      <c r="D1338" s="11" t="s">
        <v>260</v>
      </c>
      <c r="E1338" s="19" t="s">
        <v>2808</v>
      </c>
      <c r="F1338" s="10">
        <v>42036</v>
      </c>
      <c r="G1338" s="10">
        <v>45689</v>
      </c>
      <c r="H1338" s="11">
        <v>11</v>
      </c>
      <c r="I1338" s="20" t="s">
        <v>259</v>
      </c>
      <c r="J1338" s="11" t="s">
        <v>261</v>
      </c>
      <c r="K1338" s="11" t="s">
        <v>2960</v>
      </c>
      <c r="L1338" s="11">
        <v>2</v>
      </c>
    </row>
    <row r="1339" spans="1:12">
      <c r="A1339" s="11" t="s">
        <v>2589</v>
      </c>
      <c r="D1339" s="11" t="s">
        <v>260</v>
      </c>
      <c r="E1339" s="19" t="s">
        <v>2809</v>
      </c>
      <c r="F1339" s="10">
        <v>42036</v>
      </c>
      <c r="G1339" s="10">
        <v>45689</v>
      </c>
      <c r="H1339" s="11">
        <v>11</v>
      </c>
      <c r="I1339" s="20" t="s">
        <v>259</v>
      </c>
      <c r="J1339" s="11" t="s">
        <v>261</v>
      </c>
      <c r="K1339" s="11" t="s">
        <v>2960</v>
      </c>
      <c r="L1339" s="11">
        <v>2</v>
      </c>
    </row>
    <row r="1340" spans="1:12">
      <c r="A1340" s="11" t="s">
        <v>2590</v>
      </c>
      <c r="D1340" s="11" t="s">
        <v>260</v>
      </c>
      <c r="E1340" s="19" t="s">
        <v>2810</v>
      </c>
      <c r="F1340" s="10">
        <v>42036</v>
      </c>
      <c r="G1340" s="10">
        <v>45689</v>
      </c>
      <c r="H1340" s="11">
        <v>11</v>
      </c>
      <c r="I1340" s="20" t="s">
        <v>259</v>
      </c>
      <c r="J1340" s="11" t="s">
        <v>261</v>
      </c>
      <c r="K1340" s="11" t="s">
        <v>2960</v>
      </c>
      <c r="L1340" s="11">
        <v>2</v>
      </c>
    </row>
    <row r="1341" spans="1:12">
      <c r="A1341" s="11" t="s">
        <v>2591</v>
      </c>
      <c r="D1341" s="11" t="s">
        <v>260</v>
      </c>
      <c r="E1341" s="19" t="s">
        <v>2811</v>
      </c>
      <c r="F1341" s="10">
        <v>42036</v>
      </c>
      <c r="G1341" s="10">
        <v>45689</v>
      </c>
      <c r="H1341" s="11">
        <v>11</v>
      </c>
      <c r="I1341" s="20" t="s">
        <v>259</v>
      </c>
      <c r="J1341" s="11" t="s">
        <v>261</v>
      </c>
      <c r="K1341" s="11" t="s">
        <v>2960</v>
      </c>
      <c r="L1341" s="11">
        <v>2</v>
      </c>
    </row>
    <row r="1342" spans="1:12">
      <c r="A1342" s="11" t="s">
        <v>2592</v>
      </c>
      <c r="D1342" s="11" t="s">
        <v>260</v>
      </c>
      <c r="E1342" s="19" t="s">
        <v>2812</v>
      </c>
      <c r="F1342" s="10">
        <v>42036</v>
      </c>
      <c r="G1342" s="10">
        <v>45689</v>
      </c>
      <c r="H1342" s="11">
        <v>11</v>
      </c>
      <c r="I1342" s="20" t="s">
        <v>259</v>
      </c>
      <c r="J1342" s="11" t="s">
        <v>261</v>
      </c>
      <c r="K1342" s="11" t="s">
        <v>2960</v>
      </c>
      <c r="L1342" s="11">
        <v>2</v>
      </c>
    </row>
    <row r="1343" spans="1:12">
      <c r="A1343" s="11" t="s">
        <v>2593</v>
      </c>
      <c r="D1343" s="11" t="s">
        <v>260</v>
      </c>
      <c r="E1343" s="19" t="s">
        <v>2813</v>
      </c>
      <c r="F1343" s="10">
        <v>42036</v>
      </c>
      <c r="G1343" s="10">
        <v>45689</v>
      </c>
      <c r="H1343" s="11">
        <v>11</v>
      </c>
      <c r="I1343" s="20" t="s">
        <v>259</v>
      </c>
      <c r="J1343" s="11" t="s">
        <v>261</v>
      </c>
      <c r="K1343" s="11" t="s">
        <v>2960</v>
      </c>
      <c r="L1343" s="11">
        <v>2</v>
      </c>
    </row>
    <row r="1344" spans="1:12">
      <c r="A1344" s="11" t="s">
        <v>2594</v>
      </c>
      <c r="D1344" s="11" t="s">
        <v>260</v>
      </c>
      <c r="E1344" s="19" t="s">
        <v>2814</v>
      </c>
      <c r="F1344" s="10">
        <v>42036</v>
      </c>
      <c r="G1344" s="10">
        <v>45689</v>
      </c>
      <c r="H1344" s="11">
        <v>11</v>
      </c>
      <c r="I1344" s="20" t="s">
        <v>259</v>
      </c>
      <c r="J1344" s="11" t="s">
        <v>261</v>
      </c>
      <c r="K1344" s="11" t="s">
        <v>2960</v>
      </c>
      <c r="L1344" s="11">
        <v>2</v>
      </c>
    </row>
    <row r="1345" spans="1:12">
      <c r="A1345" s="11" t="s">
        <v>2595</v>
      </c>
      <c r="D1345" s="11" t="s">
        <v>260</v>
      </c>
      <c r="E1345" s="19" t="s">
        <v>2815</v>
      </c>
      <c r="F1345" s="10">
        <v>42036</v>
      </c>
      <c r="G1345" s="10">
        <v>45689</v>
      </c>
      <c r="H1345" s="11">
        <v>11</v>
      </c>
      <c r="I1345" s="20" t="s">
        <v>259</v>
      </c>
      <c r="J1345" s="11" t="s">
        <v>261</v>
      </c>
      <c r="K1345" s="11" t="s">
        <v>2960</v>
      </c>
      <c r="L1345" s="11">
        <v>2</v>
      </c>
    </row>
    <row r="1346" spans="1:12">
      <c r="A1346" s="11" t="s">
        <v>2596</v>
      </c>
      <c r="D1346" s="11" t="s">
        <v>260</v>
      </c>
      <c r="E1346" s="19" t="s">
        <v>2816</v>
      </c>
      <c r="F1346" s="10">
        <v>42036</v>
      </c>
      <c r="G1346" s="10">
        <v>45689</v>
      </c>
      <c r="H1346" s="11">
        <v>11</v>
      </c>
      <c r="I1346" s="20" t="s">
        <v>259</v>
      </c>
      <c r="J1346" s="11" t="s">
        <v>261</v>
      </c>
      <c r="K1346" s="11" t="s">
        <v>2960</v>
      </c>
      <c r="L1346" s="11">
        <v>2</v>
      </c>
    </row>
    <row r="1347" spans="1:12">
      <c r="A1347" s="11" t="s">
        <v>2597</v>
      </c>
      <c r="D1347" s="11" t="s">
        <v>260</v>
      </c>
      <c r="E1347" s="19" t="s">
        <v>2817</v>
      </c>
      <c r="F1347" s="10">
        <v>42036</v>
      </c>
      <c r="G1347" s="10">
        <v>45689</v>
      </c>
      <c r="H1347" s="11">
        <v>11</v>
      </c>
      <c r="I1347" s="20" t="s">
        <v>259</v>
      </c>
      <c r="J1347" s="11" t="s">
        <v>261</v>
      </c>
      <c r="K1347" s="11" t="s">
        <v>2960</v>
      </c>
      <c r="L1347" s="11">
        <v>2</v>
      </c>
    </row>
    <row r="1348" spans="1:12">
      <c r="A1348" s="11" t="s">
        <v>2598</v>
      </c>
      <c r="D1348" s="11" t="s">
        <v>260</v>
      </c>
      <c r="E1348" s="19" t="s">
        <v>2818</v>
      </c>
      <c r="F1348" s="10">
        <v>42036</v>
      </c>
      <c r="G1348" s="10">
        <v>45689</v>
      </c>
      <c r="H1348" s="11">
        <v>11</v>
      </c>
      <c r="I1348" s="20" t="s">
        <v>259</v>
      </c>
      <c r="J1348" s="11" t="s">
        <v>261</v>
      </c>
      <c r="K1348" s="11" t="s">
        <v>2960</v>
      </c>
      <c r="L1348" s="11">
        <v>2</v>
      </c>
    </row>
    <row r="1349" spans="1:12">
      <c r="A1349" s="11" t="s">
        <v>2599</v>
      </c>
      <c r="D1349" s="11" t="s">
        <v>260</v>
      </c>
      <c r="E1349" s="19" t="s">
        <v>2819</v>
      </c>
      <c r="F1349" s="10">
        <v>42036</v>
      </c>
      <c r="G1349" s="10">
        <v>45689</v>
      </c>
      <c r="H1349" s="11">
        <v>11</v>
      </c>
      <c r="I1349" s="20" t="s">
        <v>259</v>
      </c>
      <c r="J1349" s="11" t="s">
        <v>261</v>
      </c>
      <c r="K1349" s="11" t="s">
        <v>2960</v>
      </c>
      <c r="L1349" s="11">
        <v>2</v>
      </c>
    </row>
    <row r="1350" spans="1:12">
      <c r="A1350" s="11" t="s">
        <v>2600</v>
      </c>
      <c r="D1350" s="11" t="s">
        <v>260</v>
      </c>
      <c r="E1350" s="19" t="s">
        <v>2820</v>
      </c>
      <c r="F1350" s="10">
        <v>42036</v>
      </c>
      <c r="G1350" s="10">
        <v>45689</v>
      </c>
      <c r="H1350" s="11">
        <v>11</v>
      </c>
      <c r="I1350" s="20" t="s">
        <v>259</v>
      </c>
      <c r="J1350" s="11" t="s">
        <v>261</v>
      </c>
      <c r="K1350" s="11" t="s">
        <v>2960</v>
      </c>
      <c r="L1350" s="11">
        <v>2</v>
      </c>
    </row>
    <row r="1351" spans="1:12">
      <c r="A1351" s="11" t="s">
        <v>2601</v>
      </c>
      <c r="D1351" s="11" t="s">
        <v>260</v>
      </c>
      <c r="E1351" s="19" t="s">
        <v>2821</v>
      </c>
      <c r="F1351" s="10">
        <v>42036</v>
      </c>
      <c r="G1351" s="10">
        <v>45689</v>
      </c>
      <c r="H1351" s="11">
        <v>11</v>
      </c>
      <c r="I1351" s="20" t="s">
        <v>259</v>
      </c>
      <c r="J1351" s="11" t="s">
        <v>261</v>
      </c>
      <c r="K1351" s="11" t="s">
        <v>2960</v>
      </c>
      <c r="L1351" s="11">
        <v>2</v>
      </c>
    </row>
    <row r="1352" spans="1:12">
      <c r="A1352" s="11" t="s">
        <v>2602</v>
      </c>
      <c r="D1352" s="11" t="s">
        <v>260</v>
      </c>
      <c r="E1352" s="19" t="s">
        <v>2822</v>
      </c>
      <c r="F1352" s="10">
        <v>42036</v>
      </c>
      <c r="G1352" s="10">
        <v>45689</v>
      </c>
      <c r="H1352" s="11">
        <v>11</v>
      </c>
      <c r="I1352" s="20" t="s">
        <v>259</v>
      </c>
      <c r="J1352" s="11" t="s">
        <v>261</v>
      </c>
      <c r="K1352" s="11" t="s">
        <v>2960</v>
      </c>
      <c r="L1352" s="11">
        <v>2</v>
      </c>
    </row>
    <row r="1353" spans="1:12">
      <c r="A1353" s="11" t="s">
        <v>2603</v>
      </c>
      <c r="D1353" s="11" t="s">
        <v>260</v>
      </c>
      <c r="E1353" s="19" t="s">
        <v>2823</v>
      </c>
      <c r="F1353" s="10">
        <v>42036</v>
      </c>
      <c r="G1353" s="10">
        <v>45689</v>
      </c>
      <c r="H1353" s="11">
        <v>11</v>
      </c>
      <c r="I1353" s="20" t="s">
        <v>259</v>
      </c>
      <c r="J1353" s="11" t="s">
        <v>261</v>
      </c>
      <c r="K1353" s="11" t="s">
        <v>2960</v>
      </c>
      <c r="L1353" s="11">
        <v>2</v>
      </c>
    </row>
    <row r="1354" spans="1:12">
      <c r="A1354" s="11" t="s">
        <v>2604</v>
      </c>
      <c r="D1354" s="11" t="s">
        <v>260</v>
      </c>
      <c r="E1354" s="19" t="s">
        <v>2824</v>
      </c>
      <c r="F1354" s="10">
        <v>42036</v>
      </c>
      <c r="G1354" s="10">
        <v>45689</v>
      </c>
      <c r="H1354" s="11">
        <v>11</v>
      </c>
      <c r="I1354" s="20" t="s">
        <v>259</v>
      </c>
      <c r="J1354" s="11" t="s">
        <v>261</v>
      </c>
      <c r="K1354" s="11" t="s">
        <v>2960</v>
      </c>
      <c r="L1354" s="11">
        <v>2</v>
      </c>
    </row>
    <row r="1355" spans="1:12">
      <c r="A1355" s="11" t="s">
        <v>2605</v>
      </c>
      <c r="D1355" s="11" t="s">
        <v>260</v>
      </c>
      <c r="E1355" s="19" t="s">
        <v>2825</v>
      </c>
      <c r="F1355" s="10">
        <v>42036</v>
      </c>
      <c r="G1355" s="10">
        <v>45689</v>
      </c>
      <c r="H1355" s="11">
        <v>11</v>
      </c>
      <c r="I1355" s="20" t="s">
        <v>259</v>
      </c>
      <c r="J1355" s="11" t="s">
        <v>261</v>
      </c>
      <c r="K1355" s="11" t="s">
        <v>2960</v>
      </c>
      <c r="L1355" s="11">
        <v>2</v>
      </c>
    </row>
    <row r="1356" spans="1:12">
      <c r="A1356" s="11" t="s">
        <v>2606</v>
      </c>
      <c r="D1356" s="11" t="s">
        <v>260</v>
      </c>
      <c r="E1356" s="19" t="s">
        <v>2826</v>
      </c>
      <c r="F1356" s="10">
        <v>42036</v>
      </c>
      <c r="G1356" s="10">
        <v>45689</v>
      </c>
      <c r="H1356" s="11">
        <v>11</v>
      </c>
      <c r="I1356" s="20" t="s">
        <v>259</v>
      </c>
      <c r="J1356" s="11" t="s">
        <v>261</v>
      </c>
      <c r="K1356" s="11" t="s">
        <v>2960</v>
      </c>
      <c r="L1356" s="11">
        <v>2</v>
      </c>
    </row>
    <row r="1357" spans="1:12">
      <c r="A1357" s="11" t="s">
        <v>2607</v>
      </c>
      <c r="D1357" s="11" t="s">
        <v>260</v>
      </c>
      <c r="E1357" s="19" t="s">
        <v>2827</v>
      </c>
      <c r="F1357" s="10">
        <v>42036</v>
      </c>
      <c r="G1357" s="10">
        <v>45689</v>
      </c>
      <c r="H1357" s="11">
        <v>11</v>
      </c>
      <c r="I1357" s="20" t="s">
        <v>259</v>
      </c>
      <c r="J1357" s="11" t="s">
        <v>261</v>
      </c>
      <c r="K1357" s="11" t="s">
        <v>2960</v>
      </c>
      <c r="L1357" s="11">
        <v>2</v>
      </c>
    </row>
    <row r="1358" spans="1:12">
      <c r="A1358" s="11" t="s">
        <v>2608</v>
      </c>
      <c r="D1358" s="11" t="s">
        <v>260</v>
      </c>
      <c r="E1358" s="19" t="s">
        <v>2828</v>
      </c>
      <c r="F1358" s="10">
        <v>42036</v>
      </c>
      <c r="G1358" s="10">
        <v>45689</v>
      </c>
      <c r="H1358" s="11">
        <v>11</v>
      </c>
      <c r="I1358" s="20" t="s">
        <v>259</v>
      </c>
      <c r="J1358" s="11" t="s">
        <v>261</v>
      </c>
      <c r="K1358" s="11" t="s">
        <v>2960</v>
      </c>
      <c r="L1358" s="11">
        <v>2</v>
      </c>
    </row>
    <row r="1359" spans="1:12">
      <c r="A1359" s="11" t="s">
        <v>2609</v>
      </c>
      <c r="D1359" s="11" t="s">
        <v>260</v>
      </c>
      <c r="E1359" s="19" t="s">
        <v>2829</v>
      </c>
      <c r="F1359" s="10">
        <v>42036</v>
      </c>
      <c r="G1359" s="10">
        <v>45689</v>
      </c>
      <c r="H1359" s="11">
        <v>11</v>
      </c>
      <c r="I1359" s="20" t="s">
        <v>259</v>
      </c>
      <c r="J1359" s="11" t="s">
        <v>261</v>
      </c>
      <c r="K1359" s="11" t="s">
        <v>2960</v>
      </c>
      <c r="L1359" s="11">
        <v>2</v>
      </c>
    </row>
    <row r="1360" spans="1:12">
      <c r="A1360" s="11" t="s">
        <v>2610</v>
      </c>
      <c r="D1360" s="11" t="s">
        <v>260</v>
      </c>
      <c r="E1360" s="19" t="s">
        <v>2830</v>
      </c>
      <c r="F1360" s="10">
        <v>42036</v>
      </c>
      <c r="G1360" s="10">
        <v>45689</v>
      </c>
      <c r="H1360" s="11">
        <v>11</v>
      </c>
      <c r="I1360" s="20" t="s">
        <v>259</v>
      </c>
      <c r="J1360" s="11" t="s">
        <v>261</v>
      </c>
      <c r="K1360" s="11" t="s">
        <v>2960</v>
      </c>
      <c r="L1360" s="11">
        <v>2</v>
      </c>
    </row>
    <row r="1361" spans="1:12">
      <c r="A1361" s="11" t="s">
        <v>2611</v>
      </c>
      <c r="D1361" s="11" t="s">
        <v>260</v>
      </c>
      <c r="E1361" s="19" t="s">
        <v>2831</v>
      </c>
      <c r="F1361" s="10">
        <v>42036</v>
      </c>
      <c r="G1361" s="10">
        <v>45689</v>
      </c>
      <c r="H1361" s="11">
        <v>11</v>
      </c>
      <c r="I1361" s="20" t="s">
        <v>259</v>
      </c>
      <c r="J1361" s="11" t="s">
        <v>261</v>
      </c>
      <c r="K1361" s="11" t="s">
        <v>2960</v>
      </c>
      <c r="L1361" s="11">
        <v>2</v>
      </c>
    </row>
    <row r="1362" spans="1:12">
      <c r="A1362" s="11" t="s">
        <v>2612</v>
      </c>
      <c r="D1362" s="11" t="s">
        <v>260</v>
      </c>
      <c r="E1362" s="19" t="s">
        <v>2832</v>
      </c>
      <c r="F1362" s="10">
        <v>42036</v>
      </c>
      <c r="G1362" s="10">
        <v>45689</v>
      </c>
      <c r="H1362" s="11">
        <v>11</v>
      </c>
      <c r="I1362" s="20" t="s">
        <v>259</v>
      </c>
      <c r="J1362" s="11" t="s">
        <v>261</v>
      </c>
      <c r="K1362" s="11" t="s">
        <v>2960</v>
      </c>
      <c r="L1362" s="11">
        <v>2</v>
      </c>
    </row>
    <row r="1363" spans="1:12">
      <c r="A1363" s="11" t="s">
        <v>2613</v>
      </c>
      <c r="D1363" s="11" t="s">
        <v>260</v>
      </c>
      <c r="E1363" s="19" t="s">
        <v>2833</v>
      </c>
      <c r="F1363" s="10">
        <v>42036</v>
      </c>
      <c r="G1363" s="10">
        <v>45689</v>
      </c>
      <c r="H1363" s="11">
        <v>11</v>
      </c>
      <c r="I1363" s="20" t="s">
        <v>259</v>
      </c>
      <c r="J1363" s="11" t="s">
        <v>261</v>
      </c>
      <c r="K1363" s="11" t="s">
        <v>2960</v>
      </c>
      <c r="L1363" s="11">
        <v>2</v>
      </c>
    </row>
    <row r="1364" spans="1:12">
      <c r="A1364" s="11" t="s">
        <v>2614</v>
      </c>
      <c r="D1364" s="11" t="s">
        <v>260</v>
      </c>
      <c r="E1364" s="19" t="s">
        <v>2834</v>
      </c>
      <c r="F1364" s="10">
        <v>42036</v>
      </c>
      <c r="G1364" s="10">
        <v>45689</v>
      </c>
      <c r="H1364" s="11">
        <v>11</v>
      </c>
      <c r="I1364" s="20" t="s">
        <v>259</v>
      </c>
      <c r="J1364" s="11" t="s">
        <v>261</v>
      </c>
      <c r="K1364" s="11" t="s">
        <v>2960</v>
      </c>
      <c r="L1364" s="11">
        <v>2</v>
      </c>
    </row>
    <row r="1365" spans="1:12">
      <c r="A1365" s="11" t="s">
        <v>2615</v>
      </c>
      <c r="D1365" s="11" t="s">
        <v>260</v>
      </c>
      <c r="E1365" s="19" t="s">
        <v>2835</v>
      </c>
      <c r="F1365" s="10">
        <v>42036</v>
      </c>
      <c r="G1365" s="10">
        <v>45689</v>
      </c>
      <c r="H1365" s="11">
        <v>11</v>
      </c>
      <c r="I1365" s="20" t="s">
        <v>259</v>
      </c>
      <c r="J1365" s="11" t="s">
        <v>261</v>
      </c>
      <c r="K1365" s="11" t="s">
        <v>2960</v>
      </c>
      <c r="L1365" s="11">
        <v>2</v>
      </c>
    </row>
    <row r="1366" spans="1:12">
      <c r="A1366" s="11" t="s">
        <v>2616</v>
      </c>
      <c r="D1366" s="11" t="s">
        <v>260</v>
      </c>
      <c r="E1366" s="19" t="s">
        <v>2836</v>
      </c>
      <c r="F1366" s="10">
        <v>42036</v>
      </c>
      <c r="G1366" s="10">
        <v>45689</v>
      </c>
      <c r="H1366" s="11">
        <v>11</v>
      </c>
      <c r="I1366" s="20" t="s">
        <v>259</v>
      </c>
      <c r="J1366" s="11" t="s">
        <v>261</v>
      </c>
      <c r="K1366" s="11" t="s">
        <v>2960</v>
      </c>
      <c r="L1366" s="11">
        <v>2</v>
      </c>
    </row>
    <row r="1367" spans="1:12">
      <c r="A1367" s="11" t="s">
        <v>2617</v>
      </c>
      <c r="D1367" s="11" t="s">
        <v>260</v>
      </c>
      <c r="E1367" s="19" t="s">
        <v>2837</v>
      </c>
      <c r="F1367" s="10">
        <v>42036</v>
      </c>
      <c r="G1367" s="10">
        <v>45689</v>
      </c>
      <c r="H1367" s="11">
        <v>11</v>
      </c>
      <c r="I1367" s="20" t="s">
        <v>259</v>
      </c>
      <c r="J1367" s="11" t="s">
        <v>261</v>
      </c>
      <c r="K1367" s="11" t="s">
        <v>2960</v>
      </c>
      <c r="L1367" s="11">
        <v>2</v>
      </c>
    </row>
    <row r="1368" spans="1:12">
      <c r="A1368" s="11" t="s">
        <v>2618</v>
      </c>
      <c r="D1368" s="11" t="s">
        <v>260</v>
      </c>
      <c r="E1368" s="19" t="s">
        <v>2838</v>
      </c>
      <c r="F1368" s="10">
        <v>42036</v>
      </c>
      <c r="G1368" s="10">
        <v>45689</v>
      </c>
      <c r="H1368" s="11">
        <v>11</v>
      </c>
      <c r="I1368" s="20" t="s">
        <v>259</v>
      </c>
      <c r="J1368" s="11" t="s">
        <v>261</v>
      </c>
      <c r="K1368" s="11" t="s">
        <v>2960</v>
      </c>
      <c r="L1368" s="11">
        <v>2</v>
      </c>
    </row>
    <row r="1369" spans="1:12">
      <c r="A1369" s="11" t="s">
        <v>2619</v>
      </c>
      <c r="D1369" s="11" t="s">
        <v>260</v>
      </c>
      <c r="E1369" s="19" t="s">
        <v>2839</v>
      </c>
      <c r="F1369" s="10">
        <v>42036</v>
      </c>
      <c r="G1369" s="10">
        <v>45689</v>
      </c>
      <c r="H1369" s="11">
        <v>11</v>
      </c>
      <c r="I1369" s="20" t="s">
        <v>259</v>
      </c>
      <c r="J1369" s="11" t="s">
        <v>261</v>
      </c>
      <c r="K1369" s="11" t="s">
        <v>2960</v>
      </c>
      <c r="L1369" s="11">
        <v>2</v>
      </c>
    </row>
    <row r="1370" spans="1:12">
      <c r="A1370" s="11" t="s">
        <v>2620</v>
      </c>
      <c r="D1370" s="11" t="s">
        <v>260</v>
      </c>
      <c r="E1370" s="19" t="s">
        <v>2840</v>
      </c>
      <c r="F1370" s="10">
        <v>42036</v>
      </c>
      <c r="G1370" s="10">
        <v>45689</v>
      </c>
      <c r="H1370" s="11">
        <v>11</v>
      </c>
      <c r="I1370" s="20" t="s">
        <v>259</v>
      </c>
      <c r="J1370" s="11" t="s">
        <v>261</v>
      </c>
      <c r="K1370" s="11" t="s">
        <v>2960</v>
      </c>
      <c r="L1370" s="11">
        <v>2</v>
      </c>
    </row>
    <row r="1371" spans="1:12">
      <c r="A1371" s="11" t="s">
        <v>2621</v>
      </c>
      <c r="D1371" s="11" t="s">
        <v>260</v>
      </c>
      <c r="E1371" s="19" t="s">
        <v>2841</v>
      </c>
      <c r="F1371" s="10">
        <v>42036</v>
      </c>
      <c r="G1371" s="10">
        <v>45689</v>
      </c>
      <c r="H1371" s="11">
        <v>11</v>
      </c>
      <c r="I1371" s="20" t="s">
        <v>259</v>
      </c>
      <c r="J1371" s="11" t="s">
        <v>261</v>
      </c>
      <c r="K1371" s="11" t="s">
        <v>2960</v>
      </c>
      <c r="L1371" s="11">
        <v>2</v>
      </c>
    </row>
    <row r="1372" spans="1:12">
      <c r="A1372" s="11" t="s">
        <v>2622</v>
      </c>
      <c r="D1372" s="11" t="s">
        <v>260</v>
      </c>
      <c r="E1372" s="19" t="s">
        <v>2842</v>
      </c>
      <c r="F1372" s="10">
        <v>42036</v>
      </c>
      <c r="G1372" s="10">
        <v>45689</v>
      </c>
      <c r="H1372" s="11">
        <v>11</v>
      </c>
      <c r="I1372" s="20" t="s">
        <v>259</v>
      </c>
      <c r="J1372" s="11" t="s">
        <v>261</v>
      </c>
      <c r="K1372" s="11" t="s">
        <v>2960</v>
      </c>
      <c r="L1372" s="11">
        <v>2</v>
      </c>
    </row>
    <row r="1373" spans="1:12">
      <c r="A1373" s="11" t="s">
        <v>2623</v>
      </c>
      <c r="D1373" s="11" t="s">
        <v>260</v>
      </c>
      <c r="E1373" s="19" t="s">
        <v>2843</v>
      </c>
      <c r="F1373" s="10">
        <v>42036</v>
      </c>
      <c r="G1373" s="10">
        <v>45689</v>
      </c>
      <c r="H1373" s="11">
        <v>11</v>
      </c>
      <c r="I1373" s="20" t="s">
        <v>259</v>
      </c>
      <c r="J1373" s="11" t="s">
        <v>261</v>
      </c>
      <c r="K1373" s="11" t="s">
        <v>2960</v>
      </c>
      <c r="L1373" s="11">
        <v>2</v>
      </c>
    </row>
    <row r="1374" spans="1:12">
      <c r="A1374" s="11" t="s">
        <v>2624</v>
      </c>
      <c r="D1374" s="11" t="s">
        <v>260</v>
      </c>
      <c r="E1374" s="19" t="s">
        <v>2844</v>
      </c>
      <c r="F1374" s="10">
        <v>42036</v>
      </c>
      <c r="G1374" s="10">
        <v>45689</v>
      </c>
      <c r="H1374" s="11">
        <v>11</v>
      </c>
      <c r="I1374" s="20" t="s">
        <v>259</v>
      </c>
      <c r="J1374" s="11" t="s">
        <v>261</v>
      </c>
      <c r="K1374" s="11" t="s">
        <v>2960</v>
      </c>
      <c r="L1374" s="11">
        <v>2</v>
      </c>
    </row>
    <row r="1375" spans="1:12">
      <c r="A1375" s="11" t="s">
        <v>2625</v>
      </c>
      <c r="D1375" s="11" t="s">
        <v>260</v>
      </c>
      <c r="E1375" s="19" t="s">
        <v>2845</v>
      </c>
      <c r="F1375" s="10">
        <v>42036</v>
      </c>
      <c r="G1375" s="10">
        <v>45689</v>
      </c>
      <c r="H1375" s="11">
        <v>11</v>
      </c>
      <c r="I1375" s="20" t="s">
        <v>259</v>
      </c>
      <c r="J1375" s="11" t="s">
        <v>261</v>
      </c>
      <c r="K1375" s="11" t="s">
        <v>2960</v>
      </c>
      <c r="L1375" s="11">
        <v>2</v>
      </c>
    </row>
    <row r="1376" spans="1:12">
      <c r="A1376" s="11" t="s">
        <v>2626</v>
      </c>
      <c r="D1376" s="11" t="s">
        <v>260</v>
      </c>
      <c r="E1376" s="19" t="s">
        <v>2846</v>
      </c>
      <c r="F1376" s="10">
        <v>42036</v>
      </c>
      <c r="G1376" s="10">
        <v>45689</v>
      </c>
      <c r="H1376" s="11">
        <v>11</v>
      </c>
      <c r="I1376" s="20" t="s">
        <v>259</v>
      </c>
      <c r="J1376" s="11" t="s">
        <v>261</v>
      </c>
      <c r="K1376" s="11" t="s">
        <v>2960</v>
      </c>
      <c r="L1376" s="11">
        <v>2</v>
      </c>
    </row>
    <row r="1377" spans="1:12">
      <c r="A1377" s="11" t="s">
        <v>2627</v>
      </c>
      <c r="D1377" s="11" t="s">
        <v>260</v>
      </c>
      <c r="E1377" s="19" t="s">
        <v>2847</v>
      </c>
      <c r="F1377" s="10">
        <v>42036</v>
      </c>
      <c r="G1377" s="10">
        <v>45689</v>
      </c>
      <c r="H1377" s="11">
        <v>11</v>
      </c>
      <c r="I1377" s="20" t="s">
        <v>259</v>
      </c>
      <c r="J1377" s="11" t="s">
        <v>261</v>
      </c>
      <c r="K1377" s="11" t="s">
        <v>2960</v>
      </c>
      <c r="L1377" s="11">
        <v>2</v>
      </c>
    </row>
    <row r="1378" spans="1:12">
      <c r="A1378" s="11" t="s">
        <v>2628</v>
      </c>
      <c r="D1378" s="11" t="s">
        <v>260</v>
      </c>
      <c r="E1378" s="19" t="s">
        <v>2848</v>
      </c>
      <c r="F1378" s="10">
        <v>42036</v>
      </c>
      <c r="G1378" s="10">
        <v>45689</v>
      </c>
      <c r="H1378" s="11">
        <v>11</v>
      </c>
      <c r="I1378" s="20" t="s">
        <v>259</v>
      </c>
      <c r="J1378" s="11" t="s">
        <v>261</v>
      </c>
      <c r="K1378" s="11" t="s">
        <v>2960</v>
      </c>
      <c r="L1378" s="11">
        <v>2</v>
      </c>
    </row>
    <row r="1379" spans="1:12">
      <c r="A1379" s="11" t="s">
        <v>2629</v>
      </c>
      <c r="D1379" s="11" t="s">
        <v>260</v>
      </c>
      <c r="E1379" s="19" t="s">
        <v>2849</v>
      </c>
      <c r="F1379" s="10">
        <v>42036</v>
      </c>
      <c r="G1379" s="10">
        <v>45689</v>
      </c>
      <c r="H1379" s="11">
        <v>11</v>
      </c>
      <c r="I1379" s="20" t="s">
        <v>259</v>
      </c>
      <c r="J1379" s="11" t="s">
        <v>261</v>
      </c>
      <c r="K1379" s="11" t="s">
        <v>2960</v>
      </c>
      <c r="L1379" s="11">
        <v>2</v>
      </c>
    </row>
    <row r="1380" spans="1:12">
      <c r="A1380" s="11" t="s">
        <v>2630</v>
      </c>
      <c r="D1380" s="11" t="s">
        <v>260</v>
      </c>
      <c r="E1380" s="19" t="s">
        <v>2850</v>
      </c>
      <c r="F1380" s="10">
        <v>42036</v>
      </c>
      <c r="G1380" s="10">
        <v>45689</v>
      </c>
      <c r="H1380" s="11">
        <v>11</v>
      </c>
      <c r="I1380" s="20" t="s">
        <v>259</v>
      </c>
      <c r="J1380" s="11" t="s">
        <v>261</v>
      </c>
      <c r="K1380" s="11" t="s">
        <v>2960</v>
      </c>
      <c r="L1380" s="11">
        <v>2</v>
      </c>
    </row>
    <row r="1381" spans="1:12">
      <c r="A1381" s="11" t="s">
        <v>2631</v>
      </c>
      <c r="D1381" s="11" t="s">
        <v>260</v>
      </c>
      <c r="E1381" s="19" t="s">
        <v>2851</v>
      </c>
      <c r="F1381" s="10">
        <v>42036</v>
      </c>
      <c r="G1381" s="10">
        <v>45689</v>
      </c>
      <c r="H1381" s="11">
        <v>11</v>
      </c>
      <c r="I1381" s="20" t="s">
        <v>259</v>
      </c>
      <c r="J1381" s="11" t="s">
        <v>261</v>
      </c>
      <c r="K1381" s="11" t="s">
        <v>2960</v>
      </c>
      <c r="L1381" s="11">
        <v>2</v>
      </c>
    </row>
    <row r="1382" spans="1:12">
      <c r="A1382" s="11" t="s">
        <v>2632</v>
      </c>
      <c r="D1382" s="11" t="s">
        <v>260</v>
      </c>
      <c r="E1382" s="19" t="s">
        <v>2852</v>
      </c>
      <c r="F1382" s="10">
        <v>42036</v>
      </c>
      <c r="G1382" s="10">
        <v>45689</v>
      </c>
      <c r="H1382" s="11">
        <v>11</v>
      </c>
      <c r="I1382" s="20" t="s">
        <v>259</v>
      </c>
      <c r="J1382" s="11" t="s">
        <v>261</v>
      </c>
      <c r="K1382" s="11" t="s">
        <v>2960</v>
      </c>
      <c r="L1382" s="11">
        <v>2</v>
      </c>
    </row>
    <row r="1383" spans="1:12">
      <c r="A1383" s="11" t="s">
        <v>2633</v>
      </c>
      <c r="D1383" s="11" t="s">
        <v>260</v>
      </c>
      <c r="E1383" s="19" t="s">
        <v>2853</v>
      </c>
      <c r="F1383" s="10">
        <v>42036</v>
      </c>
      <c r="G1383" s="10">
        <v>45689</v>
      </c>
      <c r="H1383" s="11">
        <v>11</v>
      </c>
      <c r="I1383" s="20" t="s">
        <v>259</v>
      </c>
      <c r="J1383" s="11" t="s">
        <v>261</v>
      </c>
      <c r="K1383" s="11" t="s">
        <v>2960</v>
      </c>
      <c r="L1383" s="11">
        <v>2</v>
      </c>
    </row>
    <row r="1384" spans="1:12">
      <c r="A1384" s="11" t="s">
        <v>2634</v>
      </c>
      <c r="D1384" s="11" t="s">
        <v>260</v>
      </c>
      <c r="E1384" s="19" t="s">
        <v>2854</v>
      </c>
      <c r="F1384" s="10">
        <v>42036</v>
      </c>
      <c r="G1384" s="10">
        <v>45689</v>
      </c>
      <c r="H1384" s="11">
        <v>11</v>
      </c>
      <c r="I1384" s="20" t="s">
        <v>259</v>
      </c>
      <c r="J1384" s="11" t="s">
        <v>261</v>
      </c>
      <c r="K1384" s="11" t="s">
        <v>2960</v>
      </c>
      <c r="L1384" s="11">
        <v>2</v>
      </c>
    </row>
    <row r="1385" spans="1:12">
      <c r="A1385" s="11" t="s">
        <v>2635</v>
      </c>
      <c r="D1385" s="11" t="s">
        <v>260</v>
      </c>
      <c r="E1385" s="19" t="s">
        <v>2855</v>
      </c>
      <c r="F1385" s="10">
        <v>42036</v>
      </c>
      <c r="G1385" s="10">
        <v>45689</v>
      </c>
      <c r="H1385" s="11">
        <v>11</v>
      </c>
      <c r="I1385" s="20" t="s">
        <v>259</v>
      </c>
      <c r="J1385" s="11" t="s">
        <v>261</v>
      </c>
      <c r="K1385" s="11" t="s">
        <v>2960</v>
      </c>
      <c r="L1385" s="11">
        <v>2</v>
      </c>
    </row>
    <row r="1386" spans="1:12">
      <c r="A1386" s="11" t="s">
        <v>2636</v>
      </c>
      <c r="D1386" s="11" t="s">
        <v>260</v>
      </c>
      <c r="E1386" s="19" t="s">
        <v>2856</v>
      </c>
      <c r="F1386" s="10">
        <v>42036</v>
      </c>
      <c r="G1386" s="10">
        <v>45689</v>
      </c>
      <c r="H1386" s="11">
        <v>11</v>
      </c>
      <c r="I1386" s="20" t="s">
        <v>259</v>
      </c>
      <c r="J1386" s="11" t="s">
        <v>261</v>
      </c>
      <c r="K1386" s="11" t="s">
        <v>2960</v>
      </c>
      <c r="L1386" s="11">
        <v>2</v>
      </c>
    </row>
    <row r="1387" spans="1:12">
      <c r="A1387" s="11" t="s">
        <v>2637</v>
      </c>
      <c r="D1387" s="11" t="s">
        <v>260</v>
      </c>
      <c r="E1387" s="19" t="s">
        <v>2857</v>
      </c>
      <c r="F1387" s="10">
        <v>42036</v>
      </c>
      <c r="G1387" s="10">
        <v>45689</v>
      </c>
      <c r="H1387" s="11">
        <v>11</v>
      </c>
      <c r="I1387" s="20" t="s">
        <v>259</v>
      </c>
      <c r="J1387" s="11" t="s">
        <v>261</v>
      </c>
      <c r="K1387" s="11" t="s">
        <v>2960</v>
      </c>
      <c r="L1387" s="11">
        <v>2</v>
      </c>
    </row>
    <row r="1388" spans="1:12">
      <c r="A1388" s="11" t="s">
        <v>2638</v>
      </c>
      <c r="D1388" s="11" t="s">
        <v>260</v>
      </c>
      <c r="E1388" s="19" t="s">
        <v>2858</v>
      </c>
      <c r="F1388" s="10">
        <v>42036</v>
      </c>
      <c r="G1388" s="10">
        <v>45689</v>
      </c>
      <c r="H1388" s="11">
        <v>11</v>
      </c>
      <c r="I1388" s="20" t="s">
        <v>259</v>
      </c>
      <c r="J1388" s="11" t="s">
        <v>261</v>
      </c>
      <c r="K1388" s="11" t="s">
        <v>2960</v>
      </c>
      <c r="L1388" s="11">
        <v>2</v>
      </c>
    </row>
    <row r="1389" spans="1:12">
      <c r="A1389" s="11" t="s">
        <v>2639</v>
      </c>
      <c r="D1389" s="11" t="s">
        <v>260</v>
      </c>
      <c r="E1389" s="19" t="s">
        <v>2859</v>
      </c>
      <c r="F1389" s="10">
        <v>42036</v>
      </c>
      <c r="G1389" s="10">
        <v>45689</v>
      </c>
      <c r="H1389" s="11">
        <v>11</v>
      </c>
      <c r="I1389" s="20" t="s">
        <v>259</v>
      </c>
      <c r="J1389" s="11" t="s">
        <v>261</v>
      </c>
      <c r="K1389" s="11" t="s">
        <v>2960</v>
      </c>
      <c r="L1389" s="11">
        <v>2</v>
      </c>
    </row>
    <row r="1390" spans="1:12">
      <c r="A1390" s="11" t="s">
        <v>2640</v>
      </c>
      <c r="D1390" s="11" t="s">
        <v>260</v>
      </c>
      <c r="E1390" s="19" t="s">
        <v>2860</v>
      </c>
      <c r="F1390" s="10">
        <v>42036</v>
      </c>
      <c r="G1390" s="10">
        <v>45689</v>
      </c>
      <c r="H1390" s="11">
        <v>11</v>
      </c>
      <c r="I1390" s="20" t="s">
        <v>259</v>
      </c>
      <c r="J1390" s="11" t="s">
        <v>261</v>
      </c>
      <c r="K1390" s="11" t="s">
        <v>2960</v>
      </c>
      <c r="L1390" s="11">
        <v>2</v>
      </c>
    </row>
    <row r="1391" spans="1:12">
      <c r="A1391" s="11" t="s">
        <v>2641</v>
      </c>
      <c r="D1391" s="11" t="s">
        <v>260</v>
      </c>
      <c r="E1391" s="19" t="s">
        <v>2861</v>
      </c>
      <c r="F1391" s="10">
        <v>42036</v>
      </c>
      <c r="G1391" s="10">
        <v>45689</v>
      </c>
      <c r="H1391" s="11">
        <v>11</v>
      </c>
      <c r="I1391" s="20" t="s">
        <v>259</v>
      </c>
      <c r="J1391" s="11" t="s">
        <v>261</v>
      </c>
      <c r="K1391" s="11" t="s">
        <v>2960</v>
      </c>
      <c r="L1391" s="11">
        <v>2</v>
      </c>
    </row>
    <row r="1392" spans="1:12">
      <c r="A1392" s="11" t="s">
        <v>2642</v>
      </c>
      <c r="D1392" s="11" t="s">
        <v>260</v>
      </c>
      <c r="E1392" s="19" t="s">
        <v>2862</v>
      </c>
      <c r="F1392" s="10">
        <v>42036</v>
      </c>
      <c r="G1392" s="10">
        <v>45689</v>
      </c>
      <c r="H1392" s="11">
        <v>11</v>
      </c>
      <c r="I1392" s="20" t="s">
        <v>259</v>
      </c>
      <c r="J1392" s="11" t="s">
        <v>261</v>
      </c>
      <c r="K1392" s="11" t="s">
        <v>2960</v>
      </c>
      <c r="L1392" s="11">
        <v>2</v>
      </c>
    </row>
    <row r="1393" spans="1:12">
      <c r="A1393" s="11" t="s">
        <v>2643</v>
      </c>
      <c r="D1393" s="11" t="s">
        <v>260</v>
      </c>
      <c r="E1393" s="19" t="s">
        <v>2863</v>
      </c>
      <c r="F1393" s="10">
        <v>42036</v>
      </c>
      <c r="G1393" s="10">
        <v>45689</v>
      </c>
      <c r="H1393" s="11">
        <v>11</v>
      </c>
      <c r="I1393" s="20" t="s">
        <v>259</v>
      </c>
      <c r="J1393" s="11" t="s">
        <v>261</v>
      </c>
      <c r="K1393" s="11" t="s">
        <v>2960</v>
      </c>
      <c r="L1393" s="11">
        <v>2</v>
      </c>
    </row>
    <row r="1394" spans="1:12">
      <c r="A1394" s="11" t="s">
        <v>2644</v>
      </c>
      <c r="D1394" s="11" t="s">
        <v>260</v>
      </c>
      <c r="E1394" s="19" t="s">
        <v>2864</v>
      </c>
      <c r="F1394" s="10">
        <v>42036</v>
      </c>
      <c r="G1394" s="10">
        <v>45689</v>
      </c>
      <c r="H1394" s="11">
        <v>11</v>
      </c>
      <c r="I1394" s="20" t="s">
        <v>259</v>
      </c>
      <c r="J1394" s="11" t="s">
        <v>261</v>
      </c>
      <c r="K1394" s="11" t="s">
        <v>2960</v>
      </c>
      <c r="L1394" s="11">
        <v>2</v>
      </c>
    </row>
    <row r="1395" spans="1:12">
      <c r="A1395" s="11" t="s">
        <v>2645</v>
      </c>
      <c r="D1395" s="11" t="s">
        <v>260</v>
      </c>
      <c r="E1395" s="19" t="s">
        <v>2865</v>
      </c>
      <c r="F1395" s="10">
        <v>42036</v>
      </c>
      <c r="G1395" s="10">
        <v>45689</v>
      </c>
      <c r="H1395" s="11">
        <v>11</v>
      </c>
      <c r="I1395" s="20" t="s">
        <v>259</v>
      </c>
      <c r="J1395" s="11" t="s">
        <v>261</v>
      </c>
      <c r="K1395" s="11" t="s">
        <v>2960</v>
      </c>
      <c r="L1395" s="11">
        <v>2</v>
      </c>
    </row>
    <row r="1396" spans="1:12">
      <c r="A1396" s="11" t="s">
        <v>2646</v>
      </c>
      <c r="D1396" s="11" t="s">
        <v>260</v>
      </c>
      <c r="E1396" s="19" t="s">
        <v>2866</v>
      </c>
      <c r="F1396" s="10">
        <v>42036</v>
      </c>
      <c r="G1396" s="10">
        <v>45689</v>
      </c>
      <c r="H1396" s="11">
        <v>11</v>
      </c>
      <c r="I1396" s="20" t="s">
        <v>259</v>
      </c>
      <c r="J1396" s="11" t="s">
        <v>261</v>
      </c>
      <c r="K1396" s="11" t="s">
        <v>2960</v>
      </c>
      <c r="L1396" s="11">
        <v>2</v>
      </c>
    </row>
    <row r="1397" spans="1:12">
      <c r="A1397" s="11" t="s">
        <v>2647</v>
      </c>
      <c r="D1397" s="11" t="s">
        <v>260</v>
      </c>
      <c r="E1397" s="19" t="s">
        <v>2867</v>
      </c>
      <c r="F1397" s="10">
        <v>42036</v>
      </c>
      <c r="G1397" s="10">
        <v>45689</v>
      </c>
      <c r="H1397" s="11">
        <v>11</v>
      </c>
      <c r="I1397" s="20" t="s">
        <v>259</v>
      </c>
      <c r="J1397" s="11" t="s">
        <v>261</v>
      </c>
      <c r="K1397" s="11" t="s">
        <v>2960</v>
      </c>
      <c r="L1397" s="11">
        <v>2</v>
      </c>
    </row>
    <row r="1398" spans="1:12">
      <c r="A1398" s="11" t="s">
        <v>2648</v>
      </c>
      <c r="D1398" s="11" t="s">
        <v>260</v>
      </c>
      <c r="E1398" s="19" t="s">
        <v>2868</v>
      </c>
      <c r="F1398" s="10">
        <v>42036</v>
      </c>
      <c r="G1398" s="10">
        <v>45689</v>
      </c>
      <c r="H1398" s="11">
        <v>11</v>
      </c>
      <c r="I1398" s="20" t="s">
        <v>259</v>
      </c>
      <c r="J1398" s="11" t="s">
        <v>261</v>
      </c>
      <c r="K1398" s="11" t="s">
        <v>2960</v>
      </c>
      <c r="L1398" s="11">
        <v>2</v>
      </c>
    </row>
    <row r="1399" spans="1:12">
      <c r="A1399" s="11" t="s">
        <v>2649</v>
      </c>
      <c r="D1399" s="11" t="s">
        <v>260</v>
      </c>
      <c r="E1399" s="19" t="s">
        <v>2869</v>
      </c>
      <c r="F1399" s="10">
        <v>42036</v>
      </c>
      <c r="G1399" s="10">
        <v>45689</v>
      </c>
      <c r="H1399" s="11">
        <v>11</v>
      </c>
      <c r="I1399" s="20" t="s">
        <v>259</v>
      </c>
      <c r="J1399" s="11" t="s">
        <v>261</v>
      </c>
      <c r="K1399" s="11" t="s">
        <v>2960</v>
      </c>
      <c r="L1399" s="11">
        <v>2</v>
      </c>
    </row>
    <row r="1400" spans="1:12">
      <c r="A1400" s="11" t="s">
        <v>2650</v>
      </c>
      <c r="D1400" s="11" t="s">
        <v>260</v>
      </c>
      <c r="E1400" s="19" t="s">
        <v>2870</v>
      </c>
      <c r="F1400" s="10">
        <v>42036</v>
      </c>
      <c r="G1400" s="10">
        <v>45689</v>
      </c>
      <c r="H1400" s="11">
        <v>11</v>
      </c>
      <c r="I1400" s="20" t="s">
        <v>259</v>
      </c>
      <c r="J1400" s="11" t="s">
        <v>261</v>
      </c>
      <c r="K1400" s="11" t="s">
        <v>2960</v>
      </c>
      <c r="L1400" s="11">
        <v>2</v>
      </c>
    </row>
    <row r="1401" spans="1:12">
      <c r="A1401" s="11" t="s">
        <v>2651</v>
      </c>
      <c r="D1401" s="11" t="s">
        <v>260</v>
      </c>
      <c r="E1401" s="19" t="s">
        <v>2871</v>
      </c>
      <c r="F1401" s="10">
        <v>42036</v>
      </c>
      <c r="G1401" s="10">
        <v>45689</v>
      </c>
      <c r="H1401" s="11">
        <v>11</v>
      </c>
      <c r="I1401" s="20" t="s">
        <v>259</v>
      </c>
      <c r="J1401" s="11" t="s">
        <v>261</v>
      </c>
      <c r="K1401" s="11" t="s">
        <v>2960</v>
      </c>
      <c r="L1401" s="11">
        <v>2</v>
      </c>
    </row>
    <row r="1402" spans="1:12">
      <c r="A1402" s="11" t="s">
        <v>2652</v>
      </c>
      <c r="D1402" s="11" t="s">
        <v>260</v>
      </c>
      <c r="E1402" s="19" t="s">
        <v>2872</v>
      </c>
      <c r="F1402" s="10">
        <v>42036</v>
      </c>
      <c r="G1402" s="10">
        <v>45689</v>
      </c>
      <c r="H1402" s="11">
        <v>11</v>
      </c>
      <c r="I1402" s="20" t="s">
        <v>259</v>
      </c>
      <c r="J1402" s="11" t="s">
        <v>261</v>
      </c>
      <c r="K1402" s="11" t="s">
        <v>2960</v>
      </c>
      <c r="L1402" s="11">
        <v>2</v>
      </c>
    </row>
    <row r="1403" spans="1:12">
      <c r="A1403" s="11" t="s">
        <v>2653</v>
      </c>
      <c r="D1403" s="11" t="s">
        <v>260</v>
      </c>
      <c r="E1403" s="19" t="s">
        <v>2873</v>
      </c>
      <c r="F1403" s="10">
        <v>42036</v>
      </c>
      <c r="G1403" s="10">
        <v>45689</v>
      </c>
      <c r="H1403" s="11">
        <v>11</v>
      </c>
      <c r="I1403" s="20" t="s">
        <v>259</v>
      </c>
      <c r="J1403" s="11" t="s">
        <v>261</v>
      </c>
      <c r="K1403" s="11" t="s">
        <v>2960</v>
      </c>
      <c r="L1403" s="11">
        <v>2</v>
      </c>
    </row>
    <row r="1404" spans="1:12">
      <c r="A1404" s="11" t="s">
        <v>2654</v>
      </c>
      <c r="D1404" s="11" t="s">
        <v>260</v>
      </c>
      <c r="E1404" s="19" t="s">
        <v>2874</v>
      </c>
      <c r="F1404" s="10">
        <v>42036</v>
      </c>
      <c r="G1404" s="10">
        <v>45689</v>
      </c>
      <c r="H1404" s="11">
        <v>11</v>
      </c>
      <c r="I1404" s="20" t="s">
        <v>259</v>
      </c>
      <c r="J1404" s="11" t="s">
        <v>261</v>
      </c>
      <c r="K1404" s="11" t="s">
        <v>2960</v>
      </c>
      <c r="L1404" s="11">
        <v>2</v>
      </c>
    </row>
    <row r="1405" spans="1:12">
      <c r="A1405" s="11" t="s">
        <v>2655</v>
      </c>
      <c r="D1405" s="11" t="s">
        <v>260</v>
      </c>
      <c r="E1405" s="19" t="s">
        <v>2875</v>
      </c>
      <c r="F1405" s="10">
        <v>42036</v>
      </c>
      <c r="G1405" s="10">
        <v>45689</v>
      </c>
      <c r="H1405" s="11">
        <v>11</v>
      </c>
      <c r="I1405" s="20" t="s">
        <v>259</v>
      </c>
      <c r="J1405" s="11" t="s">
        <v>261</v>
      </c>
      <c r="K1405" s="11" t="s">
        <v>2960</v>
      </c>
      <c r="L1405" s="11">
        <v>2</v>
      </c>
    </row>
    <row r="1406" spans="1:12">
      <c r="A1406" s="11" t="s">
        <v>2656</v>
      </c>
      <c r="D1406" s="11" t="s">
        <v>260</v>
      </c>
      <c r="E1406" s="19" t="s">
        <v>2876</v>
      </c>
      <c r="F1406" s="10">
        <v>42036</v>
      </c>
      <c r="G1406" s="10">
        <v>45689</v>
      </c>
      <c r="H1406" s="11">
        <v>11</v>
      </c>
      <c r="I1406" s="20" t="s">
        <v>259</v>
      </c>
      <c r="J1406" s="11" t="s">
        <v>261</v>
      </c>
      <c r="K1406" s="11" t="s">
        <v>2960</v>
      </c>
      <c r="L1406" s="11">
        <v>2</v>
      </c>
    </row>
    <row r="1407" spans="1:12">
      <c r="A1407" s="11" t="s">
        <v>2657</v>
      </c>
      <c r="D1407" s="11" t="s">
        <v>260</v>
      </c>
      <c r="E1407" s="19" t="s">
        <v>2877</v>
      </c>
      <c r="F1407" s="10">
        <v>42036</v>
      </c>
      <c r="G1407" s="10">
        <v>45689</v>
      </c>
      <c r="H1407" s="11">
        <v>11</v>
      </c>
      <c r="I1407" s="20" t="s">
        <v>259</v>
      </c>
      <c r="J1407" s="11" t="s">
        <v>261</v>
      </c>
      <c r="K1407" s="11" t="s">
        <v>2960</v>
      </c>
      <c r="L1407" s="11">
        <v>2</v>
      </c>
    </row>
    <row r="1408" spans="1:12">
      <c r="A1408" s="11" t="s">
        <v>2658</v>
      </c>
      <c r="D1408" s="11" t="s">
        <v>260</v>
      </c>
      <c r="E1408" s="19" t="s">
        <v>2878</v>
      </c>
      <c r="F1408" s="10">
        <v>42036</v>
      </c>
      <c r="G1408" s="10">
        <v>45689</v>
      </c>
      <c r="H1408" s="11">
        <v>11</v>
      </c>
      <c r="I1408" s="20" t="s">
        <v>259</v>
      </c>
      <c r="J1408" s="11" t="s">
        <v>261</v>
      </c>
      <c r="K1408" s="11" t="s">
        <v>2960</v>
      </c>
      <c r="L1408" s="11">
        <v>2</v>
      </c>
    </row>
    <row r="1409" spans="1:12">
      <c r="A1409" s="11" t="s">
        <v>2659</v>
      </c>
      <c r="D1409" s="11" t="s">
        <v>260</v>
      </c>
      <c r="E1409" s="19" t="s">
        <v>2879</v>
      </c>
      <c r="F1409" s="10">
        <v>42036</v>
      </c>
      <c r="G1409" s="10">
        <v>45689</v>
      </c>
      <c r="H1409" s="11">
        <v>11</v>
      </c>
      <c r="I1409" s="20" t="s">
        <v>259</v>
      </c>
      <c r="J1409" s="11" t="s">
        <v>261</v>
      </c>
      <c r="K1409" s="11" t="s">
        <v>2960</v>
      </c>
      <c r="L1409" s="11">
        <v>2</v>
      </c>
    </row>
    <row r="1410" spans="1:12">
      <c r="A1410" s="11" t="s">
        <v>2660</v>
      </c>
      <c r="D1410" s="11" t="s">
        <v>260</v>
      </c>
      <c r="E1410" s="19" t="s">
        <v>2880</v>
      </c>
      <c r="F1410" s="10">
        <v>42036</v>
      </c>
      <c r="G1410" s="10">
        <v>45689</v>
      </c>
      <c r="H1410" s="11">
        <v>11</v>
      </c>
      <c r="I1410" s="20" t="s">
        <v>259</v>
      </c>
      <c r="J1410" s="11" t="s">
        <v>261</v>
      </c>
      <c r="K1410" s="11" t="s">
        <v>2960</v>
      </c>
      <c r="L1410" s="11">
        <v>2</v>
      </c>
    </row>
    <row r="1411" spans="1:12">
      <c r="A1411" s="11" t="s">
        <v>2661</v>
      </c>
      <c r="D1411" s="11" t="s">
        <v>260</v>
      </c>
      <c r="E1411" s="19" t="s">
        <v>2881</v>
      </c>
      <c r="F1411" s="10">
        <v>42036</v>
      </c>
      <c r="G1411" s="10">
        <v>45689</v>
      </c>
      <c r="H1411" s="11">
        <v>11</v>
      </c>
      <c r="I1411" s="20" t="s">
        <v>259</v>
      </c>
      <c r="J1411" s="11" t="s">
        <v>261</v>
      </c>
      <c r="K1411" s="11" t="s">
        <v>2960</v>
      </c>
      <c r="L1411" s="11">
        <v>2</v>
      </c>
    </row>
    <row r="1412" spans="1:12">
      <c r="A1412" s="11" t="s">
        <v>2662</v>
      </c>
      <c r="D1412" s="11" t="s">
        <v>260</v>
      </c>
      <c r="E1412" s="19" t="s">
        <v>2882</v>
      </c>
      <c r="F1412" s="10">
        <v>42036</v>
      </c>
      <c r="G1412" s="10">
        <v>45689</v>
      </c>
      <c r="H1412" s="11">
        <v>11</v>
      </c>
      <c r="I1412" s="20" t="s">
        <v>259</v>
      </c>
      <c r="J1412" s="11" t="s">
        <v>261</v>
      </c>
      <c r="K1412" s="11" t="s">
        <v>2960</v>
      </c>
      <c r="L1412" s="11">
        <v>2</v>
      </c>
    </row>
    <row r="1413" spans="1:12">
      <c r="A1413" s="11" t="s">
        <v>2663</v>
      </c>
      <c r="D1413" s="11" t="s">
        <v>260</v>
      </c>
      <c r="E1413" s="19" t="s">
        <v>2883</v>
      </c>
      <c r="F1413" s="10">
        <v>42036</v>
      </c>
      <c r="G1413" s="10">
        <v>45689</v>
      </c>
      <c r="H1413" s="11">
        <v>11</v>
      </c>
      <c r="I1413" s="20" t="s">
        <v>259</v>
      </c>
      <c r="J1413" s="11" t="s">
        <v>261</v>
      </c>
      <c r="K1413" s="11" t="s">
        <v>2960</v>
      </c>
      <c r="L1413" s="11">
        <v>2</v>
      </c>
    </row>
    <row r="1414" spans="1:12">
      <c r="A1414" s="11" t="s">
        <v>2664</v>
      </c>
      <c r="D1414" s="11" t="s">
        <v>260</v>
      </c>
      <c r="E1414" s="19" t="s">
        <v>2884</v>
      </c>
      <c r="F1414" s="10">
        <v>42036</v>
      </c>
      <c r="G1414" s="10">
        <v>45689</v>
      </c>
      <c r="H1414" s="11">
        <v>11</v>
      </c>
      <c r="I1414" s="20" t="s">
        <v>259</v>
      </c>
      <c r="J1414" s="11" t="s">
        <v>261</v>
      </c>
      <c r="K1414" s="11" t="s">
        <v>2960</v>
      </c>
      <c r="L1414" s="11">
        <v>2</v>
      </c>
    </row>
    <row r="1415" spans="1:12">
      <c r="A1415" s="11" t="s">
        <v>2665</v>
      </c>
      <c r="D1415" s="11" t="s">
        <v>260</v>
      </c>
      <c r="E1415" s="19" t="s">
        <v>2885</v>
      </c>
      <c r="F1415" s="10">
        <v>42036</v>
      </c>
      <c r="G1415" s="10">
        <v>45689</v>
      </c>
      <c r="H1415" s="11">
        <v>11</v>
      </c>
      <c r="I1415" s="20" t="s">
        <v>259</v>
      </c>
      <c r="J1415" s="11" t="s">
        <v>261</v>
      </c>
      <c r="K1415" s="11" t="s">
        <v>2960</v>
      </c>
      <c r="L1415" s="11">
        <v>2</v>
      </c>
    </row>
    <row r="1416" spans="1:12">
      <c r="A1416" s="11" t="s">
        <v>2666</v>
      </c>
      <c r="D1416" s="11" t="s">
        <v>260</v>
      </c>
      <c r="E1416" s="19" t="s">
        <v>2886</v>
      </c>
      <c r="F1416" s="10">
        <v>42036</v>
      </c>
      <c r="G1416" s="10">
        <v>45689</v>
      </c>
      <c r="H1416" s="11">
        <v>11</v>
      </c>
      <c r="I1416" s="20" t="s">
        <v>259</v>
      </c>
      <c r="J1416" s="11" t="s">
        <v>261</v>
      </c>
      <c r="K1416" s="11" t="s">
        <v>2960</v>
      </c>
      <c r="L1416" s="11">
        <v>2</v>
      </c>
    </row>
    <row r="1417" spans="1:12">
      <c r="A1417" s="11" t="s">
        <v>2667</v>
      </c>
      <c r="D1417" s="11" t="s">
        <v>260</v>
      </c>
      <c r="E1417" s="19" t="s">
        <v>2887</v>
      </c>
      <c r="F1417" s="10">
        <v>42036</v>
      </c>
      <c r="G1417" s="10">
        <v>45689</v>
      </c>
      <c r="H1417" s="11">
        <v>11</v>
      </c>
      <c r="I1417" s="20" t="s">
        <v>259</v>
      </c>
      <c r="J1417" s="11" t="s">
        <v>261</v>
      </c>
      <c r="K1417" s="11" t="s">
        <v>2960</v>
      </c>
      <c r="L1417" s="11">
        <v>2</v>
      </c>
    </row>
    <row r="1418" spans="1:12">
      <c r="A1418" s="11" t="s">
        <v>2668</v>
      </c>
      <c r="D1418" s="11" t="s">
        <v>260</v>
      </c>
      <c r="E1418" s="19" t="s">
        <v>2888</v>
      </c>
      <c r="F1418" s="10">
        <v>42036</v>
      </c>
      <c r="G1418" s="10">
        <v>45689</v>
      </c>
      <c r="H1418" s="11">
        <v>11</v>
      </c>
      <c r="I1418" s="20" t="s">
        <v>259</v>
      </c>
      <c r="J1418" s="11" t="s">
        <v>261</v>
      </c>
      <c r="K1418" s="11" t="s">
        <v>2960</v>
      </c>
      <c r="L1418" s="11">
        <v>2</v>
      </c>
    </row>
    <row r="1419" spans="1:12">
      <c r="A1419" s="11" t="s">
        <v>2669</v>
      </c>
      <c r="D1419" s="11" t="s">
        <v>260</v>
      </c>
      <c r="E1419" s="19" t="s">
        <v>2889</v>
      </c>
      <c r="F1419" s="10">
        <v>42036</v>
      </c>
      <c r="G1419" s="10">
        <v>45689</v>
      </c>
      <c r="H1419" s="11">
        <v>11</v>
      </c>
      <c r="I1419" s="20" t="s">
        <v>259</v>
      </c>
      <c r="J1419" s="11" t="s">
        <v>261</v>
      </c>
      <c r="K1419" s="11" t="s">
        <v>2960</v>
      </c>
      <c r="L1419" s="11">
        <v>2</v>
      </c>
    </row>
    <row r="1420" spans="1:12">
      <c r="A1420" s="11" t="s">
        <v>2670</v>
      </c>
      <c r="D1420" s="11" t="s">
        <v>260</v>
      </c>
      <c r="E1420" s="19" t="s">
        <v>2890</v>
      </c>
      <c r="F1420" s="10">
        <v>42036</v>
      </c>
      <c r="G1420" s="10">
        <v>45689</v>
      </c>
      <c r="H1420" s="11">
        <v>11</v>
      </c>
      <c r="I1420" s="20" t="s">
        <v>259</v>
      </c>
      <c r="J1420" s="11" t="s">
        <v>261</v>
      </c>
      <c r="K1420" s="11" t="s">
        <v>2960</v>
      </c>
      <c r="L1420" s="11">
        <v>2</v>
      </c>
    </row>
    <row r="1421" spans="1:12">
      <c r="A1421" s="11" t="s">
        <v>2671</v>
      </c>
      <c r="D1421" s="11" t="s">
        <v>260</v>
      </c>
      <c r="E1421" s="19" t="s">
        <v>2891</v>
      </c>
      <c r="F1421" s="10">
        <v>42036</v>
      </c>
      <c r="G1421" s="10">
        <v>45689</v>
      </c>
      <c r="H1421" s="11">
        <v>11</v>
      </c>
      <c r="I1421" s="20" t="s">
        <v>259</v>
      </c>
      <c r="J1421" s="11" t="s">
        <v>261</v>
      </c>
      <c r="K1421" s="11" t="s">
        <v>2960</v>
      </c>
      <c r="L1421" s="11">
        <v>2</v>
      </c>
    </row>
    <row r="1422" spans="1:12">
      <c r="A1422" s="11" t="s">
        <v>2672</v>
      </c>
      <c r="D1422" s="11" t="s">
        <v>260</v>
      </c>
      <c r="E1422" s="19" t="s">
        <v>2892</v>
      </c>
      <c r="F1422" s="10">
        <v>42036</v>
      </c>
      <c r="G1422" s="10">
        <v>45689</v>
      </c>
      <c r="H1422" s="11">
        <v>11</v>
      </c>
      <c r="I1422" s="20" t="s">
        <v>259</v>
      </c>
      <c r="J1422" s="11" t="s">
        <v>261</v>
      </c>
      <c r="K1422" s="11" t="s">
        <v>2960</v>
      </c>
      <c r="L1422" s="11">
        <v>2</v>
      </c>
    </row>
    <row r="1423" spans="1:12">
      <c r="A1423" s="11" t="s">
        <v>2673</v>
      </c>
      <c r="D1423" s="11" t="s">
        <v>260</v>
      </c>
      <c r="E1423" s="19" t="s">
        <v>2893</v>
      </c>
      <c r="F1423" s="10">
        <v>42036</v>
      </c>
      <c r="G1423" s="10">
        <v>45689</v>
      </c>
      <c r="H1423" s="11">
        <v>11</v>
      </c>
      <c r="I1423" s="20" t="s">
        <v>259</v>
      </c>
      <c r="J1423" s="11" t="s">
        <v>261</v>
      </c>
      <c r="K1423" s="11" t="s">
        <v>2960</v>
      </c>
      <c r="L1423" s="11">
        <v>2</v>
      </c>
    </row>
    <row r="1424" spans="1:12">
      <c r="A1424" s="11" t="s">
        <v>2674</v>
      </c>
      <c r="D1424" s="11" t="s">
        <v>260</v>
      </c>
      <c r="E1424" s="19" t="s">
        <v>2894</v>
      </c>
      <c r="F1424" s="10">
        <v>42036</v>
      </c>
      <c r="G1424" s="10">
        <v>45689</v>
      </c>
      <c r="H1424" s="11">
        <v>11</v>
      </c>
      <c r="I1424" s="20" t="s">
        <v>259</v>
      </c>
      <c r="J1424" s="11" t="s">
        <v>261</v>
      </c>
      <c r="K1424" s="11" t="s">
        <v>2960</v>
      </c>
      <c r="L1424" s="11">
        <v>2</v>
      </c>
    </row>
    <row r="1425" spans="1:12">
      <c r="A1425" s="11" t="s">
        <v>2675</v>
      </c>
      <c r="D1425" s="11" t="s">
        <v>260</v>
      </c>
      <c r="E1425" s="19" t="s">
        <v>2895</v>
      </c>
      <c r="F1425" s="10">
        <v>42036</v>
      </c>
      <c r="G1425" s="10">
        <v>45689</v>
      </c>
      <c r="H1425" s="11">
        <v>11</v>
      </c>
      <c r="I1425" s="20" t="s">
        <v>259</v>
      </c>
      <c r="J1425" s="11" t="s">
        <v>261</v>
      </c>
      <c r="K1425" s="11" t="s">
        <v>2960</v>
      </c>
      <c r="L1425" s="11">
        <v>2</v>
      </c>
    </row>
    <row r="1426" spans="1:12">
      <c r="A1426" s="11" t="s">
        <v>2676</v>
      </c>
      <c r="D1426" s="11" t="s">
        <v>260</v>
      </c>
      <c r="E1426" s="19" t="s">
        <v>2896</v>
      </c>
      <c r="F1426" s="10">
        <v>42036</v>
      </c>
      <c r="G1426" s="10">
        <v>45689</v>
      </c>
      <c r="H1426" s="11">
        <v>11</v>
      </c>
      <c r="I1426" s="20" t="s">
        <v>259</v>
      </c>
      <c r="J1426" s="11" t="s">
        <v>261</v>
      </c>
      <c r="K1426" s="11" t="s">
        <v>2960</v>
      </c>
      <c r="L1426" s="11">
        <v>2</v>
      </c>
    </row>
    <row r="1427" spans="1:12">
      <c r="A1427" s="11" t="s">
        <v>2677</v>
      </c>
      <c r="D1427" s="11" t="s">
        <v>260</v>
      </c>
      <c r="E1427" s="19" t="s">
        <v>2897</v>
      </c>
      <c r="F1427" s="10">
        <v>42036</v>
      </c>
      <c r="G1427" s="10">
        <v>45689</v>
      </c>
      <c r="H1427" s="11">
        <v>11</v>
      </c>
      <c r="I1427" s="20" t="s">
        <v>259</v>
      </c>
      <c r="J1427" s="11" t="s">
        <v>261</v>
      </c>
      <c r="K1427" s="11" t="s">
        <v>2960</v>
      </c>
      <c r="L1427" s="11">
        <v>2</v>
      </c>
    </row>
    <row r="1428" spans="1:12">
      <c r="A1428" s="11" t="s">
        <v>2678</v>
      </c>
      <c r="D1428" s="11" t="s">
        <v>260</v>
      </c>
      <c r="E1428" s="19" t="s">
        <v>2898</v>
      </c>
      <c r="F1428" s="10">
        <v>42036</v>
      </c>
      <c r="G1428" s="10">
        <v>45689</v>
      </c>
      <c r="H1428" s="11">
        <v>11</v>
      </c>
      <c r="I1428" s="20" t="s">
        <v>259</v>
      </c>
      <c r="J1428" s="11" t="s">
        <v>261</v>
      </c>
      <c r="K1428" s="11" t="s">
        <v>2960</v>
      </c>
      <c r="L1428" s="11">
        <v>2</v>
      </c>
    </row>
    <row r="1429" spans="1:12">
      <c r="A1429" s="11" t="s">
        <v>2679</v>
      </c>
      <c r="D1429" s="11" t="s">
        <v>260</v>
      </c>
      <c r="E1429" s="19" t="s">
        <v>2899</v>
      </c>
      <c r="F1429" s="10">
        <v>42036</v>
      </c>
      <c r="G1429" s="10">
        <v>45689</v>
      </c>
      <c r="H1429" s="11">
        <v>11</v>
      </c>
      <c r="I1429" s="20" t="s">
        <v>259</v>
      </c>
      <c r="J1429" s="11" t="s">
        <v>261</v>
      </c>
      <c r="K1429" s="11" t="s">
        <v>2960</v>
      </c>
      <c r="L1429" s="11">
        <v>2</v>
      </c>
    </row>
    <row r="1430" spans="1:12">
      <c r="A1430" s="11" t="s">
        <v>2680</v>
      </c>
      <c r="D1430" s="11" t="s">
        <v>260</v>
      </c>
      <c r="E1430" s="19" t="s">
        <v>2900</v>
      </c>
      <c r="F1430" s="10">
        <v>42036</v>
      </c>
      <c r="G1430" s="10">
        <v>45689</v>
      </c>
      <c r="H1430" s="11">
        <v>11</v>
      </c>
      <c r="I1430" s="20" t="s">
        <v>259</v>
      </c>
      <c r="J1430" s="11" t="s">
        <v>261</v>
      </c>
      <c r="K1430" s="11" t="s">
        <v>2960</v>
      </c>
      <c r="L1430" s="11">
        <v>2</v>
      </c>
    </row>
    <row r="1431" spans="1:12">
      <c r="A1431" s="11" t="s">
        <v>2681</v>
      </c>
      <c r="D1431" s="11" t="s">
        <v>260</v>
      </c>
      <c r="E1431" s="19" t="s">
        <v>2901</v>
      </c>
      <c r="F1431" s="10">
        <v>42036</v>
      </c>
      <c r="G1431" s="10">
        <v>45689</v>
      </c>
      <c r="H1431" s="11">
        <v>11</v>
      </c>
      <c r="I1431" s="20" t="s">
        <v>259</v>
      </c>
      <c r="J1431" s="11" t="s">
        <v>261</v>
      </c>
      <c r="K1431" s="11" t="s">
        <v>2960</v>
      </c>
      <c r="L1431" s="11">
        <v>2</v>
      </c>
    </row>
    <row r="1432" spans="1:12">
      <c r="A1432" s="11" t="s">
        <v>2682</v>
      </c>
      <c r="D1432" s="11" t="s">
        <v>260</v>
      </c>
      <c r="E1432" s="19" t="s">
        <v>2902</v>
      </c>
      <c r="F1432" s="10">
        <v>42036</v>
      </c>
      <c r="G1432" s="10">
        <v>45689</v>
      </c>
      <c r="H1432" s="11">
        <v>11</v>
      </c>
      <c r="I1432" s="20" t="s">
        <v>259</v>
      </c>
      <c r="J1432" s="11" t="s">
        <v>261</v>
      </c>
      <c r="K1432" s="11" t="s">
        <v>2960</v>
      </c>
      <c r="L1432" s="11">
        <v>2</v>
      </c>
    </row>
    <row r="1433" spans="1:12">
      <c r="A1433" s="11" t="s">
        <v>2683</v>
      </c>
      <c r="D1433" s="11" t="s">
        <v>260</v>
      </c>
      <c r="E1433" s="19" t="s">
        <v>2903</v>
      </c>
      <c r="F1433" s="10">
        <v>42036</v>
      </c>
      <c r="G1433" s="10">
        <v>45689</v>
      </c>
      <c r="H1433" s="11">
        <v>11</v>
      </c>
      <c r="I1433" s="20" t="s">
        <v>259</v>
      </c>
      <c r="J1433" s="11" t="s">
        <v>261</v>
      </c>
      <c r="K1433" s="11" t="s">
        <v>2960</v>
      </c>
      <c r="L1433" s="11">
        <v>2</v>
      </c>
    </row>
    <row r="1434" spans="1:12">
      <c r="A1434" s="11" t="s">
        <v>2684</v>
      </c>
      <c r="D1434" s="11" t="s">
        <v>260</v>
      </c>
      <c r="E1434" s="19" t="s">
        <v>2904</v>
      </c>
      <c r="F1434" s="10">
        <v>42036</v>
      </c>
      <c r="G1434" s="10">
        <v>45689</v>
      </c>
      <c r="H1434" s="11">
        <v>11</v>
      </c>
      <c r="I1434" s="20" t="s">
        <v>259</v>
      </c>
      <c r="J1434" s="11" t="s">
        <v>261</v>
      </c>
      <c r="K1434" s="11" t="s">
        <v>2960</v>
      </c>
      <c r="L1434" s="11">
        <v>2</v>
      </c>
    </row>
    <row r="1435" spans="1:12">
      <c r="A1435" s="11" t="s">
        <v>2685</v>
      </c>
      <c r="D1435" s="11" t="s">
        <v>260</v>
      </c>
      <c r="E1435" s="19" t="s">
        <v>2905</v>
      </c>
      <c r="F1435" s="10">
        <v>42036</v>
      </c>
      <c r="G1435" s="10">
        <v>45689</v>
      </c>
      <c r="H1435" s="11">
        <v>11</v>
      </c>
      <c r="I1435" s="20" t="s">
        <v>259</v>
      </c>
      <c r="J1435" s="11" t="s">
        <v>261</v>
      </c>
      <c r="K1435" s="11" t="s">
        <v>2960</v>
      </c>
      <c r="L1435" s="11">
        <v>2</v>
      </c>
    </row>
    <row r="1436" spans="1:12">
      <c r="A1436" s="11" t="s">
        <v>2686</v>
      </c>
      <c r="D1436" s="11" t="s">
        <v>260</v>
      </c>
      <c r="E1436" s="19" t="s">
        <v>2906</v>
      </c>
      <c r="F1436" s="10">
        <v>42036</v>
      </c>
      <c r="G1436" s="10">
        <v>45689</v>
      </c>
      <c r="H1436" s="11">
        <v>11</v>
      </c>
      <c r="I1436" s="20" t="s">
        <v>259</v>
      </c>
      <c r="J1436" s="11" t="s">
        <v>261</v>
      </c>
      <c r="K1436" s="11" t="s">
        <v>2960</v>
      </c>
      <c r="L1436" s="11">
        <v>2</v>
      </c>
    </row>
    <row r="1437" spans="1:12">
      <c r="A1437" s="11" t="s">
        <v>2687</v>
      </c>
      <c r="D1437" s="11" t="s">
        <v>260</v>
      </c>
      <c r="E1437" s="19" t="s">
        <v>2907</v>
      </c>
      <c r="F1437" s="10">
        <v>42036</v>
      </c>
      <c r="G1437" s="10">
        <v>45689</v>
      </c>
      <c r="H1437" s="11">
        <v>11</v>
      </c>
      <c r="I1437" s="20" t="s">
        <v>259</v>
      </c>
      <c r="J1437" s="11" t="s">
        <v>261</v>
      </c>
      <c r="K1437" s="11" t="s">
        <v>2960</v>
      </c>
      <c r="L1437" s="11">
        <v>2</v>
      </c>
    </row>
    <row r="1438" spans="1:12">
      <c r="A1438" s="11" t="s">
        <v>2688</v>
      </c>
      <c r="D1438" s="11" t="s">
        <v>260</v>
      </c>
      <c r="E1438" s="19" t="s">
        <v>2908</v>
      </c>
      <c r="F1438" s="10">
        <v>42036</v>
      </c>
      <c r="G1438" s="10">
        <v>45689</v>
      </c>
      <c r="H1438" s="11">
        <v>11</v>
      </c>
      <c r="I1438" s="20" t="s">
        <v>259</v>
      </c>
      <c r="J1438" s="11" t="s">
        <v>261</v>
      </c>
      <c r="K1438" s="11" t="s">
        <v>2960</v>
      </c>
      <c r="L1438" s="11">
        <v>2</v>
      </c>
    </row>
    <row r="1439" spans="1:12">
      <c r="A1439" s="11" t="s">
        <v>2689</v>
      </c>
      <c r="D1439" s="11" t="s">
        <v>260</v>
      </c>
      <c r="E1439" s="19" t="s">
        <v>2909</v>
      </c>
      <c r="F1439" s="10">
        <v>42036</v>
      </c>
      <c r="G1439" s="10">
        <v>45689</v>
      </c>
      <c r="H1439" s="11">
        <v>11</v>
      </c>
      <c r="I1439" s="20" t="s">
        <v>259</v>
      </c>
      <c r="J1439" s="11" t="s">
        <v>261</v>
      </c>
      <c r="K1439" s="11" t="s">
        <v>2960</v>
      </c>
      <c r="L1439" s="11">
        <v>2</v>
      </c>
    </row>
    <row r="1440" spans="1:12">
      <c r="A1440" s="11" t="s">
        <v>2690</v>
      </c>
      <c r="D1440" s="11" t="s">
        <v>260</v>
      </c>
      <c r="E1440" s="19" t="s">
        <v>2910</v>
      </c>
      <c r="F1440" s="10">
        <v>42036</v>
      </c>
      <c r="G1440" s="10">
        <v>45689</v>
      </c>
      <c r="H1440" s="11">
        <v>11</v>
      </c>
      <c r="I1440" s="20" t="s">
        <v>259</v>
      </c>
      <c r="J1440" s="11" t="s">
        <v>261</v>
      </c>
      <c r="K1440" s="11" t="s">
        <v>2960</v>
      </c>
      <c r="L1440" s="11">
        <v>2</v>
      </c>
    </row>
    <row r="1441" spans="1:12">
      <c r="A1441" s="11" t="s">
        <v>2691</v>
      </c>
      <c r="D1441" s="11" t="s">
        <v>260</v>
      </c>
      <c r="E1441" s="19" t="s">
        <v>2911</v>
      </c>
      <c r="F1441" s="10">
        <v>42036</v>
      </c>
      <c r="G1441" s="10">
        <v>45689</v>
      </c>
      <c r="H1441" s="11">
        <v>11</v>
      </c>
      <c r="I1441" s="20" t="s">
        <v>259</v>
      </c>
      <c r="J1441" s="11" t="s">
        <v>261</v>
      </c>
      <c r="K1441" s="11" t="s">
        <v>2960</v>
      </c>
      <c r="L1441" s="11">
        <v>2</v>
      </c>
    </row>
    <row r="1442" spans="1:12">
      <c r="A1442" s="11" t="s">
        <v>2692</v>
      </c>
      <c r="D1442" s="11" t="s">
        <v>260</v>
      </c>
      <c r="E1442" s="19" t="s">
        <v>2912</v>
      </c>
      <c r="F1442" s="10">
        <v>42036</v>
      </c>
      <c r="G1442" s="10">
        <v>45689</v>
      </c>
      <c r="H1442" s="11">
        <v>11</v>
      </c>
      <c r="I1442" s="20" t="s">
        <v>259</v>
      </c>
      <c r="J1442" s="11" t="s">
        <v>261</v>
      </c>
      <c r="K1442" s="11" t="s">
        <v>2960</v>
      </c>
      <c r="L1442" s="11">
        <v>2</v>
      </c>
    </row>
    <row r="1443" spans="1:12">
      <c r="A1443" s="11" t="s">
        <v>2693</v>
      </c>
      <c r="D1443" s="11" t="s">
        <v>260</v>
      </c>
      <c r="E1443" s="19" t="s">
        <v>2913</v>
      </c>
      <c r="F1443" s="10">
        <v>42036</v>
      </c>
      <c r="G1443" s="10">
        <v>45689</v>
      </c>
      <c r="H1443" s="11">
        <v>11</v>
      </c>
      <c r="I1443" s="20" t="s">
        <v>259</v>
      </c>
      <c r="J1443" s="11" t="s">
        <v>261</v>
      </c>
      <c r="K1443" s="11" t="s">
        <v>2960</v>
      </c>
      <c r="L1443" s="11">
        <v>2</v>
      </c>
    </row>
    <row r="1444" spans="1:12">
      <c r="A1444" s="11" t="s">
        <v>2694</v>
      </c>
      <c r="D1444" s="11" t="s">
        <v>260</v>
      </c>
      <c r="E1444" s="19" t="s">
        <v>2914</v>
      </c>
      <c r="F1444" s="10">
        <v>42036</v>
      </c>
      <c r="G1444" s="10">
        <v>45689</v>
      </c>
      <c r="H1444" s="11">
        <v>11</v>
      </c>
      <c r="I1444" s="20" t="s">
        <v>259</v>
      </c>
      <c r="J1444" s="11" t="s">
        <v>261</v>
      </c>
      <c r="K1444" s="11" t="s">
        <v>2960</v>
      </c>
      <c r="L1444" s="11">
        <v>2</v>
      </c>
    </row>
    <row r="1445" spans="1:12">
      <c r="A1445" s="11" t="s">
        <v>2695</v>
      </c>
      <c r="D1445" s="11" t="s">
        <v>260</v>
      </c>
      <c r="E1445" s="19" t="s">
        <v>2915</v>
      </c>
      <c r="F1445" s="10">
        <v>42036</v>
      </c>
      <c r="G1445" s="10">
        <v>45689</v>
      </c>
      <c r="H1445" s="11">
        <v>11</v>
      </c>
      <c r="I1445" s="20" t="s">
        <v>259</v>
      </c>
      <c r="J1445" s="11" t="s">
        <v>261</v>
      </c>
      <c r="K1445" s="11" t="s">
        <v>2960</v>
      </c>
      <c r="L1445" s="11">
        <v>2</v>
      </c>
    </row>
    <row r="1446" spans="1:12">
      <c r="A1446" s="11" t="s">
        <v>2696</v>
      </c>
      <c r="D1446" s="11" t="s">
        <v>260</v>
      </c>
      <c r="E1446" s="19" t="s">
        <v>2916</v>
      </c>
      <c r="F1446" s="10">
        <v>42036</v>
      </c>
      <c r="G1446" s="10">
        <v>45689</v>
      </c>
      <c r="H1446" s="11">
        <v>11</v>
      </c>
      <c r="I1446" s="20" t="s">
        <v>259</v>
      </c>
      <c r="J1446" s="11" t="s">
        <v>261</v>
      </c>
      <c r="K1446" s="11" t="s">
        <v>2960</v>
      </c>
      <c r="L1446" s="11">
        <v>2</v>
      </c>
    </row>
    <row r="1447" spans="1:12">
      <c r="A1447" s="11" t="s">
        <v>2697</v>
      </c>
      <c r="D1447" s="11" t="s">
        <v>260</v>
      </c>
      <c r="E1447" s="19" t="s">
        <v>2917</v>
      </c>
      <c r="F1447" s="10">
        <v>42036</v>
      </c>
      <c r="G1447" s="10">
        <v>45689</v>
      </c>
      <c r="H1447" s="11">
        <v>11</v>
      </c>
      <c r="I1447" s="20" t="s">
        <v>259</v>
      </c>
      <c r="J1447" s="11" t="s">
        <v>261</v>
      </c>
      <c r="K1447" s="11" t="s">
        <v>2960</v>
      </c>
      <c r="L1447" s="11">
        <v>2</v>
      </c>
    </row>
    <row r="1448" spans="1:12">
      <c r="A1448" s="11" t="s">
        <v>2698</v>
      </c>
      <c r="D1448" s="11" t="s">
        <v>260</v>
      </c>
      <c r="E1448" s="19" t="s">
        <v>2918</v>
      </c>
      <c r="F1448" s="10">
        <v>42036</v>
      </c>
      <c r="G1448" s="10">
        <v>45689</v>
      </c>
      <c r="H1448" s="11">
        <v>11</v>
      </c>
      <c r="I1448" s="20" t="s">
        <v>259</v>
      </c>
      <c r="J1448" s="11" t="s">
        <v>261</v>
      </c>
      <c r="K1448" s="11" t="s">
        <v>2960</v>
      </c>
      <c r="L1448" s="11">
        <v>2</v>
      </c>
    </row>
    <row r="1449" spans="1:12">
      <c r="A1449" s="11" t="s">
        <v>2699</v>
      </c>
      <c r="D1449" s="11" t="s">
        <v>260</v>
      </c>
      <c r="E1449" s="19" t="s">
        <v>2919</v>
      </c>
      <c r="F1449" s="10">
        <v>42036</v>
      </c>
      <c r="G1449" s="10">
        <v>45689</v>
      </c>
      <c r="H1449" s="11">
        <v>11</v>
      </c>
      <c r="I1449" s="20" t="s">
        <v>259</v>
      </c>
      <c r="J1449" s="11" t="s">
        <v>261</v>
      </c>
      <c r="K1449" s="11" t="s">
        <v>2960</v>
      </c>
      <c r="L1449" s="11">
        <v>2</v>
      </c>
    </row>
    <row r="1450" spans="1:12">
      <c r="A1450" s="11" t="s">
        <v>2700</v>
      </c>
      <c r="D1450" s="11" t="s">
        <v>260</v>
      </c>
      <c r="E1450" s="19" t="s">
        <v>2920</v>
      </c>
      <c r="F1450" s="10">
        <v>42036</v>
      </c>
      <c r="G1450" s="10">
        <v>45689</v>
      </c>
      <c r="H1450" s="11">
        <v>11</v>
      </c>
      <c r="I1450" s="20" t="s">
        <v>259</v>
      </c>
      <c r="J1450" s="11" t="s">
        <v>261</v>
      </c>
      <c r="K1450" s="11" t="s">
        <v>2960</v>
      </c>
      <c r="L1450" s="11">
        <v>2</v>
      </c>
    </row>
    <row r="1451" spans="1:12">
      <c r="A1451" s="11" t="s">
        <v>2701</v>
      </c>
      <c r="D1451" s="11" t="s">
        <v>260</v>
      </c>
      <c r="E1451" s="19" t="s">
        <v>2921</v>
      </c>
      <c r="F1451" s="10">
        <v>42036</v>
      </c>
      <c r="G1451" s="10">
        <v>45689</v>
      </c>
      <c r="H1451" s="11">
        <v>11</v>
      </c>
      <c r="I1451" s="20" t="s">
        <v>259</v>
      </c>
      <c r="J1451" s="11" t="s">
        <v>261</v>
      </c>
      <c r="K1451" s="11" t="s">
        <v>2960</v>
      </c>
      <c r="L1451" s="11">
        <v>2</v>
      </c>
    </row>
    <row r="1452" spans="1:12">
      <c r="A1452" s="11" t="s">
        <v>2702</v>
      </c>
      <c r="D1452" s="11" t="s">
        <v>260</v>
      </c>
      <c r="E1452" s="19" t="s">
        <v>2922</v>
      </c>
      <c r="F1452" s="10">
        <v>42036</v>
      </c>
      <c r="G1452" s="10">
        <v>45689</v>
      </c>
      <c r="H1452" s="11">
        <v>11</v>
      </c>
      <c r="I1452" s="20" t="s">
        <v>259</v>
      </c>
      <c r="J1452" s="11" t="s">
        <v>261</v>
      </c>
      <c r="K1452" s="11" t="s">
        <v>2960</v>
      </c>
      <c r="L1452" s="11">
        <v>2</v>
      </c>
    </row>
    <row r="1453" spans="1:12">
      <c r="A1453" s="11" t="s">
        <v>2703</v>
      </c>
      <c r="D1453" s="11" t="s">
        <v>260</v>
      </c>
      <c r="E1453" s="19" t="s">
        <v>2923</v>
      </c>
      <c r="F1453" s="10">
        <v>42036</v>
      </c>
      <c r="G1453" s="10">
        <v>45689</v>
      </c>
      <c r="H1453" s="11">
        <v>11</v>
      </c>
      <c r="I1453" s="20" t="s">
        <v>259</v>
      </c>
      <c r="J1453" s="11" t="s">
        <v>261</v>
      </c>
      <c r="K1453" s="11" t="s">
        <v>2960</v>
      </c>
      <c r="L1453" s="11">
        <v>2</v>
      </c>
    </row>
    <row r="1454" spans="1:12">
      <c r="A1454" s="11" t="s">
        <v>2704</v>
      </c>
      <c r="D1454" s="11" t="s">
        <v>260</v>
      </c>
      <c r="E1454" s="19" t="s">
        <v>2924</v>
      </c>
      <c r="F1454" s="10">
        <v>42036</v>
      </c>
      <c r="G1454" s="10">
        <v>45689</v>
      </c>
      <c r="H1454" s="11">
        <v>11</v>
      </c>
      <c r="I1454" s="20" t="s">
        <v>259</v>
      </c>
      <c r="J1454" s="11" t="s">
        <v>261</v>
      </c>
      <c r="K1454" s="11" t="s">
        <v>2960</v>
      </c>
      <c r="L1454" s="11">
        <v>2</v>
      </c>
    </row>
    <row r="1455" spans="1:12">
      <c r="A1455" s="11" t="s">
        <v>2705</v>
      </c>
      <c r="D1455" s="11" t="s">
        <v>260</v>
      </c>
      <c r="E1455" s="19" t="s">
        <v>2925</v>
      </c>
      <c r="F1455" s="10">
        <v>42036</v>
      </c>
      <c r="G1455" s="10">
        <v>45689</v>
      </c>
      <c r="H1455" s="11">
        <v>11</v>
      </c>
      <c r="I1455" s="20" t="s">
        <v>259</v>
      </c>
      <c r="J1455" s="11" t="s">
        <v>261</v>
      </c>
      <c r="K1455" s="11" t="s">
        <v>2960</v>
      </c>
      <c r="L1455" s="11">
        <v>2</v>
      </c>
    </row>
    <row r="1456" spans="1:12">
      <c r="A1456" s="11" t="s">
        <v>2706</v>
      </c>
      <c r="D1456" s="11" t="s">
        <v>260</v>
      </c>
      <c r="E1456" s="19" t="s">
        <v>2926</v>
      </c>
      <c r="F1456" s="10">
        <v>42036</v>
      </c>
      <c r="G1456" s="10">
        <v>45689</v>
      </c>
      <c r="H1456" s="11">
        <v>11</v>
      </c>
      <c r="I1456" s="20" t="s">
        <v>259</v>
      </c>
      <c r="J1456" s="11" t="s">
        <v>261</v>
      </c>
      <c r="K1456" s="11" t="s">
        <v>2960</v>
      </c>
      <c r="L1456" s="11">
        <v>2</v>
      </c>
    </row>
    <row r="1457" spans="1:12">
      <c r="A1457" s="11" t="s">
        <v>2707</v>
      </c>
      <c r="D1457" s="11" t="s">
        <v>260</v>
      </c>
      <c r="E1457" s="19" t="s">
        <v>2927</v>
      </c>
      <c r="F1457" s="10">
        <v>42036</v>
      </c>
      <c r="G1457" s="10">
        <v>45689</v>
      </c>
      <c r="H1457" s="11">
        <v>11</v>
      </c>
      <c r="I1457" s="20" t="s">
        <v>259</v>
      </c>
      <c r="J1457" s="11" t="s">
        <v>261</v>
      </c>
      <c r="K1457" s="11" t="s">
        <v>2960</v>
      </c>
      <c r="L1457" s="11">
        <v>2</v>
      </c>
    </row>
    <row r="1458" spans="1:12">
      <c r="A1458" s="11" t="s">
        <v>2708</v>
      </c>
      <c r="D1458" s="11" t="s">
        <v>260</v>
      </c>
      <c r="E1458" s="19" t="s">
        <v>2928</v>
      </c>
      <c r="F1458" s="10">
        <v>42036</v>
      </c>
      <c r="G1458" s="10">
        <v>45689</v>
      </c>
      <c r="H1458" s="11">
        <v>11</v>
      </c>
      <c r="I1458" s="20" t="s">
        <v>259</v>
      </c>
      <c r="J1458" s="11" t="s">
        <v>261</v>
      </c>
      <c r="K1458" s="11" t="s">
        <v>2960</v>
      </c>
      <c r="L1458" s="11">
        <v>2</v>
      </c>
    </row>
    <row r="1459" spans="1:12">
      <c r="A1459" s="11" t="s">
        <v>2709</v>
      </c>
      <c r="D1459" s="11" t="s">
        <v>260</v>
      </c>
      <c r="E1459" s="19" t="s">
        <v>2929</v>
      </c>
      <c r="F1459" s="10">
        <v>42036</v>
      </c>
      <c r="G1459" s="10">
        <v>45689</v>
      </c>
      <c r="H1459" s="11">
        <v>11</v>
      </c>
      <c r="I1459" s="20" t="s">
        <v>259</v>
      </c>
      <c r="J1459" s="11" t="s">
        <v>261</v>
      </c>
      <c r="K1459" s="11" t="s">
        <v>2960</v>
      </c>
      <c r="L1459" s="11">
        <v>2</v>
      </c>
    </row>
    <row r="1460" spans="1:12">
      <c r="A1460" s="11" t="s">
        <v>2710</v>
      </c>
      <c r="D1460" s="11" t="s">
        <v>260</v>
      </c>
      <c r="E1460" s="19" t="s">
        <v>2930</v>
      </c>
      <c r="F1460" s="10">
        <v>42036</v>
      </c>
      <c r="G1460" s="10">
        <v>45689</v>
      </c>
      <c r="H1460" s="11">
        <v>11</v>
      </c>
      <c r="I1460" s="20" t="s">
        <v>259</v>
      </c>
      <c r="J1460" s="11" t="s">
        <v>261</v>
      </c>
      <c r="K1460" s="11" t="s">
        <v>2960</v>
      </c>
      <c r="L1460" s="11">
        <v>2</v>
      </c>
    </row>
    <row r="1461" spans="1:12">
      <c r="A1461" s="11" t="s">
        <v>2711</v>
      </c>
      <c r="D1461" s="11" t="s">
        <v>260</v>
      </c>
      <c r="E1461" s="19" t="s">
        <v>2931</v>
      </c>
      <c r="F1461" s="10">
        <v>42036</v>
      </c>
      <c r="G1461" s="10">
        <v>45689</v>
      </c>
      <c r="H1461" s="11">
        <v>11</v>
      </c>
      <c r="I1461" s="20" t="s">
        <v>259</v>
      </c>
      <c r="J1461" s="11" t="s">
        <v>261</v>
      </c>
      <c r="K1461" s="11" t="s">
        <v>2960</v>
      </c>
      <c r="L1461" s="11">
        <v>2</v>
      </c>
    </row>
    <row r="1462" spans="1:12">
      <c r="A1462" s="11" t="s">
        <v>2712</v>
      </c>
      <c r="D1462" s="11" t="s">
        <v>260</v>
      </c>
      <c r="E1462" s="19" t="s">
        <v>2932</v>
      </c>
      <c r="F1462" s="10">
        <v>42036</v>
      </c>
      <c r="G1462" s="10">
        <v>45689</v>
      </c>
      <c r="H1462" s="11">
        <v>11</v>
      </c>
      <c r="I1462" s="20" t="s">
        <v>259</v>
      </c>
      <c r="J1462" s="11" t="s">
        <v>261</v>
      </c>
      <c r="K1462" s="11" t="s">
        <v>2960</v>
      </c>
      <c r="L1462" s="11">
        <v>2</v>
      </c>
    </row>
    <row r="1463" spans="1:12">
      <c r="A1463" s="11" t="s">
        <v>2713</v>
      </c>
      <c r="D1463" s="11" t="s">
        <v>260</v>
      </c>
      <c r="E1463" s="19" t="s">
        <v>2933</v>
      </c>
      <c r="F1463" s="10">
        <v>42036</v>
      </c>
      <c r="G1463" s="10">
        <v>45689</v>
      </c>
      <c r="H1463" s="11">
        <v>11</v>
      </c>
      <c r="I1463" s="20" t="s">
        <v>259</v>
      </c>
      <c r="J1463" s="11" t="s">
        <v>261</v>
      </c>
      <c r="K1463" s="11" t="s">
        <v>2960</v>
      </c>
      <c r="L1463" s="11">
        <v>2</v>
      </c>
    </row>
    <row r="1464" spans="1:12">
      <c r="A1464" s="11" t="s">
        <v>2714</v>
      </c>
      <c r="D1464" s="11" t="s">
        <v>260</v>
      </c>
      <c r="E1464" s="19" t="s">
        <v>2934</v>
      </c>
      <c r="F1464" s="10">
        <v>42036</v>
      </c>
      <c r="G1464" s="10">
        <v>45689</v>
      </c>
      <c r="H1464" s="11">
        <v>11</v>
      </c>
      <c r="I1464" s="20" t="s">
        <v>259</v>
      </c>
      <c r="J1464" s="11" t="s">
        <v>261</v>
      </c>
      <c r="K1464" s="11" t="s">
        <v>2960</v>
      </c>
      <c r="L1464" s="11">
        <v>2</v>
      </c>
    </row>
    <row r="1465" spans="1:12">
      <c r="A1465" s="11" t="s">
        <v>2715</v>
      </c>
      <c r="D1465" s="11" t="s">
        <v>260</v>
      </c>
      <c r="E1465" s="19" t="s">
        <v>2935</v>
      </c>
      <c r="F1465" s="10">
        <v>42036</v>
      </c>
      <c r="G1465" s="10">
        <v>45689</v>
      </c>
      <c r="H1465" s="11">
        <v>11</v>
      </c>
      <c r="I1465" s="20" t="s">
        <v>259</v>
      </c>
      <c r="J1465" s="11" t="s">
        <v>261</v>
      </c>
      <c r="K1465" s="11" t="s">
        <v>2960</v>
      </c>
      <c r="L1465" s="11">
        <v>2</v>
      </c>
    </row>
    <row r="1466" spans="1:12">
      <c r="A1466" s="11" t="s">
        <v>2716</v>
      </c>
      <c r="D1466" s="11" t="s">
        <v>260</v>
      </c>
      <c r="E1466" s="19" t="s">
        <v>2936</v>
      </c>
      <c r="F1466" s="10">
        <v>42036</v>
      </c>
      <c r="G1466" s="10">
        <v>45689</v>
      </c>
      <c r="H1466" s="11">
        <v>11</v>
      </c>
      <c r="I1466" s="20" t="s">
        <v>259</v>
      </c>
      <c r="J1466" s="11" t="s">
        <v>261</v>
      </c>
      <c r="K1466" s="11" t="s">
        <v>2960</v>
      </c>
      <c r="L1466" s="11">
        <v>2</v>
      </c>
    </row>
    <row r="1467" spans="1:12">
      <c r="A1467" s="11" t="s">
        <v>2717</v>
      </c>
      <c r="D1467" s="11" t="s">
        <v>260</v>
      </c>
      <c r="E1467" s="19" t="s">
        <v>2937</v>
      </c>
      <c r="F1467" s="10">
        <v>42036</v>
      </c>
      <c r="G1467" s="10">
        <v>45689</v>
      </c>
      <c r="H1467" s="11">
        <v>11</v>
      </c>
      <c r="I1467" s="20" t="s">
        <v>259</v>
      </c>
      <c r="J1467" s="11" t="s">
        <v>261</v>
      </c>
      <c r="K1467" s="11" t="s">
        <v>2960</v>
      </c>
      <c r="L1467" s="11">
        <v>2</v>
      </c>
    </row>
    <row r="1468" spans="1:12">
      <c r="A1468" s="11" t="s">
        <v>2718</v>
      </c>
      <c r="D1468" s="11" t="s">
        <v>260</v>
      </c>
      <c r="E1468" s="19" t="s">
        <v>2938</v>
      </c>
      <c r="F1468" s="10">
        <v>42036</v>
      </c>
      <c r="G1468" s="10">
        <v>45689</v>
      </c>
      <c r="H1468" s="11">
        <v>11</v>
      </c>
      <c r="I1468" s="20" t="s">
        <v>259</v>
      </c>
      <c r="J1468" s="11" t="s">
        <v>261</v>
      </c>
      <c r="K1468" s="11" t="s">
        <v>2960</v>
      </c>
      <c r="L1468" s="11">
        <v>2</v>
      </c>
    </row>
    <row r="1469" spans="1:12">
      <c r="A1469" s="11" t="s">
        <v>2719</v>
      </c>
      <c r="D1469" s="11" t="s">
        <v>260</v>
      </c>
      <c r="E1469" s="19" t="s">
        <v>2939</v>
      </c>
      <c r="F1469" s="10">
        <v>42036</v>
      </c>
      <c r="G1469" s="10">
        <v>45689</v>
      </c>
      <c r="H1469" s="11">
        <v>11</v>
      </c>
      <c r="I1469" s="20" t="s">
        <v>259</v>
      </c>
      <c r="J1469" s="11" t="s">
        <v>261</v>
      </c>
      <c r="K1469" s="11" t="s">
        <v>2960</v>
      </c>
      <c r="L1469" s="11">
        <v>2</v>
      </c>
    </row>
    <row r="1470" spans="1:12">
      <c r="A1470" s="11" t="s">
        <v>2720</v>
      </c>
      <c r="D1470" s="11" t="s">
        <v>260</v>
      </c>
      <c r="E1470" s="19" t="s">
        <v>2940</v>
      </c>
      <c r="F1470" s="10">
        <v>42036</v>
      </c>
      <c r="G1470" s="10">
        <v>45689</v>
      </c>
      <c r="H1470" s="11">
        <v>11</v>
      </c>
      <c r="I1470" s="20" t="s">
        <v>259</v>
      </c>
      <c r="J1470" s="11" t="s">
        <v>261</v>
      </c>
      <c r="K1470" s="11" t="s">
        <v>2960</v>
      </c>
      <c r="L1470" s="11">
        <v>2</v>
      </c>
    </row>
    <row r="1471" spans="1:12">
      <c r="A1471" s="11" t="s">
        <v>2721</v>
      </c>
      <c r="D1471" s="11" t="s">
        <v>260</v>
      </c>
      <c r="E1471" s="19" t="s">
        <v>2941</v>
      </c>
      <c r="F1471" s="10">
        <v>42036</v>
      </c>
      <c r="G1471" s="10">
        <v>45689</v>
      </c>
      <c r="H1471" s="11">
        <v>11</v>
      </c>
      <c r="I1471" s="20" t="s">
        <v>259</v>
      </c>
      <c r="J1471" s="11" t="s">
        <v>261</v>
      </c>
      <c r="K1471" s="11" t="s">
        <v>2960</v>
      </c>
      <c r="L1471" s="11">
        <v>2</v>
      </c>
    </row>
    <row r="1472" spans="1:12">
      <c r="A1472" s="11" t="s">
        <v>2722</v>
      </c>
      <c r="D1472" s="11" t="s">
        <v>260</v>
      </c>
      <c r="E1472" s="19" t="s">
        <v>2942</v>
      </c>
      <c r="F1472" s="10">
        <v>42036</v>
      </c>
      <c r="G1472" s="10">
        <v>45689</v>
      </c>
      <c r="H1472" s="11">
        <v>11</v>
      </c>
      <c r="I1472" s="20" t="s">
        <v>259</v>
      </c>
      <c r="J1472" s="11" t="s">
        <v>261</v>
      </c>
      <c r="K1472" s="11" t="s">
        <v>2960</v>
      </c>
      <c r="L1472" s="11">
        <v>2</v>
      </c>
    </row>
    <row r="1473" spans="1:12">
      <c r="A1473" s="11" t="s">
        <v>2723</v>
      </c>
      <c r="D1473" s="11" t="s">
        <v>260</v>
      </c>
      <c r="E1473" s="19" t="s">
        <v>2943</v>
      </c>
      <c r="F1473" s="10">
        <v>42036</v>
      </c>
      <c r="G1473" s="10">
        <v>45689</v>
      </c>
      <c r="H1473" s="11">
        <v>11</v>
      </c>
      <c r="I1473" s="20" t="s">
        <v>259</v>
      </c>
      <c r="J1473" s="11" t="s">
        <v>261</v>
      </c>
      <c r="K1473" s="11" t="s">
        <v>2960</v>
      </c>
      <c r="L1473" s="11">
        <v>2</v>
      </c>
    </row>
    <row r="1474" spans="1:12">
      <c r="A1474" s="11" t="s">
        <v>2724</v>
      </c>
      <c r="D1474" s="11" t="s">
        <v>260</v>
      </c>
      <c r="E1474" s="19" t="s">
        <v>2944</v>
      </c>
      <c r="F1474" s="10">
        <v>42036</v>
      </c>
      <c r="G1474" s="10">
        <v>45689</v>
      </c>
      <c r="H1474" s="11">
        <v>11</v>
      </c>
      <c r="I1474" s="20" t="s">
        <v>259</v>
      </c>
      <c r="J1474" s="11" t="s">
        <v>261</v>
      </c>
      <c r="K1474" s="11" t="s">
        <v>2960</v>
      </c>
      <c r="L1474" s="11">
        <v>2</v>
      </c>
    </row>
    <row r="1475" spans="1:12">
      <c r="A1475" s="11" t="s">
        <v>2725</v>
      </c>
      <c r="D1475" s="11" t="s">
        <v>260</v>
      </c>
      <c r="E1475" s="19" t="s">
        <v>2945</v>
      </c>
      <c r="F1475" s="10">
        <v>42036</v>
      </c>
      <c r="G1475" s="10">
        <v>45689</v>
      </c>
      <c r="H1475" s="11">
        <v>11</v>
      </c>
      <c r="I1475" s="20" t="s">
        <v>259</v>
      </c>
      <c r="J1475" s="11" t="s">
        <v>261</v>
      </c>
      <c r="K1475" s="11" t="s">
        <v>2960</v>
      </c>
      <c r="L1475" s="11">
        <v>2</v>
      </c>
    </row>
    <row r="1476" spans="1:12">
      <c r="A1476" s="11" t="s">
        <v>2726</v>
      </c>
      <c r="D1476" s="11" t="s">
        <v>260</v>
      </c>
      <c r="E1476" s="19" t="s">
        <v>2946</v>
      </c>
      <c r="F1476" s="10">
        <v>42036</v>
      </c>
      <c r="G1476" s="10">
        <v>45689</v>
      </c>
      <c r="H1476" s="11">
        <v>11</v>
      </c>
      <c r="I1476" s="20" t="s">
        <v>259</v>
      </c>
      <c r="J1476" s="11" t="s">
        <v>261</v>
      </c>
      <c r="K1476" s="11" t="s">
        <v>2960</v>
      </c>
      <c r="L1476" s="11">
        <v>2</v>
      </c>
    </row>
    <row r="1477" spans="1:12">
      <c r="A1477" s="11" t="s">
        <v>2727</v>
      </c>
      <c r="D1477" s="11" t="s">
        <v>260</v>
      </c>
      <c r="E1477" s="19" t="s">
        <v>2947</v>
      </c>
      <c r="F1477" s="10">
        <v>42036</v>
      </c>
      <c r="G1477" s="10">
        <v>45689</v>
      </c>
      <c r="H1477" s="11">
        <v>11</v>
      </c>
      <c r="I1477" s="20" t="s">
        <v>259</v>
      </c>
      <c r="J1477" s="11" t="s">
        <v>261</v>
      </c>
      <c r="K1477" s="11" t="s">
        <v>2960</v>
      </c>
      <c r="L1477" s="11">
        <v>2</v>
      </c>
    </row>
    <row r="1478" spans="1:12">
      <c r="A1478" s="11" t="s">
        <v>2728</v>
      </c>
      <c r="D1478" s="11" t="s">
        <v>260</v>
      </c>
      <c r="E1478" s="19" t="s">
        <v>2948</v>
      </c>
      <c r="F1478" s="10">
        <v>42036</v>
      </c>
      <c r="G1478" s="10">
        <v>45689</v>
      </c>
      <c r="H1478" s="11">
        <v>11</v>
      </c>
      <c r="I1478" s="20" t="s">
        <v>259</v>
      </c>
      <c r="J1478" s="11" t="s">
        <v>261</v>
      </c>
      <c r="K1478" s="11" t="s">
        <v>2960</v>
      </c>
      <c r="L1478" s="11">
        <v>2</v>
      </c>
    </row>
    <row r="1479" spans="1:12">
      <c r="A1479" s="11" t="s">
        <v>2729</v>
      </c>
      <c r="D1479" s="11" t="s">
        <v>260</v>
      </c>
      <c r="E1479" s="19" t="s">
        <v>2949</v>
      </c>
      <c r="F1479" s="10">
        <v>42036</v>
      </c>
      <c r="G1479" s="10">
        <v>45689</v>
      </c>
      <c r="H1479" s="11">
        <v>11</v>
      </c>
      <c r="I1479" s="20" t="s">
        <v>259</v>
      </c>
      <c r="J1479" s="11" t="s">
        <v>261</v>
      </c>
      <c r="K1479" s="11" t="s">
        <v>2960</v>
      </c>
      <c r="L1479" s="11">
        <v>2</v>
      </c>
    </row>
    <row r="1480" spans="1:12">
      <c r="A1480" s="11" t="s">
        <v>2730</v>
      </c>
      <c r="D1480" s="11" t="s">
        <v>260</v>
      </c>
      <c r="E1480" s="19" t="s">
        <v>2950</v>
      </c>
      <c r="F1480" s="10">
        <v>42036</v>
      </c>
      <c r="G1480" s="10">
        <v>45689</v>
      </c>
      <c r="H1480" s="11">
        <v>11</v>
      </c>
      <c r="I1480" s="20" t="s">
        <v>259</v>
      </c>
      <c r="J1480" s="11" t="s">
        <v>261</v>
      </c>
      <c r="K1480" s="11" t="s">
        <v>2960</v>
      </c>
      <c r="L1480" s="11">
        <v>2</v>
      </c>
    </row>
    <row r="1481" spans="1:12">
      <c r="A1481" s="11" t="s">
        <v>2731</v>
      </c>
      <c r="D1481" s="11" t="s">
        <v>260</v>
      </c>
      <c r="E1481" s="19" t="s">
        <v>2951</v>
      </c>
      <c r="F1481" s="10">
        <v>42036</v>
      </c>
      <c r="G1481" s="10">
        <v>45689</v>
      </c>
      <c r="H1481" s="11">
        <v>11</v>
      </c>
      <c r="I1481" s="20" t="s">
        <v>259</v>
      </c>
      <c r="J1481" s="11" t="s">
        <v>261</v>
      </c>
      <c r="K1481" s="11" t="s">
        <v>2960</v>
      </c>
      <c r="L1481" s="11">
        <v>2</v>
      </c>
    </row>
    <row r="1483" spans="1:12">
      <c r="A1483" s="11" t="s">
        <v>2959</v>
      </c>
    </row>
  </sheetData>
  <mergeCells count="1">
    <mergeCell ref="B6:L6"/>
  </mergeCells>
  <hyperlinks>
    <hyperlink ref="D8" location="Contents!B22" display="Enquiries" xr:uid="{00000000-0004-0000-0000-000000000000}"/>
    <hyperlink ref="E12" location="A126094922J" display="A126094922J" xr:uid="{00000000-0004-0000-0000-000001000000}"/>
    <hyperlink ref="E13" location="A126110042V" display="A126110042V" xr:uid="{00000000-0004-0000-0000-000002000000}"/>
    <hyperlink ref="E14" location="A126102482X" display="A126102482X" xr:uid="{00000000-0004-0000-0000-000003000000}"/>
    <hyperlink ref="E15" location="A126094878K" display="A126094878K" xr:uid="{00000000-0004-0000-0000-000004000000}"/>
    <hyperlink ref="E16" location="A126109998R" display="A126109998R" xr:uid="{00000000-0004-0000-0000-000005000000}"/>
    <hyperlink ref="E17" location="A126102438R" display="A126102438R" xr:uid="{00000000-0004-0000-0000-000006000000}"/>
    <hyperlink ref="E18" location="A126094926T" display="A126094926T" xr:uid="{00000000-0004-0000-0000-000007000000}"/>
    <hyperlink ref="E19" location="A126110046C" display="A126110046C" xr:uid="{00000000-0004-0000-0000-000008000000}"/>
    <hyperlink ref="E20" location="A126102486J" display="A126102486J" xr:uid="{00000000-0004-0000-0000-000009000000}"/>
    <hyperlink ref="E21" location="A126094930J" display="A126094930J" xr:uid="{00000000-0004-0000-0000-00000A000000}"/>
    <hyperlink ref="E22" location="A126110050V" display="A126110050V" xr:uid="{00000000-0004-0000-0000-00000B000000}"/>
    <hyperlink ref="E23" location="A126102490X" display="A126102490X" xr:uid="{00000000-0004-0000-0000-00000C000000}"/>
    <hyperlink ref="E24" location="A126094882A" display="A126094882A" xr:uid="{00000000-0004-0000-0000-00000D000000}"/>
    <hyperlink ref="E25" location="A126110002A" display="A126110002A" xr:uid="{00000000-0004-0000-0000-00000E000000}"/>
    <hyperlink ref="E26" location="A126102442F" display="A126102442F" xr:uid="{00000000-0004-0000-0000-00000F000000}"/>
    <hyperlink ref="E27" location="A126094886K" display="A126094886K" xr:uid="{00000000-0004-0000-0000-000010000000}"/>
    <hyperlink ref="E28" location="A126110006K" display="A126110006K" xr:uid="{00000000-0004-0000-0000-000011000000}"/>
    <hyperlink ref="E29" location="A126102446R" display="A126102446R" xr:uid="{00000000-0004-0000-0000-000012000000}"/>
    <hyperlink ref="E30" location="A126094910X" display="A126094910X" xr:uid="{00000000-0004-0000-0000-000013000000}"/>
    <hyperlink ref="E31" location="A126110030K" display="A126110030K" xr:uid="{00000000-0004-0000-0000-000014000000}"/>
    <hyperlink ref="E32" location="A126102470R" display="A126102470R" xr:uid="{00000000-0004-0000-0000-000015000000}"/>
    <hyperlink ref="E33" location="A126094858A" display="A126094858A" xr:uid="{00000000-0004-0000-0000-000016000000}"/>
    <hyperlink ref="E34" location="A126109978F" display="A126109978F" xr:uid="{00000000-0004-0000-0000-000017000000}"/>
    <hyperlink ref="E35" location="A126102418F" display="A126102418F" xr:uid="{00000000-0004-0000-0000-000018000000}"/>
    <hyperlink ref="E36" location="A126094934T" display="A126094934T" xr:uid="{00000000-0004-0000-0000-000019000000}"/>
    <hyperlink ref="E37" location="A126110054C" display="A126110054C" xr:uid="{00000000-0004-0000-0000-00001A000000}"/>
    <hyperlink ref="E38" location="A126102494J" display="A126102494J" xr:uid="{00000000-0004-0000-0000-00001B000000}"/>
    <hyperlink ref="E39" location="A126094914J" display="A126094914J" xr:uid="{00000000-0004-0000-0000-00001C000000}"/>
    <hyperlink ref="E40" location="A126110034V" display="A126110034V" xr:uid="{00000000-0004-0000-0000-00001D000000}"/>
    <hyperlink ref="E41" location="A126102474X" display="A126102474X" xr:uid="{00000000-0004-0000-0000-00001E000000}"/>
    <hyperlink ref="E42" location="A126094946A" display="A126094946A" xr:uid="{00000000-0004-0000-0000-00001F000000}"/>
    <hyperlink ref="E43" location="A126110066L" display="A126110066L" xr:uid="{00000000-0004-0000-0000-000020000000}"/>
    <hyperlink ref="E44" location="A126102506F" display="A126102506F" xr:uid="{00000000-0004-0000-0000-000021000000}"/>
    <hyperlink ref="E45" location="A126094862T" display="A126094862T" xr:uid="{00000000-0004-0000-0000-000022000000}"/>
    <hyperlink ref="E46" location="A126109982W" display="A126109982W" xr:uid="{00000000-0004-0000-0000-000023000000}"/>
    <hyperlink ref="E47" location="A126102422W" display="A126102422W" xr:uid="{00000000-0004-0000-0000-000024000000}"/>
    <hyperlink ref="E48" location="A126094818J" display="A126094818J" xr:uid="{00000000-0004-0000-0000-000025000000}"/>
    <hyperlink ref="E49" location="A126109938L" display="A126109938L" xr:uid="{00000000-0004-0000-0000-000026000000}"/>
    <hyperlink ref="E50" location="A126102378X" display="A126102378X" xr:uid="{00000000-0004-0000-0000-000027000000}"/>
    <hyperlink ref="E51" location="A126094838T" display="A126094838T" xr:uid="{00000000-0004-0000-0000-000028000000}"/>
    <hyperlink ref="E52" location="A126109958W" display="A126109958W" xr:uid="{00000000-0004-0000-0000-000029000000}"/>
    <hyperlink ref="E53" location="A126102398J" display="A126102398J" xr:uid="{00000000-0004-0000-0000-00002A000000}"/>
    <hyperlink ref="E54" location="A126094890A" display="A126094890A" xr:uid="{00000000-0004-0000-0000-00002B000000}"/>
    <hyperlink ref="E55" location="A126110010A" display="A126110010A" xr:uid="{00000000-0004-0000-0000-00002C000000}"/>
    <hyperlink ref="E56" location="A126102450F" display="A126102450F" xr:uid="{00000000-0004-0000-0000-00002D000000}"/>
    <hyperlink ref="E57" location="A126094842J" display="A126094842J" xr:uid="{00000000-0004-0000-0000-00002E000000}"/>
    <hyperlink ref="E58" location="A126109962L" display="A126109962L" xr:uid="{00000000-0004-0000-0000-00002F000000}"/>
    <hyperlink ref="E59" location="A126102402L" display="A126102402L" xr:uid="{00000000-0004-0000-0000-000030000000}"/>
    <hyperlink ref="E60" location="A126094894K" display="A126094894K" xr:uid="{00000000-0004-0000-0000-000031000000}"/>
    <hyperlink ref="E61" location="A126110014K" display="A126110014K" xr:uid="{00000000-0004-0000-0000-000032000000}"/>
    <hyperlink ref="E62" location="A126102454R" display="A126102454R" xr:uid="{00000000-0004-0000-0000-000033000000}"/>
    <hyperlink ref="E63" location="A126094898V" display="A126094898V" xr:uid="{00000000-0004-0000-0000-000034000000}"/>
    <hyperlink ref="E64" location="A126110018V" display="A126110018V" xr:uid="{00000000-0004-0000-0000-000035000000}"/>
    <hyperlink ref="E65" location="A126102458X" display="A126102458X" xr:uid="{00000000-0004-0000-0000-000036000000}"/>
    <hyperlink ref="E66" location="A126094950T" display="A126094950T" xr:uid="{00000000-0004-0000-0000-000037000000}"/>
    <hyperlink ref="E67" location="A126110070C" display="A126110070C" xr:uid="{00000000-0004-0000-0000-000038000000}"/>
    <hyperlink ref="E68" location="A126102510W" display="A126102510W" xr:uid="{00000000-0004-0000-0000-000039000000}"/>
    <hyperlink ref="E69" location="A126094822X" display="A126094822X" xr:uid="{00000000-0004-0000-0000-00003A000000}"/>
    <hyperlink ref="E70" location="A126109942C" display="A126109942C" xr:uid="{00000000-0004-0000-0000-00003B000000}"/>
    <hyperlink ref="E71" location="A126102382R" display="A126102382R" xr:uid="{00000000-0004-0000-0000-00003C000000}"/>
    <hyperlink ref="E72" location="A126094938A" display="A126094938A" xr:uid="{00000000-0004-0000-0000-00003D000000}"/>
    <hyperlink ref="E73" location="A126110058L" display="A126110058L" xr:uid="{00000000-0004-0000-0000-00003E000000}"/>
    <hyperlink ref="E74" location="A126102498T" display="A126102498T" xr:uid="{00000000-0004-0000-0000-00003F000000}"/>
    <hyperlink ref="E75" location="A126094942T" display="A126094942T" xr:uid="{00000000-0004-0000-0000-000040000000}"/>
    <hyperlink ref="E76" location="A126110062C" display="A126110062C" xr:uid="{00000000-0004-0000-0000-000041000000}"/>
    <hyperlink ref="E77" location="A126102502W" display="A126102502W" xr:uid="{00000000-0004-0000-0000-000042000000}"/>
    <hyperlink ref="E78" location="A126094830X" display="A126094830X" xr:uid="{00000000-0004-0000-0000-000043000000}"/>
    <hyperlink ref="E79" location="A126109950C" display="A126109950C" xr:uid="{00000000-0004-0000-0000-000044000000}"/>
    <hyperlink ref="E80" location="A126102390R" display="A126102390R" xr:uid="{00000000-0004-0000-0000-000045000000}"/>
    <hyperlink ref="E81" location="A126094866A" display="A126094866A" xr:uid="{00000000-0004-0000-0000-000046000000}"/>
    <hyperlink ref="E82" location="A126109986F" display="A126109986F" xr:uid="{00000000-0004-0000-0000-000047000000}"/>
    <hyperlink ref="E83" location="A126102426F" display="A126102426F" xr:uid="{00000000-0004-0000-0000-000048000000}"/>
    <hyperlink ref="E84" location="A126094902X" display="A126094902X" xr:uid="{00000000-0004-0000-0000-000049000000}"/>
    <hyperlink ref="E85" location="A126110022K" display="A126110022K" xr:uid="{00000000-0004-0000-0000-00004A000000}"/>
    <hyperlink ref="E86" location="A126102462R" display="A126102462R" xr:uid="{00000000-0004-0000-0000-00004B000000}"/>
    <hyperlink ref="E87" location="A126094954A" display="A126094954A" xr:uid="{00000000-0004-0000-0000-00004C000000}"/>
    <hyperlink ref="E88" location="A126110074L" display="A126110074L" xr:uid="{00000000-0004-0000-0000-00004D000000}"/>
    <hyperlink ref="E89" location="A126102514F" display="A126102514F" xr:uid="{00000000-0004-0000-0000-00004E000000}"/>
    <hyperlink ref="E90" location="A126094826J" display="A126094826J" xr:uid="{00000000-0004-0000-0000-00004F000000}"/>
    <hyperlink ref="E91" location="A126109946L" display="A126109946L" xr:uid="{00000000-0004-0000-0000-000050000000}"/>
    <hyperlink ref="E92" location="A126102386X" display="A126102386X" xr:uid="{00000000-0004-0000-0000-000051000000}"/>
    <hyperlink ref="E93" location="A126094906J" display="A126094906J" xr:uid="{00000000-0004-0000-0000-000052000000}"/>
    <hyperlink ref="E94" location="A126110026V" display="A126110026V" xr:uid="{00000000-0004-0000-0000-000053000000}"/>
    <hyperlink ref="E95" location="A126102466X" display="A126102466X" xr:uid="{00000000-0004-0000-0000-000054000000}"/>
    <hyperlink ref="E96" location="A126094918T" display="A126094918T" xr:uid="{00000000-0004-0000-0000-000055000000}"/>
    <hyperlink ref="E97" location="A126110038C" display="A126110038C" xr:uid="{00000000-0004-0000-0000-000056000000}"/>
    <hyperlink ref="E98" location="A126102478J" display="A126102478J" xr:uid="{00000000-0004-0000-0000-000057000000}"/>
    <hyperlink ref="E99" location="A126094850J" display="A126094850J" xr:uid="{00000000-0004-0000-0000-000058000000}"/>
    <hyperlink ref="E100" location="A126109970L" display="A126109970L" xr:uid="{00000000-0004-0000-0000-000059000000}"/>
    <hyperlink ref="E101" location="A126102410L" display="A126102410L" xr:uid="{00000000-0004-0000-0000-00005A000000}"/>
    <hyperlink ref="E102" location="A126094834J" display="A126094834J" xr:uid="{00000000-0004-0000-0000-00005B000000}"/>
    <hyperlink ref="E103" location="A126109954L" display="A126109954L" xr:uid="{00000000-0004-0000-0000-00005C000000}"/>
    <hyperlink ref="E104" location="A126102394X" display="A126102394X" xr:uid="{00000000-0004-0000-0000-00005D000000}"/>
    <hyperlink ref="E105" location="A126094870T" display="A126094870T" xr:uid="{00000000-0004-0000-0000-00005E000000}"/>
    <hyperlink ref="E106" location="A126109990W" display="A126109990W" xr:uid="{00000000-0004-0000-0000-00005F000000}"/>
    <hyperlink ref="E107" location="A126102430W" display="A126102430W" xr:uid="{00000000-0004-0000-0000-000060000000}"/>
    <hyperlink ref="E108" location="A126094846T" display="A126094846T" xr:uid="{00000000-0004-0000-0000-000061000000}"/>
    <hyperlink ref="E109" location="A126109966W" display="A126109966W" xr:uid="{00000000-0004-0000-0000-000062000000}"/>
    <hyperlink ref="E110" location="A126102406W" display="A126102406W" xr:uid="{00000000-0004-0000-0000-000063000000}"/>
    <hyperlink ref="E111" location="A126094874A" display="A126094874A" xr:uid="{00000000-0004-0000-0000-000064000000}"/>
    <hyperlink ref="E112" location="A126109994F" display="A126109994F" xr:uid="{00000000-0004-0000-0000-000065000000}"/>
    <hyperlink ref="E113" location="A126102434F" display="A126102434F" xr:uid="{00000000-0004-0000-0000-000066000000}"/>
    <hyperlink ref="E114" location="A126094854T" display="A126094854T" xr:uid="{00000000-0004-0000-0000-000067000000}"/>
    <hyperlink ref="E115" location="A126109974W" display="A126109974W" xr:uid="{00000000-0004-0000-0000-000068000000}"/>
    <hyperlink ref="E116" location="A126102414W" display="A126102414W" xr:uid="{00000000-0004-0000-0000-000069000000}"/>
    <hyperlink ref="E117" location="A126098702C" display="A126098702C" xr:uid="{00000000-0004-0000-0000-00006A000000}"/>
    <hyperlink ref="E118" location="A126113822L" display="A126113822L" xr:uid="{00000000-0004-0000-0000-00006B000000}"/>
    <hyperlink ref="E119" location="A126106262V" display="A126106262V" xr:uid="{00000000-0004-0000-0000-00006C000000}"/>
    <hyperlink ref="E120" location="A126098658F" display="A126098658F" xr:uid="{00000000-0004-0000-0000-00006D000000}"/>
    <hyperlink ref="E121" location="A126113778R" display="A126113778R" xr:uid="{00000000-0004-0000-0000-00006E000000}"/>
    <hyperlink ref="E122" location="A126106218K" display="A126106218K" xr:uid="{00000000-0004-0000-0000-00006F000000}"/>
    <hyperlink ref="E123" location="A126098706L" display="A126098706L" xr:uid="{00000000-0004-0000-0000-000070000000}"/>
    <hyperlink ref="E124" location="A126113826W" display="A126113826W" xr:uid="{00000000-0004-0000-0000-000071000000}"/>
    <hyperlink ref="E125" location="A126106266C" display="A126106266C" xr:uid="{00000000-0004-0000-0000-000072000000}"/>
    <hyperlink ref="E126" location="A126098710C" display="A126098710C" xr:uid="{00000000-0004-0000-0000-000073000000}"/>
    <hyperlink ref="E127" location="A126113830L" display="A126113830L" xr:uid="{00000000-0004-0000-0000-000074000000}"/>
    <hyperlink ref="E128" location="A126106270V" display="A126106270V" xr:uid="{00000000-0004-0000-0000-000075000000}"/>
    <hyperlink ref="E129" location="A126098662W" display="A126098662W" xr:uid="{00000000-0004-0000-0000-000076000000}"/>
    <hyperlink ref="E130" location="A126113782F" display="A126113782F" xr:uid="{00000000-0004-0000-0000-000077000000}"/>
    <hyperlink ref="E131" location="A126106222A" display="A126106222A" xr:uid="{00000000-0004-0000-0000-000078000000}"/>
    <hyperlink ref="E132" location="A126098666F" display="A126098666F" xr:uid="{00000000-0004-0000-0000-000079000000}"/>
    <hyperlink ref="E133" location="A126113786R" display="A126113786R" xr:uid="{00000000-0004-0000-0000-00007A000000}"/>
    <hyperlink ref="E134" location="A126106226K" display="A126106226K" xr:uid="{00000000-0004-0000-0000-00007B000000}"/>
    <hyperlink ref="E135" location="A126098690F" display="A126098690F" xr:uid="{00000000-0004-0000-0000-00007C000000}"/>
    <hyperlink ref="E136" location="A126113810C" display="A126113810C" xr:uid="{00000000-0004-0000-0000-00007D000000}"/>
    <hyperlink ref="E137" location="A126106250K" display="A126106250K" xr:uid="{00000000-0004-0000-0000-00007E000000}"/>
    <hyperlink ref="E138" location="A126098638W" display="A126098638W" xr:uid="{00000000-0004-0000-0000-00007F000000}"/>
    <hyperlink ref="E139" location="A126113758F" display="A126113758F" xr:uid="{00000000-0004-0000-0000-000080000000}"/>
    <hyperlink ref="E140" location="A126106198L" display="A126106198L" xr:uid="{00000000-0004-0000-0000-000081000000}"/>
    <hyperlink ref="E141" location="A126098714L" display="A126098714L" xr:uid="{00000000-0004-0000-0000-000082000000}"/>
    <hyperlink ref="E142" location="A126113834W" display="A126113834W" xr:uid="{00000000-0004-0000-0000-000083000000}"/>
    <hyperlink ref="E143" location="A126106274C" display="A126106274C" xr:uid="{00000000-0004-0000-0000-000084000000}"/>
    <hyperlink ref="E144" location="A126098694R" display="A126098694R" xr:uid="{00000000-0004-0000-0000-000085000000}"/>
    <hyperlink ref="E145" location="A126113814L" display="A126113814L" xr:uid="{00000000-0004-0000-0000-000086000000}"/>
    <hyperlink ref="E146" location="A126106254V" display="A126106254V" xr:uid="{00000000-0004-0000-0000-000087000000}"/>
    <hyperlink ref="E147" location="A126098726W" display="A126098726W" xr:uid="{00000000-0004-0000-0000-000088000000}"/>
    <hyperlink ref="E148" location="A126113846F" display="A126113846F" xr:uid="{00000000-0004-0000-0000-000089000000}"/>
    <hyperlink ref="E149" location="A126106286L" display="A126106286L" xr:uid="{00000000-0004-0000-0000-00008A000000}"/>
    <hyperlink ref="E150" location="A126098642L" display="A126098642L" xr:uid="{00000000-0004-0000-0000-00008B000000}"/>
    <hyperlink ref="E151" location="A126113762W" display="A126113762W" xr:uid="{00000000-0004-0000-0000-00008C000000}"/>
    <hyperlink ref="E152" location="A126106202T" display="A126106202T" xr:uid="{00000000-0004-0000-0000-00008D000000}"/>
    <hyperlink ref="E153" location="A126098598R" display="A126098598R" xr:uid="{00000000-0004-0000-0000-00008E000000}"/>
    <hyperlink ref="E154" location="A126113718L" display="A126113718L" xr:uid="{00000000-0004-0000-0000-00008F000000}"/>
    <hyperlink ref="E155" location="A126106158V" display="A126106158V" xr:uid="{00000000-0004-0000-0000-000090000000}"/>
    <hyperlink ref="E156" location="A126098618L" display="A126098618L" xr:uid="{00000000-0004-0000-0000-000091000000}"/>
    <hyperlink ref="E157" location="A126113738W" display="A126113738W" xr:uid="{00000000-0004-0000-0000-000092000000}"/>
    <hyperlink ref="E158" location="A126106178C" display="A126106178C" xr:uid="{00000000-0004-0000-0000-000093000000}"/>
    <hyperlink ref="E159" location="A126098670W" display="A126098670W" xr:uid="{00000000-0004-0000-0000-000094000000}"/>
    <hyperlink ref="E160" location="A126113790F" display="A126113790F" xr:uid="{00000000-0004-0000-0000-000095000000}"/>
    <hyperlink ref="E161" location="A126106230A" display="A126106230A" xr:uid="{00000000-0004-0000-0000-000096000000}"/>
    <hyperlink ref="E162" location="A126098622C" display="A126098622C" xr:uid="{00000000-0004-0000-0000-000097000000}"/>
    <hyperlink ref="E163" location="A126113742L" display="A126113742L" xr:uid="{00000000-0004-0000-0000-000098000000}"/>
    <hyperlink ref="E164" location="A126106182V" display="A126106182V" xr:uid="{00000000-0004-0000-0000-000099000000}"/>
    <hyperlink ref="E165" location="A126098674F" display="A126098674F" xr:uid="{00000000-0004-0000-0000-00009A000000}"/>
    <hyperlink ref="E166" location="A126113794R" display="A126113794R" xr:uid="{00000000-0004-0000-0000-00009B000000}"/>
    <hyperlink ref="E167" location="A126106234K" display="A126106234K" xr:uid="{00000000-0004-0000-0000-00009C000000}"/>
    <hyperlink ref="E168" location="A126098678R" display="A126098678R" xr:uid="{00000000-0004-0000-0000-00009D000000}"/>
    <hyperlink ref="E169" location="A126113798X" display="A126113798X" xr:uid="{00000000-0004-0000-0000-00009E000000}"/>
    <hyperlink ref="E170" location="A126106238V" display="A126106238V" xr:uid="{00000000-0004-0000-0000-00009F000000}"/>
    <hyperlink ref="E171" location="A126098730L" display="A126098730L" xr:uid="{00000000-0004-0000-0000-0000A0000000}"/>
    <hyperlink ref="E172" location="A126113850W" display="A126113850W" xr:uid="{00000000-0004-0000-0000-0000A1000000}"/>
    <hyperlink ref="E173" location="A126106290C" display="A126106290C" xr:uid="{00000000-0004-0000-0000-0000A2000000}"/>
    <hyperlink ref="E174" location="A126098602V" display="A126098602V" xr:uid="{00000000-0004-0000-0000-0000A3000000}"/>
    <hyperlink ref="E175" location="A126113722C" display="A126113722C" xr:uid="{00000000-0004-0000-0000-0000A4000000}"/>
    <hyperlink ref="E176" location="A126106162K" display="A126106162K" xr:uid="{00000000-0004-0000-0000-0000A5000000}"/>
    <hyperlink ref="E177" location="A126098718W" display="A126098718W" xr:uid="{00000000-0004-0000-0000-0000A6000000}"/>
    <hyperlink ref="E178" location="A126113838F" display="A126113838F" xr:uid="{00000000-0004-0000-0000-0000A7000000}"/>
    <hyperlink ref="E179" location="A126106278L" display="A126106278L" xr:uid="{00000000-0004-0000-0000-0000A8000000}"/>
    <hyperlink ref="E180" location="A126098722L" display="A126098722L" xr:uid="{00000000-0004-0000-0000-0000A9000000}"/>
    <hyperlink ref="E181" location="A126113842W" display="A126113842W" xr:uid="{00000000-0004-0000-0000-0000AA000000}"/>
    <hyperlink ref="E182" location="A126106282C" display="A126106282C" xr:uid="{00000000-0004-0000-0000-0000AB000000}"/>
    <hyperlink ref="E183" location="A126098610V" display="A126098610V" xr:uid="{00000000-0004-0000-0000-0000AC000000}"/>
    <hyperlink ref="E184" location="A126113730C" display="A126113730C" xr:uid="{00000000-0004-0000-0000-0000AD000000}"/>
    <hyperlink ref="E185" location="A126106170K" display="A126106170K" xr:uid="{00000000-0004-0000-0000-0000AE000000}"/>
    <hyperlink ref="E186" location="A126098646W" display="A126098646W" xr:uid="{00000000-0004-0000-0000-0000AF000000}"/>
    <hyperlink ref="E187" location="A126113766F" display="A126113766F" xr:uid="{00000000-0004-0000-0000-0000B0000000}"/>
    <hyperlink ref="E188" location="A126106206A" display="A126106206A" xr:uid="{00000000-0004-0000-0000-0000B1000000}"/>
    <hyperlink ref="E189" location="A126098682F" display="A126098682F" xr:uid="{00000000-0004-0000-0000-0000B2000000}"/>
    <hyperlink ref="E190" location="A126113802C" display="A126113802C" xr:uid="{00000000-0004-0000-0000-0000B3000000}"/>
    <hyperlink ref="E191" location="A126106242K" display="A126106242K" xr:uid="{00000000-0004-0000-0000-0000B4000000}"/>
    <hyperlink ref="E192" location="A126098734W" display="A126098734W" xr:uid="{00000000-0004-0000-0000-0000B5000000}"/>
    <hyperlink ref="E193" location="A126113854F" display="A126113854F" xr:uid="{00000000-0004-0000-0000-0000B6000000}"/>
    <hyperlink ref="E194" location="A126106294L" display="A126106294L" xr:uid="{00000000-0004-0000-0000-0000B7000000}"/>
    <hyperlink ref="E195" location="A126098606C" display="A126098606C" xr:uid="{00000000-0004-0000-0000-0000B8000000}"/>
    <hyperlink ref="E196" location="A126113726L" display="A126113726L" xr:uid="{00000000-0004-0000-0000-0000B9000000}"/>
    <hyperlink ref="E197" location="A126106166V" display="A126106166V" xr:uid="{00000000-0004-0000-0000-0000BA000000}"/>
    <hyperlink ref="E198" location="A126098686R" display="A126098686R" xr:uid="{00000000-0004-0000-0000-0000BB000000}"/>
    <hyperlink ref="E199" location="A126113806L" display="A126113806L" xr:uid="{00000000-0004-0000-0000-0000BC000000}"/>
    <hyperlink ref="E200" location="A126106246V" display="A126106246V" xr:uid="{00000000-0004-0000-0000-0000BD000000}"/>
    <hyperlink ref="E201" location="A126098698X" display="A126098698X" xr:uid="{00000000-0004-0000-0000-0000BE000000}"/>
    <hyperlink ref="E202" location="A126113818W" display="A126113818W" xr:uid="{00000000-0004-0000-0000-0000BF000000}"/>
    <hyperlink ref="E203" location="A126106258C" display="A126106258C" xr:uid="{00000000-0004-0000-0000-0000C0000000}"/>
    <hyperlink ref="E204" location="A126098630C" display="A126098630C" xr:uid="{00000000-0004-0000-0000-0000C1000000}"/>
    <hyperlink ref="E205" location="A126113750L" display="A126113750L" xr:uid="{00000000-0004-0000-0000-0000C2000000}"/>
    <hyperlink ref="E206" location="A126106190V" display="A126106190V" xr:uid="{00000000-0004-0000-0000-0000C3000000}"/>
    <hyperlink ref="E207" location="A126098614C" display="A126098614C" xr:uid="{00000000-0004-0000-0000-0000C4000000}"/>
    <hyperlink ref="E208" location="A126113734L" display="A126113734L" xr:uid="{00000000-0004-0000-0000-0000C5000000}"/>
    <hyperlink ref="E209" location="A126106174V" display="A126106174V" xr:uid="{00000000-0004-0000-0000-0000C6000000}"/>
    <hyperlink ref="E210" location="A126098650L" display="A126098650L" xr:uid="{00000000-0004-0000-0000-0000C7000000}"/>
    <hyperlink ref="E211" location="A126113770W" display="A126113770W" xr:uid="{00000000-0004-0000-0000-0000C8000000}"/>
    <hyperlink ref="E212" location="A126106210T" display="A126106210T" xr:uid="{00000000-0004-0000-0000-0000C9000000}"/>
    <hyperlink ref="E213" location="A126098626L" display="A126098626L" xr:uid="{00000000-0004-0000-0000-0000CA000000}"/>
    <hyperlink ref="E214" location="A126113746W" display="A126113746W" xr:uid="{00000000-0004-0000-0000-0000CB000000}"/>
    <hyperlink ref="E215" location="A126106186C" display="A126106186C" xr:uid="{00000000-0004-0000-0000-0000CC000000}"/>
    <hyperlink ref="E216" location="A126098654W" display="A126098654W" xr:uid="{00000000-0004-0000-0000-0000CD000000}"/>
    <hyperlink ref="E217" location="A126113774F" display="A126113774F" xr:uid="{00000000-0004-0000-0000-0000CE000000}"/>
    <hyperlink ref="E218" location="A126106214A" display="A126106214A" xr:uid="{00000000-0004-0000-0000-0000CF000000}"/>
    <hyperlink ref="E219" location="A126098634L" display="A126098634L" xr:uid="{00000000-0004-0000-0000-0000D0000000}"/>
    <hyperlink ref="E220" location="A126113754W" display="A126113754W" xr:uid="{00000000-0004-0000-0000-0000D1000000}"/>
    <hyperlink ref="E221" location="A126106194C" display="A126106194C" xr:uid="{00000000-0004-0000-0000-0000D2000000}"/>
    <hyperlink ref="E222" location="A126096182X" display="A126096182X" xr:uid="{00000000-0004-0000-0000-0000D3000000}"/>
    <hyperlink ref="E223" location="A126111302W" display="A126111302W" xr:uid="{00000000-0004-0000-0000-0000D4000000}"/>
    <hyperlink ref="E224" location="A126103742A" display="A126103742A" xr:uid="{00000000-0004-0000-0000-0000D5000000}"/>
    <hyperlink ref="E225" location="A126096138R" display="A126096138R" xr:uid="{00000000-0004-0000-0000-0000D6000000}"/>
    <hyperlink ref="E226" location="A126111258X" display="A126111258X" xr:uid="{00000000-0004-0000-0000-0000D7000000}"/>
    <hyperlink ref="E227" location="A126103698C" display="A126103698C" xr:uid="{00000000-0004-0000-0000-0000D8000000}"/>
    <hyperlink ref="E228" location="A126096186J" display="A126096186J" xr:uid="{00000000-0004-0000-0000-0000D9000000}"/>
    <hyperlink ref="E229" location="A126111306F" display="A126111306F" xr:uid="{00000000-0004-0000-0000-0000DA000000}"/>
    <hyperlink ref="E230" location="A126103746K" display="A126103746K" xr:uid="{00000000-0004-0000-0000-0000DB000000}"/>
    <hyperlink ref="E231" location="A126096190X" display="A126096190X" xr:uid="{00000000-0004-0000-0000-0000DC000000}"/>
    <hyperlink ref="E232" location="A126111310W" display="A126111310W" xr:uid="{00000000-0004-0000-0000-0000DD000000}"/>
    <hyperlink ref="E233" location="A126103750A" display="A126103750A" xr:uid="{00000000-0004-0000-0000-0000DE000000}"/>
    <hyperlink ref="E234" location="A126096142F" display="A126096142F" xr:uid="{00000000-0004-0000-0000-0000DF000000}"/>
    <hyperlink ref="E235" location="A126111262R" display="A126111262R" xr:uid="{00000000-0004-0000-0000-0000E0000000}"/>
    <hyperlink ref="E236" location="A126103702J" display="A126103702J" xr:uid="{00000000-0004-0000-0000-0000E1000000}"/>
    <hyperlink ref="E237" location="A126096146R" display="A126096146R" xr:uid="{00000000-0004-0000-0000-0000E2000000}"/>
    <hyperlink ref="E238" location="A126111266X" display="A126111266X" xr:uid="{00000000-0004-0000-0000-0000E3000000}"/>
    <hyperlink ref="E239" location="A126103706T" display="A126103706T" xr:uid="{00000000-0004-0000-0000-0000E4000000}"/>
    <hyperlink ref="E240" location="A126096170R" display="A126096170R" xr:uid="{00000000-0004-0000-0000-0000E5000000}"/>
    <hyperlink ref="E241" location="A126111290X" display="A126111290X" xr:uid="{00000000-0004-0000-0000-0000E6000000}"/>
    <hyperlink ref="E242" location="A126103730T" display="A126103730T" xr:uid="{00000000-0004-0000-0000-0000E7000000}"/>
    <hyperlink ref="E243" location="A126096118F" display="A126096118F" xr:uid="{00000000-0004-0000-0000-0000E8000000}"/>
    <hyperlink ref="E244" location="A126111238R" display="A126111238R" xr:uid="{00000000-0004-0000-0000-0000E9000000}"/>
    <hyperlink ref="E245" location="A126103678V" display="A126103678V" xr:uid="{00000000-0004-0000-0000-0000EA000000}"/>
    <hyperlink ref="E246" location="A126096194J" display="A126096194J" xr:uid="{00000000-0004-0000-0000-0000EB000000}"/>
    <hyperlink ref="E247" location="A126111314F" display="A126111314F" xr:uid="{00000000-0004-0000-0000-0000EC000000}"/>
    <hyperlink ref="E248" location="A126103754K" display="A126103754K" xr:uid="{00000000-0004-0000-0000-0000ED000000}"/>
    <hyperlink ref="E249" location="A126096174X" display="A126096174X" xr:uid="{00000000-0004-0000-0000-0000EE000000}"/>
    <hyperlink ref="E250" location="A126111294J" display="A126111294J" xr:uid="{00000000-0004-0000-0000-0000EF000000}"/>
    <hyperlink ref="E251" location="A126103734A" display="A126103734A" xr:uid="{00000000-0004-0000-0000-0000F0000000}"/>
    <hyperlink ref="E252" location="A126096206F" display="A126096206F" xr:uid="{00000000-0004-0000-0000-0000F1000000}"/>
    <hyperlink ref="E253" location="A126111326R" display="A126111326R" xr:uid="{00000000-0004-0000-0000-0000F2000000}"/>
    <hyperlink ref="E254" location="A126103766V" display="A126103766V" xr:uid="{00000000-0004-0000-0000-0000F3000000}"/>
    <hyperlink ref="E255" location="A126096122W" display="A126096122W" xr:uid="{00000000-0004-0000-0000-0000F4000000}"/>
    <hyperlink ref="E256" location="A126111242F" display="A126111242F" xr:uid="{00000000-0004-0000-0000-0000F5000000}"/>
    <hyperlink ref="E257" location="A126103682K" display="A126103682K" xr:uid="{00000000-0004-0000-0000-0000F6000000}"/>
    <hyperlink ref="E258" location="A126096078X" display="A126096078X" xr:uid="{00000000-0004-0000-0000-0000F7000000}"/>
    <hyperlink ref="E259" location="A126111198J" display="A126111198J" xr:uid="{00000000-0004-0000-0000-0000F8000000}"/>
    <hyperlink ref="E260" location="A126103638A" display="A126103638A" xr:uid="{00000000-0004-0000-0000-0000F9000000}"/>
    <hyperlink ref="E261" location="A126096098J" display="A126096098J" xr:uid="{00000000-0004-0000-0000-0000FA000000}"/>
    <hyperlink ref="E262" location="A126111218F" display="A126111218F" xr:uid="{00000000-0004-0000-0000-0000FB000000}"/>
    <hyperlink ref="E263" location="A126103658K" display="A126103658K" xr:uid="{00000000-0004-0000-0000-0000FC000000}"/>
    <hyperlink ref="E264" location="A126096150F" display="A126096150F" xr:uid="{00000000-0004-0000-0000-0000FD000000}"/>
    <hyperlink ref="E265" location="A126111270R" display="A126111270R" xr:uid="{00000000-0004-0000-0000-0000FE000000}"/>
    <hyperlink ref="E266" location="A126103710J" display="A126103710J" xr:uid="{00000000-0004-0000-0000-0000FF000000}"/>
    <hyperlink ref="E267" location="A126096102L" display="A126096102L" xr:uid="{00000000-0004-0000-0000-000000010000}"/>
    <hyperlink ref="E268" location="A126111222W" display="A126111222W" xr:uid="{00000000-0004-0000-0000-000001010000}"/>
    <hyperlink ref="E269" location="A126103662A" display="A126103662A" xr:uid="{00000000-0004-0000-0000-000002010000}"/>
    <hyperlink ref="E270" location="A126096154R" display="A126096154R" xr:uid="{00000000-0004-0000-0000-000003010000}"/>
    <hyperlink ref="E271" location="A126111274X" display="A126111274X" xr:uid="{00000000-0004-0000-0000-000004010000}"/>
    <hyperlink ref="E272" location="A126103714T" display="A126103714T" xr:uid="{00000000-0004-0000-0000-000005010000}"/>
    <hyperlink ref="E273" location="A126096158X" display="A126096158X" xr:uid="{00000000-0004-0000-0000-000006010000}"/>
    <hyperlink ref="E274" location="A126111278J" display="A126111278J" xr:uid="{00000000-0004-0000-0000-000007010000}"/>
    <hyperlink ref="E275" location="A126103718A" display="A126103718A" xr:uid="{00000000-0004-0000-0000-000008010000}"/>
    <hyperlink ref="E276" location="A126096210W" display="A126096210W" xr:uid="{00000000-0004-0000-0000-000009010000}"/>
    <hyperlink ref="E277" location="A126111330F" display="A126111330F" xr:uid="{00000000-0004-0000-0000-00000A010000}"/>
    <hyperlink ref="E278" location="A126103770K" display="A126103770K" xr:uid="{00000000-0004-0000-0000-00000B010000}"/>
    <hyperlink ref="E279" location="A126096082R" display="A126096082R" xr:uid="{00000000-0004-0000-0000-00000C010000}"/>
    <hyperlink ref="E280" location="A126111202L" display="A126111202L" xr:uid="{00000000-0004-0000-0000-00000D010000}"/>
    <hyperlink ref="E281" location="A126103642T" display="A126103642T" xr:uid="{00000000-0004-0000-0000-00000E010000}"/>
    <hyperlink ref="E282" location="A126096198T" display="A126096198T" xr:uid="{00000000-0004-0000-0000-00000F010000}"/>
    <hyperlink ref="E283" location="A126111318R" display="A126111318R" xr:uid="{00000000-0004-0000-0000-000010010000}"/>
    <hyperlink ref="E284" location="A126103758V" display="A126103758V" xr:uid="{00000000-0004-0000-0000-000011010000}"/>
    <hyperlink ref="E285" location="A126096202W" display="A126096202W" xr:uid="{00000000-0004-0000-0000-000012010000}"/>
    <hyperlink ref="E286" location="A126111322F" display="A126111322F" xr:uid="{00000000-0004-0000-0000-000013010000}"/>
    <hyperlink ref="E287" location="A126103762K" display="A126103762K" xr:uid="{00000000-0004-0000-0000-000014010000}"/>
    <hyperlink ref="E288" location="A126096090R" display="A126096090R" xr:uid="{00000000-0004-0000-0000-000015010000}"/>
    <hyperlink ref="E289" location="A126111210L" display="A126111210L" xr:uid="{00000000-0004-0000-0000-000016010000}"/>
    <hyperlink ref="E290" location="A126103650T" display="A126103650T" xr:uid="{00000000-0004-0000-0000-000017010000}"/>
    <hyperlink ref="E291" location="A126096126F" display="A126096126F" xr:uid="{00000000-0004-0000-0000-000018010000}"/>
    <hyperlink ref="E292" location="A126111246R" display="A126111246R" xr:uid="{00000000-0004-0000-0000-000019010000}"/>
    <hyperlink ref="E293" location="A126103686V" display="A126103686V" xr:uid="{00000000-0004-0000-0000-00001A010000}"/>
    <hyperlink ref="E294" location="A126096162R" display="A126096162R" xr:uid="{00000000-0004-0000-0000-00001B010000}"/>
    <hyperlink ref="E295" location="A126111282X" display="A126111282X" xr:uid="{00000000-0004-0000-0000-00001C010000}"/>
    <hyperlink ref="E296" location="A126103722T" display="A126103722T" xr:uid="{00000000-0004-0000-0000-00001D010000}"/>
    <hyperlink ref="E297" location="A126096214F" display="A126096214F" xr:uid="{00000000-0004-0000-0000-00001E010000}"/>
    <hyperlink ref="E298" location="A126111334R" display="A126111334R" xr:uid="{00000000-0004-0000-0000-00001F010000}"/>
    <hyperlink ref="E299" location="A126103774V" display="A126103774V" xr:uid="{00000000-0004-0000-0000-000020010000}"/>
    <hyperlink ref="E300" location="A126096086X" display="A126096086X" xr:uid="{00000000-0004-0000-0000-000021010000}"/>
    <hyperlink ref="E301" location="A126111206W" display="A126111206W" xr:uid="{00000000-0004-0000-0000-000022010000}"/>
    <hyperlink ref="E302" location="A126103646A" display="A126103646A" xr:uid="{00000000-0004-0000-0000-000023010000}"/>
    <hyperlink ref="E303" location="A126096166X" display="A126096166X" xr:uid="{00000000-0004-0000-0000-000024010000}"/>
    <hyperlink ref="E304" location="A126111286J" display="A126111286J" xr:uid="{00000000-0004-0000-0000-000025010000}"/>
    <hyperlink ref="E305" location="A126103726A" display="A126103726A" xr:uid="{00000000-0004-0000-0000-000026010000}"/>
    <hyperlink ref="E306" location="A126096178J" display="A126096178J" xr:uid="{00000000-0004-0000-0000-000027010000}"/>
    <hyperlink ref="E307" location="A126111298T" display="A126111298T" xr:uid="{00000000-0004-0000-0000-000028010000}"/>
    <hyperlink ref="E308" location="A126103738K" display="A126103738K" xr:uid="{00000000-0004-0000-0000-000029010000}"/>
    <hyperlink ref="E309" location="A126096110L" display="A126096110L" xr:uid="{00000000-0004-0000-0000-00002A010000}"/>
    <hyperlink ref="E310" location="A126111230W" display="A126111230W" xr:uid="{00000000-0004-0000-0000-00002B010000}"/>
    <hyperlink ref="E311" location="A126103670A" display="A126103670A" xr:uid="{00000000-0004-0000-0000-00002C010000}"/>
    <hyperlink ref="E312" location="A126096094X" display="A126096094X" xr:uid="{00000000-0004-0000-0000-00002D010000}"/>
    <hyperlink ref="E313" location="A126111214W" display="A126111214W" xr:uid="{00000000-0004-0000-0000-00002E010000}"/>
    <hyperlink ref="E314" location="A126103654A" display="A126103654A" xr:uid="{00000000-0004-0000-0000-00002F010000}"/>
    <hyperlink ref="E315" location="A126096130W" display="A126096130W" xr:uid="{00000000-0004-0000-0000-000030010000}"/>
    <hyperlink ref="E316" location="A126111250F" display="A126111250F" xr:uid="{00000000-0004-0000-0000-000031010000}"/>
    <hyperlink ref="E317" location="A126103690K" display="A126103690K" xr:uid="{00000000-0004-0000-0000-000032010000}"/>
    <hyperlink ref="E318" location="A126096106W" display="A126096106W" xr:uid="{00000000-0004-0000-0000-000033010000}"/>
    <hyperlink ref="E319" location="A126111226F" display="A126111226F" xr:uid="{00000000-0004-0000-0000-000034010000}"/>
    <hyperlink ref="E320" location="A126103666K" display="A126103666K" xr:uid="{00000000-0004-0000-0000-000035010000}"/>
    <hyperlink ref="E321" location="A126096134F" display="A126096134F" xr:uid="{00000000-0004-0000-0000-000036010000}"/>
    <hyperlink ref="E322" location="A126111254R" display="A126111254R" xr:uid="{00000000-0004-0000-0000-000037010000}"/>
    <hyperlink ref="E323" location="A126103694V" display="A126103694V" xr:uid="{00000000-0004-0000-0000-000038010000}"/>
    <hyperlink ref="E324" location="A126096114W" display="A126096114W" xr:uid="{00000000-0004-0000-0000-000039010000}"/>
    <hyperlink ref="E325" location="A126111234F" display="A126111234F" xr:uid="{00000000-0004-0000-0000-00003A010000}"/>
    <hyperlink ref="E326" location="A126103674K" display="A126103674K" xr:uid="{00000000-0004-0000-0000-00003B010000}"/>
    <hyperlink ref="E327" location="A126099962T" display="A126099962T" xr:uid="{00000000-0004-0000-0000-00003C010000}"/>
    <hyperlink ref="E328" location="A126115082C" display="A126115082C" xr:uid="{00000000-0004-0000-0000-00003D010000}"/>
    <hyperlink ref="E329" location="A126107522W" display="A126107522W" xr:uid="{00000000-0004-0000-0000-00003E010000}"/>
    <hyperlink ref="E330" location="A126099918J" display="A126099918J" xr:uid="{00000000-0004-0000-0000-00003F010000}"/>
    <hyperlink ref="E331" location="A126115038V" display="A126115038V" xr:uid="{00000000-0004-0000-0000-000040010000}"/>
    <hyperlink ref="E332" location="A126107478X" display="A126107478X" xr:uid="{00000000-0004-0000-0000-000041010000}"/>
    <hyperlink ref="E333" location="A126099966A" display="A126099966A" xr:uid="{00000000-0004-0000-0000-000042010000}"/>
    <hyperlink ref="E334" location="A126115086L" display="A126115086L" xr:uid="{00000000-0004-0000-0000-000043010000}"/>
    <hyperlink ref="E335" location="A126107526F" display="A126107526F" xr:uid="{00000000-0004-0000-0000-000044010000}"/>
    <hyperlink ref="E336" location="A126099970T" display="A126099970T" xr:uid="{00000000-0004-0000-0000-000045010000}"/>
    <hyperlink ref="E337" location="A126115090C" display="A126115090C" xr:uid="{00000000-0004-0000-0000-000046010000}"/>
    <hyperlink ref="E338" location="A126107530W" display="A126107530W" xr:uid="{00000000-0004-0000-0000-000047010000}"/>
    <hyperlink ref="E339" location="A126099922X" display="A126099922X" xr:uid="{00000000-0004-0000-0000-000048010000}"/>
    <hyperlink ref="E340" location="A126115042K" display="A126115042K" xr:uid="{00000000-0004-0000-0000-000049010000}"/>
    <hyperlink ref="E341" location="A126107482R" display="A126107482R" xr:uid="{00000000-0004-0000-0000-00004A010000}"/>
    <hyperlink ref="E342" location="A126099926J" display="A126099926J" xr:uid="{00000000-0004-0000-0000-00004B010000}"/>
    <hyperlink ref="E343" location="A126115046V" display="A126115046V" xr:uid="{00000000-0004-0000-0000-00004C010000}"/>
    <hyperlink ref="E344" location="A126107486X" display="A126107486X" xr:uid="{00000000-0004-0000-0000-00004D010000}"/>
    <hyperlink ref="E345" location="A126099950J" display="A126099950J" xr:uid="{00000000-0004-0000-0000-00004E010000}"/>
    <hyperlink ref="E346" location="A126115070V" display="A126115070V" xr:uid="{00000000-0004-0000-0000-00004F010000}"/>
    <hyperlink ref="E347" location="A126107510L" display="A126107510L" xr:uid="{00000000-0004-0000-0000-000050010000}"/>
    <hyperlink ref="E348" location="A126099898K" display="A126099898K" xr:uid="{00000000-0004-0000-0000-000051010000}"/>
    <hyperlink ref="E349" location="A126115018K" display="A126115018K" xr:uid="{00000000-0004-0000-0000-000052010000}"/>
    <hyperlink ref="E350" location="A126107458R" display="A126107458R" xr:uid="{00000000-0004-0000-0000-000053010000}"/>
    <hyperlink ref="E351" location="A126099974A" display="A126099974A" xr:uid="{00000000-0004-0000-0000-000054010000}"/>
    <hyperlink ref="E352" location="A126115094L" display="A126115094L" xr:uid="{00000000-0004-0000-0000-000055010000}"/>
    <hyperlink ref="E353" location="A126107534F" display="A126107534F" xr:uid="{00000000-0004-0000-0000-000056010000}"/>
    <hyperlink ref="E354" location="A126099954T" display="A126099954T" xr:uid="{00000000-0004-0000-0000-000057010000}"/>
    <hyperlink ref="E355" location="A126115074C" display="A126115074C" xr:uid="{00000000-0004-0000-0000-000058010000}"/>
    <hyperlink ref="E356" location="A126107514W" display="A126107514W" xr:uid="{00000000-0004-0000-0000-000059010000}"/>
    <hyperlink ref="E357" location="A126099986K" display="A126099986K" xr:uid="{00000000-0004-0000-0000-00005A010000}"/>
    <hyperlink ref="E358" location="A126115106K" display="A126115106K" xr:uid="{00000000-0004-0000-0000-00005B010000}"/>
    <hyperlink ref="E359" location="A126107546R" display="A126107546R" xr:uid="{00000000-0004-0000-0000-00005C010000}"/>
    <hyperlink ref="E360" location="A126099902R" display="A126099902R" xr:uid="{00000000-0004-0000-0000-00005D010000}"/>
    <hyperlink ref="E361" location="A126115022A" display="A126115022A" xr:uid="{00000000-0004-0000-0000-00005E010000}"/>
    <hyperlink ref="E362" location="A126107462F" display="A126107462F" xr:uid="{00000000-0004-0000-0000-00005F010000}"/>
    <hyperlink ref="E363" location="A126099858T" display="A126099858T" xr:uid="{00000000-0004-0000-0000-000060010000}"/>
    <hyperlink ref="E364" location="A126114978A" display="A126114978A" xr:uid="{00000000-0004-0000-0000-000061010000}"/>
    <hyperlink ref="E365" location="A126107418W" display="A126107418W" xr:uid="{00000000-0004-0000-0000-000062010000}"/>
    <hyperlink ref="E366" location="A126099878A" display="A126099878A" xr:uid="{00000000-0004-0000-0000-000063010000}"/>
    <hyperlink ref="E367" location="A126114998K" display="A126114998K" xr:uid="{00000000-0004-0000-0000-000064010000}"/>
    <hyperlink ref="E368" location="A126107438F" display="A126107438F" xr:uid="{00000000-0004-0000-0000-000065010000}"/>
    <hyperlink ref="E369" location="A126099930X" display="A126099930X" xr:uid="{00000000-0004-0000-0000-000066010000}"/>
    <hyperlink ref="E370" location="A126115050K" display="A126115050K" xr:uid="{00000000-0004-0000-0000-000067010000}"/>
    <hyperlink ref="E371" location="A126107490R" display="A126107490R" xr:uid="{00000000-0004-0000-0000-000068010000}"/>
    <hyperlink ref="E372" location="A126099882T" display="A126099882T" xr:uid="{00000000-0004-0000-0000-000069010000}"/>
    <hyperlink ref="E373" location="A126115002T" display="A126115002T" xr:uid="{00000000-0004-0000-0000-00006A010000}"/>
    <hyperlink ref="E374" location="A126107442W" display="A126107442W" xr:uid="{00000000-0004-0000-0000-00006B010000}"/>
    <hyperlink ref="E375" location="A126099934J" display="A126099934J" xr:uid="{00000000-0004-0000-0000-00006C010000}"/>
    <hyperlink ref="E376" location="A126115054V" display="A126115054V" xr:uid="{00000000-0004-0000-0000-00006D010000}"/>
    <hyperlink ref="E377" location="A126107494X" display="A126107494X" xr:uid="{00000000-0004-0000-0000-00006E010000}"/>
    <hyperlink ref="E378" location="A126099938T" display="A126099938T" xr:uid="{00000000-0004-0000-0000-00006F010000}"/>
    <hyperlink ref="E379" location="A126115058C" display="A126115058C" xr:uid="{00000000-0004-0000-0000-000070010000}"/>
    <hyperlink ref="E380" location="A126107498J" display="A126107498J" xr:uid="{00000000-0004-0000-0000-000071010000}"/>
    <hyperlink ref="E381" location="A126099990A" display="A126099990A" xr:uid="{00000000-0004-0000-0000-000072010000}"/>
    <hyperlink ref="E382" location="A126115110A" display="A126115110A" xr:uid="{00000000-0004-0000-0000-000073010000}"/>
    <hyperlink ref="E383" location="A126107550F" display="A126107550F" xr:uid="{00000000-0004-0000-0000-000074010000}"/>
    <hyperlink ref="E384" location="A126099862J" display="A126099862J" xr:uid="{00000000-0004-0000-0000-000075010000}"/>
    <hyperlink ref="E385" location="A126114982T" display="A126114982T" xr:uid="{00000000-0004-0000-0000-000076010000}"/>
    <hyperlink ref="E386" location="A126107422L" display="A126107422L" xr:uid="{00000000-0004-0000-0000-000077010000}"/>
    <hyperlink ref="E387" location="A126099978K" display="A126099978K" xr:uid="{00000000-0004-0000-0000-000078010000}"/>
    <hyperlink ref="E388" location="A126115098W" display="A126115098W" xr:uid="{00000000-0004-0000-0000-000079010000}"/>
    <hyperlink ref="E389" location="A126107538R" display="A126107538R" xr:uid="{00000000-0004-0000-0000-00007A010000}"/>
    <hyperlink ref="E390" location="A126099982A" display="A126099982A" xr:uid="{00000000-0004-0000-0000-00007B010000}"/>
    <hyperlink ref="E391" location="A126115102A" display="A126115102A" xr:uid="{00000000-0004-0000-0000-00007C010000}"/>
    <hyperlink ref="E392" location="A126107542F" display="A126107542F" xr:uid="{00000000-0004-0000-0000-00007D010000}"/>
    <hyperlink ref="E393" location="A126099870J" display="A126099870J" xr:uid="{00000000-0004-0000-0000-00007E010000}"/>
    <hyperlink ref="E394" location="A126114990T" display="A126114990T" xr:uid="{00000000-0004-0000-0000-00007F010000}"/>
    <hyperlink ref="E395" location="A126107430L" display="A126107430L" xr:uid="{00000000-0004-0000-0000-000080010000}"/>
    <hyperlink ref="E396" location="A126099906X" display="A126099906X" xr:uid="{00000000-0004-0000-0000-000081010000}"/>
    <hyperlink ref="E397" location="A126115026K" display="A126115026K" xr:uid="{00000000-0004-0000-0000-000082010000}"/>
    <hyperlink ref="E398" location="A126107466R" display="A126107466R" xr:uid="{00000000-0004-0000-0000-000083010000}"/>
    <hyperlink ref="E399" location="A126099942J" display="A126099942J" xr:uid="{00000000-0004-0000-0000-000084010000}"/>
    <hyperlink ref="E400" location="A126115062V" display="A126115062V" xr:uid="{00000000-0004-0000-0000-000085010000}"/>
    <hyperlink ref="E401" location="A126107502L" display="A126107502L" xr:uid="{00000000-0004-0000-0000-000086010000}"/>
    <hyperlink ref="E402" location="A126099994K" display="A126099994K" xr:uid="{00000000-0004-0000-0000-000087010000}"/>
    <hyperlink ref="E403" location="A126115114K" display="A126115114K" xr:uid="{00000000-0004-0000-0000-000088010000}"/>
    <hyperlink ref="E404" location="A126107554R" display="A126107554R" xr:uid="{00000000-0004-0000-0000-000089010000}"/>
    <hyperlink ref="E405" location="A126099866T" display="A126099866T" xr:uid="{00000000-0004-0000-0000-00008A010000}"/>
    <hyperlink ref="E406" location="A126114986A" display="A126114986A" xr:uid="{00000000-0004-0000-0000-00008B010000}"/>
    <hyperlink ref="E407" location="A126107426W" display="A126107426W" xr:uid="{00000000-0004-0000-0000-00008C010000}"/>
    <hyperlink ref="E408" location="A126099946T" display="A126099946T" xr:uid="{00000000-0004-0000-0000-00008D010000}"/>
    <hyperlink ref="E409" location="A126115066C" display="A126115066C" xr:uid="{00000000-0004-0000-0000-00008E010000}"/>
    <hyperlink ref="E410" location="A126107506W" display="A126107506W" xr:uid="{00000000-0004-0000-0000-00008F010000}"/>
    <hyperlink ref="E411" location="A126099958A" display="A126099958A" xr:uid="{00000000-0004-0000-0000-000090010000}"/>
    <hyperlink ref="E412" location="A126115078L" display="A126115078L" xr:uid="{00000000-0004-0000-0000-000091010000}"/>
    <hyperlink ref="E413" location="A126107518F" display="A126107518F" xr:uid="{00000000-0004-0000-0000-000092010000}"/>
    <hyperlink ref="E414" location="A126099890T" display="A126099890T" xr:uid="{00000000-0004-0000-0000-000093010000}"/>
    <hyperlink ref="E415" location="A126115010T" display="A126115010T" xr:uid="{00000000-0004-0000-0000-000094010000}"/>
    <hyperlink ref="E416" location="A126107450W" display="A126107450W" xr:uid="{00000000-0004-0000-0000-000095010000}"/>
    <hyperlink ref="E417" location="A126099874T" display="A126099874T" xr:uid="{00000000-0004-0000-0000-000096010000}"/>
    <hyperlink ref="E418" location="A126114994A" display="A126114994A" xr:uid="{00000000-0004-0000-0000-000097010000}"/>
    <hyperlink ref="E419" location="A126107434W" display="A126107434W" xr:uid="{00000000-0004-0000-0000-000098010000}"/>
    <hyperlink ref="E420" location="A126099910R" display="A126099910R" xr:uid="{00000000-0004-0000-0000-000099010000}"/>
    <hyperlink ref="E421" location="A126115030A" display="A126115030A" xr:uid="{00000000-0004-0000-0000-00009A010000}"/>
    <hyperlink ref="E422" location="A126107470F" display="A126107470F" xr:uid="{00000000-0004-0000-0000-00009B010000}"/>
    <hyperlink ref="E423" location="A126099886A" display="A126099886A" xr:uid="{00000000-0004-0000-0000-00009C010000}"/>
    <hyperlink ref="E424" location="A126115006A" display="A126115006A" xr:uid="{00000000-0004-0000-0000-00009D010000}"/>
    <hyperlink ref="E425" location="A126107446F" display="A126107446F" xr:uid="{00000000-0004-0000-0000-00009E010000}"/>
    <hyperlink ref="E426" location="A126099914X" display="A126099914X" xr:uid="{00000000-0004-0000-0000-00009F010000}"/>
    <hyperlink ref="E427" location="A126115034K" display="A126115034K" xr:uid="{00000000-0004-0000-0000-0000A0010000}"/>
    <hyperlink ref="E428" location="A126107474R" display="A126107474R" xr:uid="{00000000-0004-0000-0000-0000A1010000}"/>
    <hyperlink ref="E429" location="A126099894A" display="A126099894A" xr:uid="{00000000-0004-0000-0000-0000A2010000}"/>
    <hyperlink ref="E430" location="A126115014A" display="A126115014A" xr:uid="{00000000-0004-0000-0000-0000A3010000}"/>
    <hyperlink ref="E431" location="A126107454F" display="A126107454F" xr:uid="{00000000-0004-0000-0000-0000A4010000}"/>
    <hyperlink ref="E432" location="A126101222K" display="A126101222K" xr:uid="{00000000-0004-0000-0000-0000A5010000}"/>
    <hyperlink ref="E433" location="A126116342F" display="A126116342F" xr:uid="{00000000-0004-0000-0000-0000A6010000}"/>
    <hyperlink ref="E434" location="A126108782K" display="A126108782K" xr:uid="{00000000-0004-0000-0000-0000A7010000}"/>
    <hyperlink ref="E435" location="A126101178L" display="A126101178L" xr:uid="{00000000-0004-0000-0000-0000A8010000}"/>
    <hyperlink ref="E436" location="A126116298J" display="A126116298J" xr:uid="{00000000-0004-0000-0000-0000A9010000}"/>
    <hyperlink ref="E437" location="A126108738A" display="A126108738A" xr:uid="{00000000-0004-0000-0000-0000AA010000}"/>
    <hyperlink ref="E438" location="A126101226V" display="A126101226V" xr:uid="{00000000-0004-0000-0000-0000AB010000}"/>
    <hyperlink ref="E439" location="A126116346R" display="A126116346R" xr:uid="{00000000-0004-0000-0000-0000AC010000}"/>
    <hyperlink ref="E440" location="A126108786V" display="A126108786V" xr:uid="{00000000-0004-0000-0000-0000AD010000}"/>
    <hyperlink ref="E441" location="A126101230K" display="A126101230K" xr:uid="{00000000-0004-0000-0000-0000AE010000}"/>
    <hyperlink ref="E442" location="A126116350F" display="A126116350F" xr:uid="{00000000-0004-0000-0000-0000AF010000}"/>
    <hyperlink ref="E443" location="A126108790K" display="A126108790K" xr:uid="{00000000-0004-0000-0000-0000B0010000}"/>
    <hyperlink ref="E444" location="A126101182C" display="A126101182C" xr:uid="{00000000-0004-0000-0000-0000B1010000}"/>
    <hyperlink ref="E445" location="A126116302L" display="A126116302L" xr:uid="{00000000-0004-0000-0000-0000B2010000}"/>
    <hyperlink ref="E446" location="A126108742T" display="A126108742T" xr:uid="{00000000-0004-0000-0000-0000B3010000}"/>
    <hyperlink ref="E447" location="A126101186L" display="A126101186L" xr:uid="{00000000-0004-0000-0000-0000B4010000}"/>
    <hyperlink ref="E448" location="A126116306W" display="A126116306W" xr:uid="{00000000-0004-0000-0000-0000B5010000}"/>
    <hyperlink ref="E449" location="A126108746A" display="A126108746A" xr:uid="{00000000-0004-0000-0000-0000B6010000}"/>
    <hyperlink ref="E450" location="A126101210A" display="A126101210A" xr:uid="{00000000-0004-0000-0000-0000B7010000}"/>
    <hyperlink ref="E451" location="A126116330W" display="A126116330W" xr:uid="{00000000-0004-0000-0000-0000B8010000}"/>
    <hyperlink ref="E452" location="A126108770A" display="A126108770A" xr:uid="{00000000-0004-0000-0000-0000B9010000}"/>
    <hyperlink ref="E453" location="A126101158C" display="A126101158C" xr:uid="{00000000-0004-0000-0000-0000BA010000}"/>
    <hyperlink ref="E454" location="A126116278X" display="A126116278X" xr:uid="{00000000-0004-0000-0000-0000BB010000}"/>
    <hyperlink ref="E455" location="A126108718T" display="A126108718T" xr:uid="{00000000-0004-0000-0000-0000BC010000}"/>
    <hyperlink ref="E456" location="A126101234V" display="A126101234V" xr:uid="{00000000-0004-0000-0000-0000BD010000}"/>
    <hyperlink ref="E457" location="A126116354R" display="A126116354R" xr:uid="{00000000-0004-0000-0000-0000BE010000}"/>
    <hyperlink ref="E458" location="A126108794V" display="A126108794V" xr:uid="{00000000-0004-0000-0000-0000BF010000}"/>
    <hyperlink ref="E459" location="A126101214K" display="A126101214K" xr:uid="{00000000-0004-0000-0000-0000C0010000}"/>
    <hyperlink ref="E460" location="A126116334F" display="A126116334F" xr:uid="{00000000-0004-0000-0000-0000C1010000}"/>
    <hyperlink ref="E461" location="A126108774K" display="A126108774K" xr:uid="{00000000-0004-0000-0000-0000C2010000}"/>
    <hyperlink ref="E462" location="A126101246C" display="A126101246C" xr:uid="{00000000-0004-0000-0000-0000C3010000}"/>
    <hyperlink ref="E463" location="A126116366X" display="A126116366X" xr:uid="{00000000-0004-0000-0000-0000C4010000}"/>
    <hyperlink ref="E464" location="A126108806T" display="A126108806T" xr:uid="{00000000-0004-0000-0000-0000C5010000}"/>
    <hyperlink ref="E465" location="A126101162V" display="A126101162V" xr:uid="{00000000-0004-0000-0000-0000C6010000}"/>
    <hyperlink ref="E466" location="A126116282R" display="A126116282R" xr:uid="{00000000-0004-0000-0000-0000C7010000}"/>
    <hyperlink ref="E467" location="A126108722J" display="A126108722J" xr:uid="{00000000-0004-0000-0000-0000C8010000}"/>
    <hyperlink ref="E468" location="A126101118K" display="A126101118K" xr:uid="{00000000-0004-0000-0000-0000C9010000}"/>
    <hyperlink ref="E469" location="A126116238F" display="A126116238F" xr:uid="{00000000-0004-0000-0000-0000CA010000}"/>
    <hyperlink ref="E470" location="A126108678K" display="A126108678K" xr:uid="{00000000-0004-0000-0000-0000CB010000}"/>
    <hyperlink ref="E471" location="A126101138V" display="A126101138V" xr:uid="{00000000-0004-0000-0000-0000CC010000}"/>
    <hyperlink ref="E472" location="A126116258R" display="A126116258R" xr:uid="{00000000-0004-0000-0000-0000CD010000}"/>
    <hyperlink ref="E473" location="A126108698V" display="A126108698V" xr:uid="{00000000-0004-0000-0000-0000CE010000}"/>
    <hyperlink ref="E474" location="A126101190C" display="A126101190C" xr:uid="{00000000-0004-0000-0000-0000CF010000}"/>
    <hyperlink ref="E475" location="A126116310L" display="A126116310L" xr:uid="{00000000-0004-0000-0000-0000D0010000}"/>
    <hyperlink ref="E476" location="A126108750T" display="A126108750T" xr:uid="{00000000-0004-0000-0000-0000D1010000}"/>
    <hyperlink ref="E477" location="A126101142K" display="A126101142K" xr:uid="{00000000-0004-0000-0000-0000D2010000}"/>
    <hyperlink ref="E478" location="A126116262F" display="A126116262F" xr:uid="{00000000-0004-0000-0000-0000D3010000}"/>
    <hyperlink ref="E479" location="A126108702X" display="A126108702X" xr:uid="{00000000-0004-0000-0000-0000D4010000}"/>
    <hyperlink ref="E480" location="A126101194L" display="A126101194L" xr:uid="{00000000-0004-0000-0000-0000D5010000}"/>
    <hyperlink ref="E481" location="A126116314W" display="A126116314W" xr:uid="{00000000-0004-0000-0000-0000D6010000}"/>
    <hyperlink ref="E482" location="A126108754A" display="A126108754A" xr:uid="{00000000-0004-0000-0000-0000D7010000}"/>
    <hyperlink ref="E483" location="A126101198W" display="A126101198W" xr:uid="{00000000-0004-0000-0000-0000D8010000}"/>
    <hyperlink ref="E484" location="A126116318F" display="A126116318F" xr:uid="{00000000-0004-0000-0000-0000D9010000}"/>
    <hyperlink ref="E485" location="A126108758K" display="A126108758K" xr:uid="{00000000-0004-0000-0000-0000DA010000}"/>
    <hyperlink ref="E486" location="A126101250V" display="A126101250V" xr:uid="{00000000-0004-0000-0000-0000DB010000}"/>
    <hyperlink ref="E487" location="A126116370R" display="A126116370R" xr:uid="{00000000-0004-0000-0000-0000DC010000}"/>
    <hyperlink ref="E488" location="A126108810J" display="A126108810J" xr:uid="{00000000-0004-0000-0000-0000DD010000}"/>
    <hyperlink ref="E489" location="A126101122A" display="A126101122A" xr:uid="{00000000-0004-0000-0000-0000DE010000}"/>
    <hyperlink ref="E490" location="A126116242W" display="A126116242W" xr:uid="{00000000-0004-0000-0000-0000DF010000}"/>
    <hyperlink ref="E491" location="A126108682A" display="A126108682A" xr:uid="{00000000-0004-0000-0000-0000E0010000}"/>
    <hyperlink ref="E492" location="A126101238C" display="A126101238C" xr:uid="{00000000-0004-0000-0000-0000E1010000}"/>
    <hyperlink ref="E493" location="A126116358X" display="A126116358X" xr:uid="{00000000-0004-0000-0000-0000E2010000}"/>
    <hyperlink ref="E494" location="A126108798C" display="A126108798C" xr:uid="{00000000-0004-0000-0000-0000E3010000}"/>
    <hyperlink ref="E495" location="A126101242V" display="A126101242V" xr:uid="{00000000-0004-0000-0000-0000E4010000}"/>
    <hyperlink ref="E496" location="A126116362R" display="A126116362R" xr:uid="{00000000-0004-0000-0000-0000E5010000}"/>
    <hyperlink ref="E497" location="A126108802J" display="A126108802J" xr:uid="{00000000-0004-0000-0000-0000E6010000}"/>
    <hyperlink ref="E498" location="A126101130A" display="A126101130A" xr:uid="{00000000-0004-0000-0000-0000E7010000}"/>
    <hyperlink ref="E499" location="A126116250W" display="A126116250W" xr:uid="{00000000-0004-0000-0000-0000E8010000}"/>
    <hyperlink ref="E500" location="A126108690A" display="A126108690A" xr:uid="{00000000-0004-0000-0000-0000E9010000}"/>
    <hyperlink ref="E501" location="A126101166C" display="A126101166C" xr:uid="{00000000-0004-0000-0000-0000EA010000}"/>
    <hyperlink ref="E502" location="A126116286X" display="A126116286X" xr:uid="{00000000-0004-0000-0000-0000EB010000}"/>
    <hyperlink ref="E503" location="A126108726T" display="A126108726T" xr:uid="{00000000-0004-0000-0000-0000EC010000}"/>
    <hyperlink ref="E504" location="A126101202A" display="A126101202A" xr:uid="{00000000-0004-0000-0000-0000ED010000}"/>
    <hyperlink ref="E505" location="A126116322W" display="A126116322W" xr:uid="{00000000-0004-0000-0000-0000EE010000}"/>
    <hyperlink ref="E506" location="A126108762A" display="A126108762A" xr:uid="{00000000-0004-0000-0000-0000EF010000}"/>
    <hyperlink ref="E507" location="A126101254C" display="A126101254C" xr:uid="{00000000-0004-0000-0000-0000F0010000}"/>
    <hyperlink ref="E508" location="A126116374X" display="A126116374X" xr:uid="{00000000-0004-0000-0000-0000F1010000}"/>
    <hyperlink ref="E509" location="A126108814T" display="A126108814T" xr:uid="{00000000-0004-0000-0000-0000F2010000}"/>
    <hyperlink ref="E510" location="A126101126K" display="A126101126K" xr:uid="{00000000-0004-0000-0000-0000F3010000}"/>
    <hyperlink ref="E511" location="A126116246F" display="A126116246F" xr:uid="{00000000-0004-0000-0000-0000F4010000}"/>
    <hyperlink ref="E512" location="A126108686K" display="A126108686K" xr:uid="{00000000-0004-0000-0000-0000F5010000}"/>
    <hyperlink ref="E513" location="A126101206K" display="A126101206K" xr:uid="{00000000-0004-0000-0000-0000F6010000}"/>
    <hyperlink ref="E514" location="A126116326F" display="A126116326F" xr:uid="{00000000-0004-0000-0000-0000F7010000}"/>
    <hyperlink ref="E515" location="A126108766K" display="A126108766K" xr:uid="{00000000-0004-0000-0000-0000F8010000}"/>
    <hyperlink ref="E516" location="A126101218V" display="A126101218V" xr:uid="{00000000-0004-0000-0000-0000F9010000}"/>
    <hyperlink ref="E517" location="A126116338R" display="A126116338R" xr:uid="{00000000-0004-0000-0000-0000FA010000}"/>
    <hyperlink ref="E518" location="A126108778V" display="A126108778V" xr:uid="{00000000-0004-0000-0000-0000FB010000}"/>
    <hyperlink ref="E519" location="A126101150K" display="A126101150K" xr:uid="{00000000-0004-0000-0000-0000FC010000}"/>
    <hyperlink ref="E520" location="A126116270F" display="A126116270F" xr:uid="{00000000-0004-0000-0000-0000FD010000}"/>
    <hyperlink ref="E521" location="A126108710X" display="A126108710X" xr:uid="{00000000-0004-0000-0000-0000FE010000}"/>
    <hyperlink ref="E522" location="A126101134K" display="A126101134K" xr:uid="{00000000-0004-0000-0000-0000FF010000}"/>
    <hyperlink ref="E523" location="A126116254F" display="A126116254F" xr:uid="{00000000-0004-0000-0000-000000020000}"/>
    <hyperlink ref="E524" location="A126108694K" display="A126108694K" xr:uid="{00000000-0004-0000-0000-000001020000}"/>
    <hyperlink ref="E525" location="A126101170V" display="A126101170V" xr:uid="{00000000-0004-0000-0000-000002020000}"/>
    <hyperlink ref="E526" location="A126116290R" display="A126116290R" xr:uid="{00000000-0004-0000-0000-000003020000}"/>
    <hyperlink ref="E527" location="A126108730J" display="A126108730J" xr:uid="{00000000-0004-0000-0000-000004020000}"/>
    <hyperlink ref="E528" location="A126101146V" display="A126101146V" xr:uid="{00000000-0004-0000-0000-000005020000}"/>
    <hyperlink ref="E529" location="A126116266R" display="A126116266R" xr:uid="{00000000-0004-0000-0000-000006020000}"/>
    <hyperlink ref="E530" location="A126108706J" display="A126108706J" xr:uid="{00000000-0004-0000-0000-000007020000}"/>
    <hyperlink ref="E531" location="A126101174C" display="A126101174C" xr:uid="{00000000-0004-0000-0000-000008020000}"/>
    <hyperlink ref="E532" location="A126116294X" display="A126116294X" xr:uid="{00000000-0004-0000-0000-000009020000}"/>
    <hyperlink ref="E533" location="A126108734T" display="A126108734T" xr:uid="{00000000-0004-0000-0000-00000A020000}"/>
    <hyperlink ref="E534" location="A126101154V" display="A126101154V" xr:uid="{00000000-0004-0000-0000-00000B020000}"/>
    <hyperlink ref="E535" location="A126116274R" display="A126116274R" xr:uid="{00000000-0004-0000-0000-00000C020000}"/>
    <hyperlink ref="E536" location="A126108714J" display="A126108714J" xr:uid="{00000000-0004-0000-0000-00000D020000}"/>
    <hyperlink ref="E537" location="A126097442A" display="A126097442A" xr:uid="{00000000-0004-0000-0000-00000E020000}"/>
    <hyperlink ref="E538" location="A126112562K" display="A126112562K" xr:uid="{00000000-0004-0000-0000-00000F020000}"/>
    <hyperlink ref="E539" location="A126105002F" display="A126105002F" xr:uid="{00000000-0004-0000-0000-000010020000}"/>
    <hyperlink ref="E540" location="A126097398C" display="A126097398C" xr:uid="{00000000-0004-0000-0000-000011020000}"/>
    <hyperlink ref="E541" location="A126112518A" display="A126112518A" xr:uid="{00000000-0004-0000-0000-000012020000}"/>
    <hyperlink ref="E542" location="A126104958F" display="A126104958F" xr:uid="{00000000-0004-0000-0000-000013020000}"/>
    <hyperlink ref="E543" location="A126097446K" display="A126097446K" xr:uid="{00000000-0004-0000-0000-000014020000}"/>
    <hyperlink ref="E544" location="A126112566V" display="A126112566V" xr:uid="{00000000-0004-0000-0000-000015020000}"/>
    <hyperlink ref="E545" location="A126105006R" display="A126105006R" xr:uid="{00000000-0004-0000-0000-000016020000}"/>
    <hyperlink ref="E546" location="A126097450A" display="A126097450A" xr:uid="{00000000-0004-0000-0000-000017020000}"/>
    <hyperlink ref="E547" location="A126112570K" display="A126112570K" xr:uid="{00000000-0004-0000-0000-000018020000}"/>
    <hyperlink ref="E548" location="A126105010F" display="A126105010F" xr:uid="{00000000-0004-0000-0000-000019020000}"/>
    <hyperlink ref="E549" location="A126097402J" display="A126097402J" xr:uid="{00000000-0004-0000-0000-00001A020000}"/>
    <hyperlink ref="E550" location="A126112522T" display="A126112522T" xr:uid="{00000000-0004-0000-0000-00001B020000}"/>
    <hyperlink ref="E551" location="A126104962W" display="A126104962W" xr:uid="{00000000-0004-0000-0000-00001C020000}"/>
    <hyperlink ref="E552" location="A126097406T" display="A126097406T" xr:uid="{00000000-0004-0000-0000-00001D020000}"/>
    <hyperlink ref="E553" location="A126112526A" display="A126112526A" xr:uid="{00000000-0004-0000-0000-00001E020000}"/>
    <hyperlink ref="E554" location="A126104966F" display="A126104966F" xr:uid="{00000000-0004-0000-0000-00001F020000}"/>
    <hyperlink ref="E555" location="A126097430T" display="A126097430T" xr:uid="{00000000-0004-0000-0000-000020020000}"/>
    <hyperlink ref="E556" location="A126112550A" display="A126112550A" xr:uid="{00000000-0004-0000-0000-000021020000}"/>
    <hyperlink ref="E557" location="A126104990F" display="A126104990F" xr:uid="{00000000-0004-0000-0000-000022020000}"/>
    <hyperlink ref="E558" location="A126097378V" display="A126097378V" xr:uid="{00000000-0004-0000-0000-000023020000}"/>
    <hyperlink ref="E559" location="A126112498C" display="A126112498C" xr:uid="{00000000-0004-0000-0000-000024020000}"/>
    <hyperlink ref="E560" location="A126104938W" display="A126104938W" xr:uid="{00000000-0004-0000-0000-000025020000}"/>
    <hyperlink ref="E561" location="A126097454K" display="A126097454K" xr:uid="{00000000-0004-0000-0000-000026020000}"/>
    <hyperlink ref="E562" location="A126112574V" display="A126112574V" xr:uid="{00000000-0004-0000-0000-000027020000}"/>
    <hyperlink ref="E563" location="A126105014R" display="A126105014R" xr:uid="{00000000-0004-0000-0000-000028020000}"/>
    <hyperlink ref="E564" location="A126097434A" display="A126097434A" xr:uid="{00000000-0004-0000-0000-000029020000}"/>
    <hyperlink ref="E565" location="A126112554K" display="A126112554K" xr:uid="{00000000-0004-0000-0000-00002A020000}"/>
    <hyperlink ref="E566" location="A126104994R" display="A126104994R" xr:uid="{00000000-0004-0000-0000-00002B020000}"/>
    <hyperlink ref="E567" location="A126097466V" display="A126097466V" xr:uid="{00000000-0004-0000-0000-00002C020000}"/>
    <hyperlink ref="E568" location="A126112586C" display="A126112586C" xr:uid="{00000000-0004-0000-0000-00002D020000}"/>
    <hyperlink ref="E569" location="A126105026X" display="A126105026X" xr:uid="{00000000-0004-0000-0000-00002E020000}"/>
    <hyperlink ref="E570" location="A126097382K" display="A126097382K" xr:uid="{00000000-0004-0000-0000-00002F020000}"/>
    <hyperlink ref="E571" location="A126112502J" display="A126112502J" xr:uid="{00000000-0004-0000-0000-000030020000}"/>
    <hyperlink ref="E572" location="A126104942L" display="A126104942L" xr:uid="{00000000-0004-0000-0000-000031020000}"/>
    <hyperlink ref="E573" location="A126097338A" display="A126097338A" xr:uid="{00000000-0004-0000-0000-000032020000}"/>
    <hyperlink ref="E574" location="A126112458K" display="A126112458K" xr:uid="{00000000-0004-0000-0000-000033020000}"/>
    <hyperlink ref="E575" location="A126104898R" display="A126104898R" xr:uid="{00000000-0004-0000-0000-000034020000}"/>
    <hyperlink ref="E576" location="A126097358K" display="A126097358K" xr:uid="{00000000-0004-0000-0000-000035020000}"/>
    <hyperlink ref="E577" location="A126112478V" display="A126112478V" xr:uid="{00000000-0004-0000-0000-000036020000}"/>
    <hyperlink ref="E578" location="A126104918L" display="A126104918L" xr:uid="{00000000-0004-0000-0000-000037020000}"/>
    <hyperlink ref="E579" location="A126097410J" display="A126097410J" xr:uid="{00000000-0004-0000-0000-000038020000}"/>
    <hyperlink ref="E580" location="A126112530T" display="A126112530T" xr:uid="{00000000-0004-0000-0000-000039020000}"/>
    <hyperlink ref="E581" location="A126104970W" display="A126104970W" xr:uid="{00000000-0004-0000-0000-00003A020000}"/>
    <hyperlink ref="E582" location="A126097362A" display="A126097362A" xr:uid="{00000000-0004-0000-0000-00003B020000}"/>
    <hyperlink ref="E583" location="A126112482K" display="A126112482K" xr:uid="{00000000-0004-0000-0000-00003C020000}"/>
    <hyperlink ref="E584" location="A126104922C" display="A126104922C" xr:uid="{00000000-0004-0000-0000-00003D020000}"/>
    <hyperlink ref="E585" location="A126097414T" display="A126097414T" xr:uid="{00000000-0004-0000-0000-00003E020000}"/>
    <hyperlink ref="E586" location="A126112534A" display="A126112534A" xr:uid="{00000000-0004-0000-0000-00003F020000}"/>
    <hyperlink ref="E587" location="A126104974F" display="A126104974F" xr:uid="{00000000-0004-0000-0000-000040020000}"/>
    <hyperlink ref="E588" location="A126097418A" display="A126097418A" xr:uid="{00000000-0004-0000-0000-000041020000}"/>
    <hyperlink ref="E589" location="A126112538K" display="A126112538K" xr:uid="{00000000-0004-0000-0000-000042020000}"/>
    <hyperlink ref="E590" location="A126104978R" display="A126104978R" xr:uid="{00000000-0004-0000-0000-000043020000}"/>
    <hyperlink ref="E591" location="A126097470K" display="A126097470K" xr:uid="{00000000-0004-0000-0000-000044020000}"/>
    <hyperlink ref="E592" location="A126112590V" display="A126112590V" xr:uid="{00000000-0004-0000-0000-000045020000}"/>
    <hyperlink ref="E593" location="A126105030R" display="A126105030R" xr:uid="{00000000-0004-0000-0000-000046020000}"/>
    <hyperlink ref="E594" location="A126097342T" display="A126097342T" xr:uid="{00000000-0004-0000-0000-000047020000}"/>
    <hyperlink ref="E595" location="A126112462A" display="A126112462A" xr:uid="{00000000-0004-0000-0000-000048020000}"/>
    <hyperlink ref="E596" location="A126104902V" display="A126104902V" xr:uid="{00000000-0004-0000-0000-000049020000}"/>
    <hyperlink ref="E597" location="A126097458V" display="A126097458V" xr:uid="{00000000-0004-0000-0000-00004A020000}"/>
    <hyperlink ref="E598" location="A126112578C" display="A126112578C" xr:uid="{00000000-0004-0000-0000-00004B020000}"/>
    <hyperlink ref="E599" location="A126105018X" display="A126105018X" xr:uid="{00000000-0004-0000-0000-00004C020000}"/>
    <hyperlink ref="E600" location="A126097462K" display="A126097462K" xr:uid="{00000000-0004-0000-0000-00004D020000}"/>
    <hyperlink ref="E601" location="A126112582V" display="A126112582V" xr:uid="{00000000-0004-0000-0000-00004E020000}"/>
    <hyperlink ref="E602" location="A126105022R" display="A126105022R" xr:uid="{00000000-0004-0000-0000-00004F020000}"/>
    <hyperlink ref="E603" location="A126097350T" display="A126097350T" xr:uid="{00000000-0004-0000-0000-000050020000}"/>
    <hyperlink ref="E604" location="A126112470A" display="A126112470A" xr:uid="{00000000-0004-0000-0000-000051020000}"/>
    <hyperlink ref="E605" location="A126104910V" display="A126104910V" xr:uid="{00000000-0004-0000-0000-000052020000}"/>
    <hyperlink ref="E606" location="A126097386V" display="A126097386V" xr:uid="{00000000-0004-0000-0000-000053020000}"/>
    <hyperlink ref="E607" location="A126112506T" display="A126112506T" xr:uid="{00000000-0004-0000-0000-000054020000}"/>
    <hyperlink ref="E608" location="A126104946W" display="A126104946W" xr:uid="{00000000-0004-0000-0000-000055020000}"/>
    <hyperlink ref="E609" location="A126097422T" display="A126097422T" xr:uid="{00000000-0004-0000-0000-000056020000}"/>
    <hyperlink ref="E610" location="A126112542A" display="A126112542A" xr:uid="{00000000-0004-0000-0000-000057020000}"/>
    <hyperlink ref="E611" location="A126104982F" display="A126104982F" xr:uid="{00000000-0004-0000-0000-000058020000}"/>
    <hyperlink ref="E612" location="A126097474V" display="A126097474V" xr:uid="{00000000-0004-0000-0000-000059020000}"/>
    <hyperlink ref="E613" location="A126112594C" display="A126112594C" xr:uid="{00000000-0004-0000-0000-00005A020000}"/>
    <hyperlink ref="E614" location="A126105034X" display="A126105034X" xr:uid="{00000000-0004-0000-0000-00005B020000}"/>
    <hyperlink ref="E615" location="A126097346A" display="A126097346A" xr:uid="{00000000-0004-0000-0000-00005C020000}"/>
    <hyperlink ref="E616" location="A126112466K" display="A126112466K" xr:uid="{00000000-0004-0000-0000-00005D020000}"/>
    <hyperlink ref="E617" location="A126104906C" display="A126104906C" xr:uid="{00000000-0004-0000-0000-00005E020000}"/>
    <hyperlink ref="E618" location="A126097426A" display="A126097426A" xr:uid="{00000000-0004-0000-0000-00005F020000}"/>
    <hyperlink ref="E619" location="A126112546K" display="A126112546K" xr:uid="{00000000-0004-0000-0000-000060020000}"/>
    <hyperlink ref="E620" location="A126104986R" display="A126104986R" xr:uid="{00000000-0004-0000-0000-000061020000}"/>
    <hyperlink ref="E621" location="A126097438K" display="A126097438K" xr:uid="{00000000-0004-0000-0000-000062020000}"/>
    <hyperlink ref="E622" location="A126112558V" display="A126112558V" xr:uid="{00000000-0004-0000-0000-000063020000}"/>
    <hyperlink ref="E623" location="A126104998X" display="A126104998X" xr:uid="{00000000-0004-0000-0000-000064020000}"/>
    <hyperlink ref="E624" location="A126097370A" display="A126097370A" xr:uid="{00000000-0004-0000-0000-000065020000}"/>
    <hyperlink ref="E625" location="A126112490K" display="A126112490K" xr:uid="{00000000-0004-0000-0000-000066020000}"/>
    <hyperlink ref="E626" location="A126104930C" display="A126104930C" xr:uid="{00000000-0004-0000-0000-000067020000}"/>
    <hyperlink ref="E627" location="A126097354A" display="A126097354A" xr:uid="{00000000-0004-0000-0000-000068020000}"/>
    <hyperlink ref="E628" location="A126112474K" display="A126112474K" xr:uid="{00000000-0004-0000-0000-000069020000}"/>
    <hyperlink ref="E629" location="A126104914C" display="A126104914C" xr:uid="{00000000-0004-0000-0000-00006A020000}"/>
    <hyperlink ref="E630" location="A126097390K" display="A126097390K" xr:uid="{00000000-0004-0000-0000-00006B020000}"/>
    <hyperlink ref="E631" location="A126112510J" display="A126112510J" xr:uid="{00000000-0004-0000-0000-00006C020000}"/>
    <hyperlink ref="E632" location="A126104950L" display="A126104950L" xr:uid="{00000000-0004-0000-0000-00006D020000}"/>
    <hyperlink ref="E633" location="A126097366K" display="A126097366K" xr:uid="{00000000-0004-0000-0000-00006E020000}"/>
    <hyperlink ref="E634" location="A126112486V" display="A126112486V" xr:uid="{00000000-0004-0000-0000-00006F020000}"/>
    <hyperlink ref="E635" location="A126104926L" display="A126104926L" xr:uid="{00000000-0004-0000-0000-000070020000}"/>
    <hyperlink ref="E636" location="A126097394V" display="A126097394V" xr:uid="{00000000-0004-0000-0000-000071020000}"/>
    <hyperlink ref="E637" location="A126112514T" display="A126112514T" xr:uid="{00000000-0004-0000-0000-000072020000}"/>
    <hyperlink ref="E638" location="A126104954W" display="A126104954W" xr:uid="{00000000-0004-0000-0000-000073020000}"/>
    <hyperlink ref="E639" location="A126097374K" display="A126097374K" xr:uid="{00000000-0004-0000-0000-000074020000}"/>
    <hyperlink ref="E640" location="A126112494V" display="A126112494V" xr:uid="{00000000-0004-0000-0000-000075020000}"/>
    <hyperlink ref="E641" location="A126104934L" display="A126104934L" xr:uid="{00000000-0004-0000-0000-000076020000}"/>
    <hyperlink ref="E642" location="A126095762A" display="A126095762A" xr:uid="{00000000-0004-0000-0000-000077020000}"/>
    <hyperlink ref="E643" location="A126110882K" display="A126110882K" xr:uid="{00000000-0004-0000-0000-000078020000}"/>
    <hyperlink ref="E644" location="A126103322F" display="A126103322F" xr:uid="{00000000-0004-0000-0000-000079020000}"/>
    <hyperlink ref="E645" location="A126095718T" display="A126095718T" xr:uid="{00000000-0004-0000-0000-00007A020000}"/>
    <hyperlink ref="E646" location="A126110838A" display="A126110838A" xr:uid="{00000000-0004-0000-0000-00007B020000}"/>
    <hyperlink ref="E647" location="A126103278J" display="A126103278J" xr:uid="{00000000-0004-0000-0000-00007C020000}"/>
    <hyperlink ref="E648" location="A126095766K" display="A126095766K" xr:uid="{00000000-0004-0000-0000-00007D020000}"/>
    <hyperlink ref="E649" location="A126110886V" display="A126110886V" xr:uid="{00000000-0004-0000-0000-00007E020000}"/>
    <hyperlink ref="E650" location="A126103326R" display="A126103326R" xr:uid="{00000000-0004-0000-0000-00007F020000}"/>
    <hyperlink ref="E651" location="A126095770A" display="A126095770A" xr:uid="{00000000-0004-0000-0000-000080020000}"/>
    <hyperlink ref="E652" location="A126110890K" display="A126110890K" xr:uid="{00000000-0004-0000-0000-000081020000}"/>
    <hyperlink ref="E653" location="A126103330F" display="A126103330F" xr:uid="{00000000-0004-0000-0000-000082020000}"/>
    <hyperlink ref="E654" location="A126095722J" display="A126095722J" xr:uid="{00000000-0004-0000-0000-000083020000}"/>
    <hyperlink ref="E655" location="A126110842T" display="A126110842T" xr:uid="{00000000-0004-0000-0000-000084020000}"/>
    <hyperlink ref="E656" location="A126103282X" display="A126103282X" xr:uid="{00000000-0004-0000-0000-000085020000}"/>
    <hyperlink ref="E657" location="A126095726T" display="A126095726T" xr:uid="{00000000-0004-0000-0000-000086020000}"/>
    <hyperlink ref="E658" location="A126110846A" display="A126110846A" xr:uid="{00000000-0004-0000-0000-000087020000}"/>
    <hyperlink ref="E659" location="A126103286J" display="A126103286J" xr:uid="{00000000-0004-0000-0000-000088020000}"/>
    <hyperlink ref="E660" location="A126095750T" display="A126095750T" xr:uid="{00000000-0004-0000-0000-000089020000}"/>
    <hyperlink ref="E661" location="A126110870A" display="A126110870A" xr:uid="{00000000-0004-0000-0000-00008A020000}"/>
    <hyperlink ref="E662" location="A126103310W" display="A126103310W" xr:uid="{00000000-0004-0000-0000-00008B020000}"/>
    <hyperlink ref="E663" location="A126095698V" display="A126095698V" xr:uid="{00000000-0004-0000-0000-00008C020000}"/>
    <hyperlink ref="E664" location="A126110818T" display="A126110818T" xr:uid="{00000000-0004-0000-0000-00008D020000}"/>
    <hyperlink ref="E665" location="A126103258X" display="A126103258X" xr:uid="{00000000-0004-0000-0000-00008E020000}"/>
    <hyperlink ref="E666" location="A126095774K" display="A126095774K" xr:uid="{00000000-0004-0000-0000-00008F020000}"/>
    <hyperlink ref="E667" location="A126110894V" display="A126110894V" xr:uid="{00000000-0004-0000-0000-000090020000}"/>
    <hyperlink ref="E668" location="A126103334R" display="A126103334R" xr:uid="{00000000-0004-0000-0000-000091020000}"/>
    <hyperlink ref="E669" location="A126095754A" display="A126095754A" xr:uid="{00000000-0004-0000-0000-000092020000}"/>
    <hyperlink ref="E670" location="A126110874K" display="A126110874K" xr:uid="{00000000-0004-0000-0000-000093020000}"/>
    <hyperlink ref="E671" location="A126103314F" display="A126103314F" xr:uid="{00000000-0004-0000-0000-000094020000}"/>
    <hyperlink ref="E672" location="A126095786V" display="A126095786V" xr:uid="{00000000-0004-0000-0000-000095020000}"/>
    <hyperlink ref="E673" location="A126110906T" display="A126110906T" xr:uid="{00000000-0004-0000-0000-000096020000}"/>
    <hyperlink ref="E674" location="A126103346X" display="A126103346X" xr:uid="{00000000-0004-0000-0000-000097020000}"/>
    <hyperlink ref="E675" location="A126095702X" display="A126095702X" xr:uid="{00000000-0004-0000-0000-000098020000}"/>
    <hyperlink ref="E676" location="A126110822J" display="A126110822J" xr:uid="{00000000-0004-0000-0000-000099020000}"/>
    <hyperlink ref="E677" location="A126103262R" display="A126103262R" xr:uid="{00000000-0004-0000-0000-00009A020000}"/>
    <hyperlink ref="E678" location="A126095658A" display="A126095658A" xr:uid="{00000000-0004-0000-0000-00009B020000}"/>
    <hyperlink ref="E679" location="A126110778K" display="A126110778K" xr:uid="{00000000-0004-0000-0000-00009C020000}"/>
    <hyperlink ref="E680" location="A126103218F" display="A126103218F" xr:uid="{00000000-0004-0000-0000-00009D020000}"/>
    <hyperlink ref="E681" location="A126095678K" display="A126095678K" xr:uid="{00000000-0004-0000-0000-00009E020000}"/>
    <hyperlink ref="E682" location="A126110798V" display="A126110798V" xr:uid="{00000000-0004-0000-0000-00009F020000}"/>
    <hyperlink ref="E683" location="A126103238R" display="A126103238R" xr:uid="{00000000-0004-0000-0000-0000A0020000}"/>
    <hyperlink ref="E684" location="A126095730J" display="A126095730J" xr:uid="{00000000-0004-0000-0000-0000A1020000}"/>
    <hyperlink ref="E685" location="A126110850T" display="A126110850T" xr:uid="{00000000-0004-0000-0000-0000A2020000}"/>
    <hyperlink ref="E686" location="A126103290X" display="A126103290X" xr:uid="{00000000-0004-0000-0000-0000A3020000}"/>
    <hyperlink ref="E687" location="A126095682A" display="A126095682A" xr:uid="{00000000-0004-0000-0000-0000A4020000}"/>
    <hyperlink ref="E688" location="A126110802X" display="A126110802X" xr:uid="{00000000-0004-0000-0000-0000A5020000}"/>
    <hyperlink ref="E689" location="A126103242F" display="A126103242F" xr:uid="{00000000-0004-0000-0000-0000A6020000}"/>
    <hyperlink ref="E690" location="A126095734T" display="A126095734T" xr:uid="{00000000-0004-0000-0000-0000A7020000}"/>
    <hyperlink ref="E691" location="A126110854A" display="A126110854A" xr:uid="{00000000-0004-0000-0000-0000A8020000}"/>
    <hyperlink ref="E692" location="A126103294J" display="A126103294J" xr:uid="{00000000-0004-0000-0000-0000A9020000}"/>
    <hyperlink ref="E693" location="A126095738A" display="A126095738A" xr:uid="{00000000-0004-0000-0000-0000AA020000}"/>
    <hyperlink ref="E694" location="A126110858K" display="A126110858K" xr:uid="{00000000-0004-0000-0000-0000AB020000}"/>
    <hyperlink ref="E695" location="A126103298T" display="A126103298T" xr:uid="{00000000-0004-0000-0000-0000AC020000}"/>
    <hyperlink ref="E696" location="A126095790K" display="A126095790K" xr:uid="{00000000-0004-0000-0000-0000AD020000}"/>
    <hyperlink ref="E697" location="A126110910J" display="A126110910J" xr:uid="{00000000-0004-0000-0000-0000AE020000}"/>
    <hyperlink ref="E698" location="A126103350R" display="A126103350R" xr:uid="{00000000-0004-0000-0000-0000AF020000}"/>
    <hyperlink ref="E699" location="A126095662T" display="A126095662T" xr:uid="{00000000-0004-0000-0000-0000B0020000}"/>
    <hyperlink ref="E700" location="A126110782A" display="A126110782A" xr:uid="{00000000-0004-0000-0000-0000B1020000}"/>
    <hyperlink ref="E701" location="A126103222W" display="A126103222W" xr:uid="{00000000-0004-0000-0000-0000B2020000}"/>
    <hyperlink ref="E702" location="A126095778V" display="A126095778V" xr:uid="{00000000-0004-0000-0000-0000B3020000}"/>
    <hyperlink ref="E703" location="A126110898C" display="A126110898C" xr:uid="{00000000-0004-0000-0000-0000B4020000}"/>
    <hyperlink ref="E704" location="A126103338X" display="A126103338X" xr:uid="{00000000-0004-0000-0000-0000B5020000}"/>
    <hyperlink ref="E705" location="A126095782K" display="A126095782K" xr:uid="{00000000-0004-0000-0000-0000B6020000}"/>
    <hyperlink ref="E706" location="A126110902J" display="A126110902J" xr:uid="{00000000-0004-0000-0000-0000B7020000}"/>
    <hyperlink ref="E707" location="A126103342R" display="A126103342R" xr:uid="{00000000-0004-0000-0000-0000B8020000}"/>
    <hyperlink ref="E708" location="A126095670T" display="A126095670T" xr:uid="{00000000-0004-0000-0000-0000B9020000}"/>
    <hyperlink ref="E709" location="A126110790A" display="A126110790A" xr:uid="{00000000-0004-0000-0000-0000BA020000}"/>
    <hyperlink ref="E710" location="A126103230W" display="A126103230W" xr:uid="{00000000-0004-0000-0000-0000BB020000}"/>
    <hyperlink ref="E711" location="A126095706J" display="A126095706J" xr:uid="{00000000-0004-0000-0000-0000BC020000}"/>
    <hyperlink ref="E712" location="A126110826T" display="A126110826T" xr:uid="{00000000-0004-0000-0000-0000BD020000}"/>
    <hyperlink ref="E713" location="A126103266X" display="A126103266X" xr:uid="{00000000-0004-0000-0000-0000BE020000}"/>
    <hyperlink ref="E714" location="A126095742T" display="A126095742T" xr:uid="{00000000-0004-0000-0000-0000BF020000}"/>
    <hyperlink ref="E715" location="A126110862A" display="A126110862A" xr:uid="{00000000-0004-0000-0000-0000C0020000}"/>
    <hyperlink ref="E716" location="A126103302W" display="A126103302W" xr:uid="{00000000-0004-0000-0000-0000C1020000}"/>
    <hyperlink ref="E717" location="A126095794V" display="A126095794V" xr:uid="{00000000-0004-0000-0000-0000C2020000}"/>
    <hyperlink ref="E718" location="A126110914T" display="A126110914T" xr:uid="{00000000-0004-0000-0000-0000C3020000}"/>
    <hyperlink ref="E719" location="A126103354X" display="A126103354X" xr:uid="{00000000-0004-0000-0000-0000C4020000}"/>
    <hyperlink ref="E720" location="A126095666A" display="A126095666A" xr:uid="{00000000-0004-0000-0000-0000C5020000}"/>
    <hyperlink ref="E721" location="A126110786K" display="A126110786K" xr:uid="{00000000-0004-0000-0000-0000C6020000}"/>
    <hyperlink ref="E722" location="A126103226F" display="A126103226F" xr:uid="{00000000-0004-0000-0000-0000C7020000}"/>
    <hyperlink ref="E723" location="A126095746A" display="A126095746A" xr:uid="{00000000-0004-0000-0000-0000C8020000}"/>
    <hyperlink ref="E724" location="A126110866K" display="A126110866K" xr:uid="{00000000-0004-0000-0000-0000C9020000}"/>
    <hyperlink ref="E725" location="A126103306F" display="A126103306F" xr:uid="{00000000-0004-0000-0000-0000CA020000}"/>
    <hyperlink ref="E726" location="A126095758K" display="A126095758K" xr:uid="{00000000-0004-0000-0000-0000CB020000}"/>
    <hyperlink ref="E727" location="A126110878V" display="A126110878V" xr:uid="{00000000-0004-0000-0000-0000CC020000}"/>
    <hyperlink ref="E728" location="A126103318R" display="A126103318R" xr:uid="{00000000-0004-0000-0000-0000CD020000}"/>
    <hyperlink ref="E729" location="A126095690A" display="A126095690A" xr:uid="{00000000-0004-0000-0000-0000CE020000}"/>
    <hyperlink ref="E730" location="A126110810X" display="A126110810X" xr:uid="{00000000-0004-0000-0000-0000CF020000}"/>
    <hyperlink ref="E731" location="A126103250F" display="A126103250F" xr:uid="{00000000-0004-0000-0000-0000D0020000}"/>
    <hyperlink ref="E732" location="A126095674A" display="A126095674A" xr:uid="{00000000-0004-0000-0000-0000D1020000}"/>
    <hyperlink ref="E733" location="A126110794K" display="A126110794K" xr:uid="{00000000-0004-0000-0000-0000D2020000}"/>
    <hyperlink ref="E734" location="A126103234F" display="A126103234F" xr:uid="{00000000-0004-0000-0000-0000D3020000}"/>
    <hyperlink ref="E735" location="A126095710X" display="A126095710X" xr:uid="{00000000-0004-0000-0000-0000D4020000}"/>
    <hyperlink ref="E736" location="A126110830J" display="A126110830J" xr:uid="{00000000-0004-0000-0000-0000D5020000}"/>
    <hyperlink ref="E737" location="A126103270R" display="A126103270R" xr:uid="{00000000-0004-0000-0000-0000D6020000}"/>
    <hyperlink ref="E738" location="A126095686K" display="A126095686K" xr:uid="{00000000-0004-0000-0000-0000D7020000}"/>
    <hyperlink ref="E739" location="A126110806J" display="A126110806J" xr:uid="{00000000-0004-0000-0000-0000D8020000}"/>
    <hyperlink ref="E740" location="A126103246R" display="A126103246R" xr:uid="{00000000-0004-0000-0000-0000D9020000}"/>
    <hyperlink ref="E741" location="A126095714J" display="A126095714J" xr:uid="{00000000-0004-0000-0000-0000DA020000}"/>
    <hyperlink ref="E742" location="A126110834T" display="A126110834T" xr:uid="{00000000-0004-0000-0000-0000DB020000}"/>
    <hyperlink ref="E743" location="A126103274X" display="A126103274X" xr:uid="{00000000-0004-0000-0000-0000DC020000}"/>
    <hyperlink ref="E744" location="A126095694K" display="A126095694K" xr:uid="{00000000-0004-0000-0000-0000DD020000}"/>
    <hyperlink ref="E745" location="A126110814J" display="A126110814J" xr:uid="{00000000-0004-0000-0000-0000DE020000}"/>
    <hyperlink ref="E746" location="A126103254R" display="A126103254R" xr:uid="{00000000-0004-0000-0000-0000DF020000}"/>
    <hyperlink ref="E747" location="A126095202C" display="A126095202C" xr:uid="{00000000-0004-0000-0000-0000E0020000}"/>
    <hyperlink ref="E748" location="A126110322L" display="A126110322L" xr:uid="{00000000-0004-0000-0000-0000E1020000}"/>
    <hyperlink ref="E749" location="A126102762T" display="A126102762T" xr:uid="{00000000-0004-0000-0000-0000E2020000}"/>
    <hyperlink ref="E750" location="A126095158F" display="A126095158F" xr:uid="{00000000-0004-0000-0000-0000E3020000}"/>
    <hyperlink ref="E751" location="A126110278R" display="A126110278R" xr:uid="{00000000-0004-0000-0000-0000E4020000}"/>
    <hyperlink ref="E752" location="A126102718J" display="A126102718J" xr:uid="{00000000-0004-0000-0000-0000E5020000}"/>
    <hyperlink ref="E753" location="A126095206L" display="A126095206L" xr:uid="{00000000-0004-0000-0000-0000E6020000}"/>
    <hyperlink ref="E754" location="A126110326W" display="A126110326W" xr:uid="{00000000-0004-0000-0000-0000E7020000}"/>
    <hyperlink ref="E755" location="A126102766A" display="A126102766A" xr:uid="{00000000-0004-0000-0000-0000E8020000}"/>
    <hyperlink ref="E756" location="A126095210C" display="A126095210C" xr:uid="{00000000-0004-0000-0000-0000E9020000}"/>
    <hyperlink ref="E757" location="A126110330L" display="A126110330L" xr:uid="{00000000-0004-0000-0000-0000EA020000}"/>
    <hyperlink ref="E758" location="A126102770T" display="A126102770T" xr:uid="{00000000-0004-0000-0000-0000EB020000}"/>
    <hyperlink ref="E759" location="A126095162W" display="A126095162W" xr:uid="{00000000-0004-0000-0000-0000EC020000}"/>
    <hyperlink ref="E760" location="A126110282F" display="A126110282F" xr:uid="{00000000-0004-0000-0000-0000ED020000}"/>
    <hyperlink ref="E761" location="A126102722X" display="A126102722X" xr:uid="{00000000-0004-0000-0000-0000EE020000}"/>
    <hyperlink ref="E762" location="A126095166F" display="A126095166F" xr:uid="{00000000-0004-0000-0000-0000EF020000}"/>
    <hyperlink ref="E763" location="A126110286R" display="A126110286R" xr:uid="{00000000-0004-0000-0000-0000F0020000}"/>
    <hyperlink ref="E764" location="A126102726J" display="A126102726J" xr:uid="{00000000-0004-0000-0000-0000F1020000}"/>
    <hyperlink ref="E765" location="A126095190F" display="A126095190F" xr:uid="{00000000-0004-0000-0000-0000F2020000}"/>
    <hyperlink ref="E766" location="A126110310C" display="A126110310C" xr:uid="{00000000-0004-0000-0000-0000F3020000}"/>
    <hyperlink ref="E767" location="A126102750J" display="A126102750J" xr:uid="{00000000-0004-0000-0000-0000F4020000}"/>
    <hyperlink ref="E768" location="A126095138W" display="A126095138W" xr:uid="{00000000-0004-0000-0000-0000F5020000}"/>
    <hyperlink ref="E769" location="A126110258F" display="A126110258F" xr:uid="{00000000-0004-0000-0000-0000F6020000}"/>
    <hyperlink ref="E770" location="A126102698K" display="A126102698K" xr:uid="{00000000-0004-0000-0000-0000F7020000}"/>
    <hyperlink ref="E771" location="A126095214L" display="A126095214L" xr:uid="{00000000-0004-0000-0000-0000F8020000}"/>
    <hyperlink ref="E772" location="A126110334W" display="A126110334W" xr:uid="{00000000-0004-0000-0000-0000F9020000}"/>
    <hyperlink ref="E773" location="A126102774A" display="A126102774A" xr:uid="{00000000-0004-0000-0000-0000FA020000}"/>
    <hyperlink ref="E774" location="A126095194R" display="A126095194R" xr:uid="{00000000-0004-0000-0000-0000FB020000}"/>
    <hyperlink ref="E775" location="A126110314L" display="A126110314L" xr:uid="{00000000-0004-0000-0000-0000FC020000}"/>
    <hyperlink ref="E776" location="A126102754T" display="A126102754T" xr:uid="{00000000-0004-0000-0000-0000FD020000}"/>
    <hyperlink ref="E777" location="A126095226W" display="A126095226W" xr:uid="{00000000-0004-0000-0000-0000FE020000}"/>
    <hyperlink ref="E778" location="A126110346F" display="A126110346F" xr:uid="{00000000-0004-0000-0000-0000FF020000}"/>
    <hyperlink ref="E779" location="A126102786K" display="A126102786K" xr:uid="{00000000-0004-0000-0000-000000030000}"/>
    <hyperlink ref="E780" location="A126095142L" display="A126095142L" xr:uid="{00000000-0004-0000-0000-000001030000}"/>
    <hyperlink ref="E781" location="A126110262W" display="A126110262W" xr:uid="{00000000-0004-0000-0000-000002030000}"/>
    <hyperlink ref="E782" location="A126102702R" display="A126102702R" xr:uid="{00000000-0004-0000-0000-000003030000}"/>
    <hyperlink ref="E783" location="A126095098R" display="A126095098R" xr:uid="{00000000-0004-0000-0000-000004030000}"/>
    <hyperlink ref="E784" location="A126110218L" display="A126110218L" xr:uid="{00000000-0004-0000-0000-000005030000}"/>
    <hyperlink ref="E785" location="A126102658T" display="A126102658T" xr:uid="{00000000-0004-0000-0000-000006030000}"/>
    <hyperlink ref="E786" location="A126095118L" display="A126095118L" xr:uid="{00000000-0004-0000-0000-000007030000}"/>
    <hyperlink ref="E787" location="A126110238W" display="A126110238W" xr:uid="{00000000-0004-0000-0000-000008030000}"/>
    <hyperlink ref="E788" location="A126102678A" display="A126102678A" xr:uid="{00000000-0004-0000-0000-000009030000}"/>
    <hyperlink ref="E789" location="A126095170W" display="A126095170W" xr:uid="{00000000-0004-0000-0000-00000A030000}"/>
    <hyperlink ref="E790" location="A126110290F" display="A126110290F" xr:uid="{00000000-0004-0000-0000-00000B030000}"/>
    <hyperlink ref="E791" location="A126102730X" display="A126102730X" xr:uid="{00000000-0004-0000-0000-00000C030000}"/>
    <hyperlink ref="E792" location="A126095122C" display="A126095122C" xr:uid="{00000000-0004-0000-0000-00000D030000}"/>
    <hyperlink ref="E793" location="A126110242L" display="A126110242L" xr:uid="{00000000-0004-0000-0000-00000E030000}"/>
    <hyperlink ref="E794" location="A126102682T" display="A126102682T" xr:uid="{00000000-0004-0000-0000-00000F030000}"/>
    <hyperlink ref="E795" location="A126095174F" display="A126095174F" xr:uid="{00000000-0004-0000-0000-000010030000}"/>
    <hyperlink ref="E796" location="A126110294R" display="A126110294R" xr:uid="{00000000-0004-0000-0000-000011030000}"/>
    <hyperlink ref="E797" location="A126102734J" display="A126102734J" xr:uid="{00000000-0004-0000-0000-000012030000}"/>
    <hyperlink ref="E798" location="A126095178R" display="A126095178R" xr:uid="{00000000-0004-0000-0000-000013030000}"/>
    <hyperlink ref="E799" location="A126110298X" display="A126110298X" xr:uid="{00000000-0004-0000-0000-000014030000}"/>
    <hyperlink ref="E800" location="A126102738T" display="A126102738T" xr:uid="{00000000-0004-0000-0000-000015030000}"/>
    <hyperlink ref="E801" location="A126095230L" display="A126095230L" xr:uid="{00000000-0004-0000-0000-000016030000}"/>
    <hyperlink ref="E802" location="A126110350W" display="A126110350W" xr:uid="{00000000-0004-0000-0000-000017030000}"/>
    <hyperlink ref="E803" location="A126102790A" display="A126102790A" xr:uid="{00000000-0004-0000-0000-000018030000}"/>
    <hyperlink ref="E804" location="A126095102V" display="A126095102V" xr:uid="{00000000-0004-0000-0000-000019030000}"/>
    <hyperlink ref="E805" location="A126110222C" display="A126110222C" xr:uid="{00000000-0004-0000-0000-00001A030000}"/>
    <hyperlink ref="E806" location="A126102662J" display="A126102662J" xr:uid="{00000000-0004-0000-0000-00001B030000}"/>
    <hyperlink ref="E807" location="A126095218W" display="A126095218W" xr:uid="{00000000-0004-0000-0000-00001C030000}"/>
    <hyperlink ref="E808" location="A126110338F" display="A126110338F" xr:uid="{00000000-0004-0000-0000-00001D030000}"/>
    <hyperlink ref="E809" location="A126102778K" display="A126102778K" xr:uid="{00000000-0004-0000-0000-00001E030000}"/>
    <hyperlink ref="E810" location="A126095222L" display="A126095222L" xr:uid="{00000000-0004-0000-0000-00001F030000}"/>
    <hyperlink ref="E811" location="A126110342W" display="A126110342W" xr:uid="{00000000-0004-0000-0000-000020030000}"/>
    <hyperlink ref="E812" location="A126102782A" display="A126102782A" xr:uid="{00000000-0004-0000-0000-000021030000}"/>
    <hyperlink ref="E813" location="A126095110V" display="A126095110V" xr:uid="{00000000-0004-0000-0000-000022030000}"/>
    <hyperlink ref="E814" location="A126110230C" display="A126110230C" xr:uid="{00000000-0004-0000-0000-000023030000}"/>
    <hyperlink ref="E815" location="A126102670J" display="A126102670J" xr:uid="{00000000-0004-0000-0000-000024030000}"/>
    <hyperlink ref="E816" location="A126095146W" display="A126095146W" xr:uid="{00000000-0004-0000-0000-000025030000}"/>
    <hyperlink ref="E817" location="A126110266F" display="A126110266F" xr:uid="{00000000-0004-0000-0000-000026030000}"/>
    <hyperlink ref="E818" location="A126102706X" display="A126102706X" xr:uid="{00000000-0004-0000-0000-000027030000}"/>
    <hyperlink ref="E819" location="A126095182F" display="A126095182F" xr:uid="{00000000-0004-0000-0000-000028030000}"/>
    <hyperlink ref="E820" location="A126110302C" display="A126110302C" xr:uid="{00000000-0004-0000-0000-000029030000}"/>
    <hyperlink ref="E821" location="A126102742J" display="A126102742J" xr:uid="{00000000-0004-0000-0000-00002A030000}"/>
    <hyperlink ref="E822" location="A126095234W" display="A126095234W" xr:uid="{00000000-0004-0000-0000-00002B030000}"/>
    <hyperlink ref="E823" location="A126110354F" display="A126110354F" xr:uid="{00000000-0004-0000-0000-00002C030000}"/>
    <hyperlink ref="E824" location="A126102794K" display="A126102794K" xr:uid="{00000000-0004-0000-0000-00002D030000}"/>
    <hyperlink ref="E825" location="A126095106C" display="A126095106C" xr:uid="{00000000-0004-0000-0000-00002E030000}"/>
    <hyperlink ref="E826" location="A126110226L" display="A126110226L" xr:uid="{00000000-0004-0000-0000-00002F030000}"/>
    <hyperlink ref="E827" location="A126102666T" display="A126102666T" xr:uid="{00000000-0004-0000-0000-000030030000}"/>
    <hyperlink ref="E828" location="A126095186R" display="A126095186R" xr:uid="{00000000-0004-0000-0000-000031030000}"/>
    <hyperlink ref="E829" location="A126110306L" display="A126110306L" xr:uid="{00000000-0004-0000-0000-000032030000}"/>
    <hyperlink ref="E830" location="A126102746T" display="A126102746T" xr:uid="{00000000-0004-0000-0000-000033030000}"/>
    <hyperlink ref="E831" location="A126095198X" display="A126095198X" xr:uid="{00000000-0004-0000-0000-000034030000}"/>
    <hyperlink ref="E832" location="A126110318W" display="A126110318W" xr:uid="{00000000-0004-0000-0000-000035030000}"/>
    <hyperlink ref="E833" location="A126102758A" display="A126102758A" xr:uid="{00000000-0004-0000-0000-000036030000}"/>
    <hyperlink ref="E834" location="A126095130C" display="A126095130C" xr:uid="{00000000-0004-0000-0000-000037030000}"/>
    <hyperlink ref="E835" location="A126110250L" display="A126110250L" xr:uid="{00000000-0004-0000-0000-000038030000}"/>
    <hyperlink ref="E836" location="A126102690T" display="A126102690T" xr:uid="{00000000-0004-0000-0000-000039030000}"/>
    <hyperlink ref="E837" location="A126095114C" display="A126095114C" xr:uid="{00000000-0004-0000-0000-00003A030000}"/>
    <hyperlink ref="E838" location="A126110234L" display="A126110234L" xr:uid="{00000000-0004-0000-0000-00003B030000}"/>
    <hyperlink ref="E839" location="A126102674T" display="A126102674T" xr:uid="{00000000-0004-0000-0000-00003C030000}"/>
    <hyperlink ref="E840" location="A126095150L" display="A126095150L" xr:uid="{00000000-0004-0000-0000-00003D030000}"/>
    <hyperlink ref="E841" location="A126110270W" display="A126110270W" xr:uid="{00000000-0004-0000-0000-00003E030000}"/>
    <hyperlink ref="E842" location="A126102710R" display="A126102710R" xr:uid="{00000000-0004-0000-0000-00003F030000}"/>
    <hyperlink ref="E843" location="A126095126L" display="A126095126L" xr:uid="{00000000-0004-0000-0000-000040030000}"/>
    <hyperlink ref="E844" location="A126110246W" display="A126110246W" xr:uid="{00000000-0004-0000-0000-000041030000}"/>
    <hyperlink ref="E845" location="A126102686A" display="A126102686A" xr:uid="{00000000-0004-0000-0000-000042030000}"/>
    <hyperlink ref="E846" location="A126095154W" display="A126095154W" xr:uid="{00000000-0004-0000-0000-000043030000}"/>
    <hyperlink ref="E847" location="A126110274F" display="A126110274F" xr:uid="{00000000-0004-0000-0000-000044030000}"/>
    <hyperlink ref="E848" location="A126102714X" display="A126102714X" xr:uid="{00000000-0004-0000-0000-000045030000}"/>
    <hyperlink ref="E849" location="A126095134L" display="A126095134L" xr:uid="{00000000-0004-0000-0000-000046030000}"/>
    <hyperlink ref="E850" location="A126110254W" display="A126110254W" xr:uid="{00000000-0004-0000-0000-000047030000}"/>
    <hyperlink ref="E851" location="A126102694A" display="A126102694A" xr:uid="{00000000-0004-0000-0000-000048030000}"/>
    <hyperlink ref="E852" location="A126095902T" display="A126095902T" xr:uid="{00000000-0004-0000-0000-000049030000}"/>
    <hyperlink ref="E853" location="A126111022C" display="A126111022C" xr:uid="{00000000-0004-0000-0000-00004A030000}"/>
    <hyperlink ref="E854" location="A126103462J" display="A126103462J" xr:uid="{00000000-0004-0000-0000-00004B030000}"/>
    <hyperlink ref="E855" location="A126095858V" display="A126095858V" xr:uid="{00000000-0004-0000-0000-00004C030000}"/>
    <hyperlink ref="E856" location="A126110978C" display="A126110978C" xr:uid="{00000000-0004-0000-0000-00004D030000}"/>
    <hyperlink ref="E857" location="A126103418X" display="A126103418X" xr:uid="{00000000-0004-0000-0000-00004E030000}"/>
    <hyperlink ref="E858" location="A126095906A" display="A126095906A" xr:uid="{00000000-0004-0000-0000-00004F030000}"/>
    <hyperlink ref="E859" location="A126111026L" display="A126111026L" xr:uid="{00000000-0004-0000-0000-000050030000}"/>
    <hyperlink ref="E860" location="A126103466T" display="A126103466T" xr:uid="{00000000-0004-0000-0000-000051030000}"/>
    <hyperlink ref="E861" location="A126095910T" display="A126095910T" xr:uid="{00000000-0004-0000-0000-000052030000}"/>
    <hyperlink ref="E862" location="A126111030C" display="A126111030C" xr:uid="{00000000-0004-0000-0000-000053030000}"/>
    <hyperlink ref="E863" location="A126103470J" display="A126103470J" xr:uid="{00000000-0004-0000-0000-000054030000}"/>
    <hyperlink ref="E864" location="A126095862K" display="A126095862K" xr:uid="{00000000-0004-0000-0000-000055030000}"/>
    <hyperlink ref="E865" location="A126110982V" display="A126110982V" xr:uid="{00000000-0004-0000-0000-000056030000}"/>
    <hyperlink ref="E866" location="A126103422R" display="A126103422R" xr:uid="{00000000-0004-0000-0000-000057030000}"/>
    <hyperlink ref="E867" location="A126095866V" display="A126095866V" xr:uid="{00000000-0004-0000-0000-000058030000}"/>
    <hyperlink ref="E868" location="A126110986C" display="A126110986C" xr:uid="{00000000-0004-0000-0000-000059030000}"/>
    <hyperlink ref="E869" location="A126103426X" display="A126103426X" xr:uid="{00000000-0004-0000-0000-00005A030000}"/>
    <hyperlink ref="E870" location="A126095890V" display="A126095890V" xr:uid="{00000000-0004-0000-0000-00005B030000}"/>
    <hyperlink ref="E871" location="A126111010V" display="A126111010V" xr:uid="{00000000-0004-0000-0000-00005C030000}"/>
    <hyperlink ref="E872" location="A126103450X" display="A126103450X" xr:uid="{00000000-0004-0000-0000-00005D030000}"/>
    <hyperlink ref="E873" location="A126095838K" display="A126095838K" xr:uid="{00000000-0004-0000-0000-00005E030000}"/>
    <hyperlink ref="E874" location="A126110958V" display="A126110958V" xr:uid="{00000000-0004-0000-0000-00005F030000}"/>
    <hyperlink ref="E875" location="A126103398A" display="A126103398A" xr:uid="{00000000-0004-0000-0000-000060030000}"/>
    <hyperlink ref="E876" location="A126095914A" display="A126095914A" xr:uid="{00000000-0004-0000-0000-000061030000}"/>
    <hyperlink ref="E877" location="A126111034L" display="A126111034L" xr:uid="{00000000-0004-0000-0000-000062030000}"/>
    <hyperlink ref="E878" location="A126103474T" display="A126103474T" xr:uid="{00000000-0004-0000-0000-000063030000}"/>
    <hyperlink ref="E879" location="A126095894C" display="A126095894C" xr:uid="{00000000-0004-0000-0000-000064030000}"/>
    <hyperlink ref="E880" location="A126111014C" display="A126111014C" xr:uid="{00000000-0004-0000-0000-000065030000}"/>
    <hyperlink ref="E881" location="A126103454J" display="A126103454J" xr:uid="{00000000-0004-0000-0000-000066030000}"/>
    <hyperlink ref="E882" location="A126095926K" display="A126095926K" xr:uid="{00000000-0004-0000-0000-000067030000}"/>
    <hyperlink ref="E883" location="A126111046W" display="A126111046W" xr:uid="{00000000-0004-0000-0000-000068030000}"/>
    <hyperlink ref="E884" location="A126103486A" display="A126103486A" xr:uid="{00000000-0004-0000-0000-000069030000}"/>
    <hyperlink ref="E885" location="A126095842A" display="A126095842A" xr:uid="{00000000-0004-0000-0000-00006A030000}"/>
    <hyperlink ref="E886" location="A126110962K" display="A126110962K" xr:uid="{00000000-0004-0000-0000-00006B030000}"/>
    <hyperlink ref="E887" location="A126103402F" display="A126103402F" xr:uid="{00000000-0004-0000-0000-00006C030000}"/>
    <hyperlink ref="E888" location="A126095798C" display="A126095798C" xr:uid="{00000000-0004-0000-0000-00006D030000}"/>
    <hyperlink ref="E889" location="A126110918A" display="A126110918A" xr:uid="{00000000-0004-0000-0000-00006E030000}"/>
    <hyperlink ref="E890" location="A126103358J" display="A126103358J" xr:uid="{00000000-0004-0000-0000-00006F030000}"/>
    <hyperlink ref="E891" location="A126095818A" display="A126095818A" xr:uid="{00000000-0004-0000-0000-000070030000}"/>
    <hyperlink ref="E892" location="A126110938K" display="A126110938K" xr:uid="{00000000-0004-0000-0000-000071030000}"/>
    <hyperlink ref="E893" location="A126103378T" display="A126103378T" xr:uid="{00000000-0004-0000-0000-000072030000}"/>
    <hyperlink ref="E894" location="A126095870K" display="A126095870K" xr:uid="{00000000-0004-0000-0000-000073030000}"/>
    <hyperlink ref="E895" location="A126110990V" display="A126110990V" xr:uid="{00000000-0004-0000-0000-000074030000}"/>
    <hyperlink ref="E896" location="A126103430R" display="A126103430R" xr:uid="{00000000-0004-0000-0000-000075030000}"/>
    <hyperlink ref="E897" location="A126095822T" display="A126095822T" xr:uid="{00000000-0004-0000-0000-000076030000}"/>
    <hyperlink ref="E898" location="A126110942A" display="A126110942A" xr:uid="{00000000-0004-0000-0000-000077030000}"/>
    <hyperlink ref="E899" location="A126103382J" display="A126103382J" xr:uid="{00000000-0004-0000-0000-000078030000}"/>
    <hyperlink ref="E900" location="A126095874V" display="A126095874V" xr:uid="{00000000-0004-0000-0000-000079030000}"/>
    <hyperlink ref="E901" location="A126110994C" display="A126110994C" xr:uid="{00000000-0004-0000-0000-00007A030000}"/>
    <hyperlink ref="E902" location="A126103434X" display="A126103434X" xr:uid="{00000000-0004-0000-0000-00007B030000}"/>
    <hyperlink ref="E903" location="A126095878C" display="A126095878C" xr:uid="{00000000-0004-0000-0000-00007C030000}"/>
    <hyperlink ref="E904" location="A126110998L" display="A126110998L" xr:uid="{00000000-0004-0000-0000-00007D030000}"/>
    <hyperlink ref="E905" location="A126103438J" display="A126103438J" xr:uid="{00000000-0004-0000-0000-00007E030000}"/>
    <hyperlink ref="E906" location="A126095930A" display="A126095930A" xr:uid="{00000000-0004-0000-0000-00007F030000}"/>
    <hyperlink ref="E907" location="A126111050L" display="A126111050L" xr:uid="{00000000-0004-0000-0000-000080030000}"/>
    <hyperlink ref="E908" location="A126103490T" display="A126103490T" xr:uid="{00000000-0004-0000-0000-000081030000}"/>
    <hyperlink ref="E909" location="A126095802J" display="A126095802J" xr:uid="{00000000-0004-0000-0000-000082030000}"/>
    <hyperlink ref="E910" location="A126110922T" display="A126110922T" xr:uid="{00000000-0004-0000-0000-000083030000}"/>
    <hyperlink ref="E911" location="A126103362X" display="A126103362X" xr:uid="{00000000-0004-0000-0000-000084030000}"/>
    <hyperlink ref="E912" location="A126095918K" display="A126095918K" xr:uid="{00000000-0004-0000-0000-000085030000}"/>
    <hyperlink ref="E913" location="A126111038W" display="A126111038W" xr:uid="{00000000-0004-0000-0000-000086030000}"/>
    <hyperlink ref="E914" location="A126103478A" display="A126103478A" xr:uid="{00000000-0004-0000-0000-000087030000}"/>
    <hyperlink ref="E915" location="A126095922A" display="A126095922A" xr:uid="{00000000-0004-0000-0000-000088030000}"/>
    <hyperlink ref="E916" location="A126111042L" display="A126111042L" xr:uid="{00000000-0004-0000-0000-000089030000}"/>
    <hyperlink ref="E917" location="A126103482T" display="A126103482T" xr:uid="{00000000-0004-0000-0000-00008A030000}"/>
    <hyperlink ref="E918" location="A126095810J" display="A126095810J" xr:uid="{00000000-0004-0000-0000-00008B030000}"/>
    <hyperlink ref="E919" location="A126110930T" display="A126110930T" xr:uid="{00000000-0004-0000-0000-00008C030000}"/>
    <hyperlink ref="E920" location="A126103370X" display="A126103370X" xr:uid="{00000000-0004-0000-0000-00008D030000}"/>
    <hyperlink ref="E921" location="A126095846K" display="A126095846K" xr:uid="{00000000-0004-0000-0000-00008E030000}"/>
    <hyperlink ref="E922" location="A126110966V" display="A126110966V" xr:uid="{00000000-0004-0000-0000-00008F030000}"/>
    <hyperlink ref="E923" location="A126103406R" display="A126103406R" xr:uid="{00000000-0004-0000-0000-000090030000}"/>
    <hyperlink ref="E924" location="A126095882V" display="A126095882V" xr:uid="{00000000-0004-0000-0000-000091030000}"/>
    <hyperlink ref="E925" location="A126111002V" display="A126111002V" xr:uid="{00000000-0004-0000-0000-000092030000}"/>
    <hyperlink ref="E926" location="A126103442X" display="A126103442X" xr:uid="{00000000-0004-0000-0000-000093030000}"/>
    <hyperlink ref="E927" location="A126095934K" display="A126095934K" xr:uid="{00000000-0004-0000-0000-000094030000}"/>
    <hyperlink ref="E928" location="A126111054W" display="A126111054W" xr:uid="{00000000-0004-0000-0000-000095030000}"/>
    <hyperlink ref="E929" location="A126103494A" display="A126103494A" xr:uid="{00000000-0004-0000-0000-000096030000}"/>
    <hyperlink ref="E930" location="A126095806T" display="A126095806T" xr:uid="{00000000-0004-0000-0000-000097030000}"/>
    <hyperlink ref="E931" location="A126110926A" display="A126110926A" xr:uid="{00000000-0004-0000-0000-000098030000}"/>
    <hyperlink ref="E932" location="A126103366J" display="A126103366J" xr:uid="{00000000-0004-0000-0000-000099030000}"/>
    <hyperlink ref="E933" location="A126095886C" display="A126095886C" xr:uid="{00000000-0004-0000-0000-00009A030000}"/>
    <hyperlink ref="E934" location="A126111006C" display="A126111006C" xr:uid="{00000000-0004-0000-0000-00009B030000}"/>
    <hyperlink ref="E935" location="A126103446J" display="A126103446J" xr:uid="{00000000-0004-0000-0000-00009C030000}"/>
    <hyperlink ref="E936" location="A126095898L" display="A126095898L" xr:uid="{00000000-0004-0000-0000-00009D030000}"/>
    <hyperlink ref="E937" location="A126111018L" display="A126111018L" xr:uid="{00000000-0004-0000-0000-00009E030000}"/>
    <hyperlink ref="E938" location="A126103458T" display="A126103458T" xr:uid="{00000000-0004-0000-0000-00009F030000}"/>
    <hyperlink ref="E939" location="A126095830T" display="A126095830T" xr:uid="{00000000-0004-0000-0000-0000A0030000}"/>
    <hyperlink ref="E940" location="A126110950A" display="A126110950A" xr:uid="{00000000-0004-0000-0000-0000A1030000}"/>
    <hyperlink ref="E941" location="A126103390J" display="A126103390J" xr:uid="{00000000-0004-0000-0000-0000A2030000}"/>
    <hyperlink ref="E942" location="A126095814T" display="A126095814T" xr:uid="{00000000-0004-0000-0000-0000A3030000}"/>
    <hyperlink ref="E943" location="A126110934A" display="A126110934A" xr:uid="{00000000-0004-0000-0000-0000A4030000}"/>
    <hyperlink ref="E944" location="A126103374J" display="A126103374J" xr:uid="{00000000-0004-0000-0000-0000A5030000}"/>
    <hyperlink ref="E945" location="A126095850A" display="A126095850A" xr:uid="{00000000-0004-0000-0000-0000A6030000}"/>
    <hyperlink ref="E946" location="A126110970K" display="A126110970K" xr:uid="{00000000-0004-0000-0000-0000A7030000}"/>
    <hyperlink ref="E947" location="A126103410F" display="A126103410F" xr:uid="{00000000-0004-0000-0000-0000A8030000}"/>
    <hyperlink ref="E948" location="A126095826A" display="A126095826A" xr:uid="{00000000-0004-0000-0000-0000A9030000}"/>
    <hyperlink ref="E949" location="A126110946K" display="A126110946K" xr:uid="{00000000-0004-0000-0000-0000AA030000}"/>
    <hyperlink ref="E950" location="A126103386T" display="A126103386T" xr:uid="{00000000-0004-0000-0000-0000AB030000}"/>
    <hyperlink ref="E951" location="A126095854K" display="A126095854K" xr:uid="{00000000-0004-0000-0000-0000AC030000}"/>
    <hyperlink ref="E952" location="A126110974V" display="A126110974V" xr:uid="{00000000-0004-0000-0000-0000AD030000}"/>
    <hyperlink ref="E953" location="A126103414R" display="A126103414R" xr:uid="{00000000-0004-0000-0000-0000AE030000}"/>
    <hyperlink ref="E954" location="A126095834A" display="A126095834A" xr:uid="{00000000-0004-0000-0000-0000AF030000}"/>
    <hyperlink ref="E955" location="A126110954K" display="A126110954K" xr:uid="{00000000-0004-0000-0000-0000B0030000}"/>
    <hyperlink ref="E956" location="A126103394T" display="A126103394T" xr:uid="{00000000-0004-0000-0000-0000B1030000}"/>
    <hyperlink ref="E957" location="A126096042W" display="A126096042W" xr:uid="{00000000-0004-0000-0000-0000B2030000}"/>
    <hyperlink ref="E958" location="A126111162F" display="A126111162F" xr:uid="{00000000-0004-0000-0000-0000B3030000}"/>
    <hyperlink ref="E959" location="A126103602X" display="A126103602X" xr:uid="{00000000-0004-0000-0000-0000B4030000}"/>
    <hyperlink ref="E960" location="A126095998W" display="A126095998W" xr:uid="{00000000-0004-0000-0000-0000B5030000}"/>
    <hyperlink ref="E961" location="A126111118W" display="A126111118W" xr:uid="{00000000-0004-0000-0000-0000B6030000}"/>
    <hyperlink ref="E962" location="A126103558A" display="A126103558A" xr:uid="{00000000-0004-0000-0000-0000B7030000}"/>
    <hyperlink ref="E963" location="A126096046F" display="A126096046F" xr:uid="{00000000-0004-0000-0000-0000B8030000}"/>
    <hyperlink ref="E964" location="A126111166R" display="A126111166R" xr:uid="{00000000-0004-0000-0000-0000B9030000}"/>
    <hyperlink ref="E965" location="A126103606J" display="A126103606J" xr:uid="{00000000-0004-0000-0000-0000BA030000}"/>
    <hyperlink ref="E966" location="A126096050W" display="A126096050W" xr:uid="{00000000-0004-0000-0000-0000BB030000}"/>
    <hyperlink ref="E967" location="A126111170F" display="A126111170F" xr:uid="{00000000-0004-0000-0000-0000BC030000}"/>
    <hyperlink ref="E968" location="A126103610X" display="A126103610X" xr:uid="{00000000-0004-0000-0000-0000BD030000}"/>
    <hyperlink ref="E969" location="A126096002C" display="A126096002C" xr:uid="{00000000-0004-0000-0000-0000BE030000}"/>
    <hyperlink ref="E970" location="A126111122L" display="A126111122L" xr:uid="{00000000-0004-0000-0000-0000BF030000}"/>
    <hyperlink ref="E971" location="A126103562T" display="A126103562T" xr:uid="{00000000-0004-0000-0000-0000C0030000}"/>
    <hyperlink ref="E972" location="A126096006L" display="A126096006L" xr:uid="{00000000-0004-0000-0000-0000C1030000}"/>
    <hyperlink ref="E973" location="A126111126W" display="A126111126W" xr:uid="{00000000-0004-0000-0000-0000C2030000}"/>
    <hyperlink ref="E974" location="A126103566A" display="A126103566A" xr:uid="{00000000-0004-0000-0000-0000C3030000}"/>
    <hyperlink ref="E975" location="A126096030L" display="A126096030L" xr:uid="{00000000-0004-0000-0000-0000C4030000}"/>
    <hyperlink ref="E976" location="A126111150W" display="A126111150W" xr:uid="{00000000-0004-0000-0000-0000C5030000}"/>
    <hyperlink ref="E977" location="A126103590A" display="A126103590A" xr:uid="{00000000-0004-0000-0000-0000C6030000}"/>
    <hyperlink ref="E978" location="A126095978L" display="A126095978L" xr:uid="{00000000-0004-0000-0000-0000C7030000}"/>
    <hyperlink ref="E979" location="A126111098X" display="A126111098X" xr:uid="{00000000-0004-0000-0000-0000C8030000}"/>
    <hyperlink ref="E980" location="A126103538T" display="A126103538T" xr:uid="{00000000-0004-0000-0000-0000C9030000}"/>
    <hyperlink ref="E981" location="A126096054F" display="A126096054F" xr:uid="{00000000-0004-0000-0000-0000CA030000}"/>
    <hyperlink ref="E982" location="A126111174R" display="A126111174R" xr:uid="{00000000-0004-0000-0000-0000CB030000}"/>
    <hyperlink ref="E983" location="A126103614J" display="A126103614J" xr:uid="{00000000-0004-0000-0000-0000CC030000}"/>
    <hyperlink ref="E984" location="A126096034W" display="A126096034W" xr:uid="{00000000-0004-0000-0000-0000CD030000}"/>
    <hyperlink ref="E985" location="A126111154F" display="A126111154F" xr:uid="{00000000-0004-0000-0000-0000CE030000}"/>
    <hyperlink ref="E986" location="A126103594K" display="A126103594K" xr:uid="{00000000-0004-0000-0000-0000CF030000}"/>
    <hyperlink ref="E987" location="A126096066R" display="A126096066R" xr:uid="{00000000-0004-0000-0000-0000D0030000}"/>
    <hyperlink ref="E988" location="A126111186X" display="A126111186X" xr:uid="{00000000-0004-0000-0000-0000D1030000}"/>
    <hyperlink ref="E989" location="A126103626T" display="A126103626T" xr:uid="{00000000-0004-0000-0000-0000D2030000}"/>
    <hyperlink ref="E990" location="A126095982C" display="A126095982C" xr:uid="{00000000-0004-0000-0000-0000D3030000}"/>
    <hyperlink ref="E991" location="A126111102C" display="A126111102C" xr:uid="{00000000-0004-0000-0000-0000D4030000}"/>
    <hyperlink ref="E992" location="A126103542J" display="A126103542J" xr:uid="{00000000-0004-0000-0000-0000D5030000}"/>
    <hyperlink ref="E993" location="A126095938V" display="A126095938V" xr:uid="{00000000-0004-0000-0000-0000D6030000}"/>
    <hyperlink ref="E994" location="A126111058F" display="A126111058F" xr:uid="{00000000-0004-0000-0000-0000D7030000}"/>
    <hyperlink ref="E995" location="A126103498K" display="A126103498K" xr:uid="{00000000-0004-0000-0000-0000D8030000}"/>
    <hyperlink ref="E996" location="A126095958C" display="A126095958C" xr:uid="{00000000-0004-0000-0000-0000D9030000}"/>
    <hyperlink ref="E997" location="A126111078R" display="A126111078R" xr:uid="{00000000-0004-0000-0000-0000DA030000}"/>
    <hyperlink ref="E998" location="A126103518J" display="A126103518J" xr:uid="{00000000-0004-0000-0000-0000DB030000}"/>
    <hyperlink ref="E999" location="A126096010C" display="A126096010C" xr:uid="{00000000-0004-0000-0000-0000DC030000}"/>
    <hyperlink ref="E1000" location="A126111130L" display="A126111130L" xr:uid="{00000000-0004-0000-0000-0000DD030000}"/>
    <hyperlink ref="E1001" location="A126103570T" display="A126103570T" xr:uid="{00000000-0004-0000-0000-0000DE030000}"/>
    <hyperlink ref="E1002" location="A126095962V" display="A126095962V" xr:uid="{00000000-0004-0000-0000-0000DF030000}"/>
    <hyperlink ref="E1003" location="A126111082F" display="A126111082F" xr:uid="{00000000-0004-0000-0000-0000E0030000}"/>
    <hyperlink ref="E1004" location="A126103522X" display="A126103522X" xr:uid="{00000000-0004-0000-0000-0000E1030000}"/>
    <hyperlink ref="E1005" location="A126096014L" display="A126096014L" xr:uid="{00000000-0004-0000-0000-0000E2030000}"/>
    <hyperlink ref="E1006" location="A126111134W" display="A126111134W" xr:uid="{00000000-0004-0000-0000-0000E3030000}"/>
    <hyperlink ref="E1007" location="A126103574A" display="A126103574A" xr:uid="{00000000-0004-0000-0000-0000E4030000}"/>
    <hyperlink ref="E1008" location="A126096018W" display="A126096018W" xr:uid="{00000000-0004-0000-0000-0000E5030000}"/>
    <hyperlink ref="E1009" location="A126111138F" display="A126111138F" xr:uid="{00000000-0004-0000-0000-0000E6030000}"/>
    <hyperlink ref="E1010" location="A126103578K" display="A126103578K" xr:uid="{00000000-0004-0000-0000-0000E7030000}"/>
    <hyperlink ref="E1011" location="A126096070F" display="A126096070F" xr:uid="{00000000-0004-0000-0000-0000E8030000}"/>
    <hyperlink ref="E1012" location="A126111190R" display="A126111190R" xr:uid="{00000000-0004-0000-0000-0000E9030000}"/>
    <hyperlink ref="E1013" location="A126103630J" display="A126103630J" xr:uid="{00000000-0004-0000-0000-0000EA030000}"/>
    <hyperlink ref="E1014" location="A126095942K" display="A126095942K" xr:uid="{00000000-0004-0000-0000-0000EB030000}"/>
    <hyperlink ref="E1015" location="A126111062W" display="A126111062W" xr:uid="{00000000-0004-0000-0000-0000EC030000}"/>
    <hyperlink ref="E1016" location="A126103502R" display="A126103502R" xr:uid="{00000000-0004-0000-0000-0000ED030000}"/>
    <hyperlink ref="E1017" location="A126096058R" display="A126096058R" xr:uid="{00000000-0004-0000-0000-0000EE030000}"/>
    <hyperlink ref="E1018" location="A126111178X" display="A126111178X" xr:uid="{00000000-0004-0000-0000-0000EF030000}"/>
    <hyperlink ref="E1019" location="A126103618T" display="A126103618T" xr:uid="{00000000-0004-0000-0000-0000F0030000}"/>
    <hyperlink ref="E1020" location="A126096062F" display="A126096062F" xr:uid="{00000000-0004-0000-0000-0000F1030000}"/>
    <hyperlink ref="E1021" location="A126111182R" display="A126111182R" xr:uid="{00000000-0004-0000-0000-0000F2030000}"/>
    <hyperlink ref="E1022" location="A126103622J" display="A126103622J" xr:uid="{00000000-0004-0000-0000-0000F3030000}"/>
    <hyperlink ref="E1023" location="A126095950K" display="A126095950K" xr:uid="{00000000-0004-0000-0000-0000F4030000}"/>
    <hyperlink ref="E1024" location="A126111070W" display="A126111070W" xr:uid="{00000000-0004-0000-0000-0000F5030000}"/>
    <hyperlink ref="E1025" location="A126103510R" display="A126103510R" xr:uid="{00000000-0004-0000-0000-0000F6030000}"/>
    <hyperlink ref="E1026" location="A126095986L" display="A126095986L" xr:uid="{00000000-0004-0000-0000-0000F7030000}"/>
    <hyperlink ref="E1027" location="A126111106L" display="A126111106L" xr:uid="{00000000-0004-0000-0000-0000F8030000}"/>
    <hyperlink ref="E1028" location="A126103546T" display="A126103546T" xr:uid="{00000000-0004-0000-0000-0000F9030000}"/>
    <hyperlink ref="E1029" location="A126096022L" display="A126096022L" xr:uid="{00000000-0004-0000-0000-0000FA030000}"/>
    <hyperlink ref="E1030" location="A126111142W" display="A126111142W" xr:uid="{00000000-0004-0000-0000-0000FB030000}"/>
    <hyperlink ref="E1031" location="A126103582A" display="A126103582A" xr:uid="{00000000-0004-0000-0000-0000FC030000}"/>
    <hyperlink ref="E1032" location="A126096074R" display="A126096074R" xr:uid="{00000000-0004-0000-0000-0000FD030000}"/>
    <hyperlink ref="E1033" location="A126111194X" display="A126111194X" xr:uid="{00000000-0004-0000-0000-0000FE030000}"/>
    <hyperlink ref="E1034" location="A126103634T" display="A126103634T" xr:uid="{00000000-0004-0000-0000-0000FF030000}"/>
    <hyperlink ref="E1035" location="A126095946V" display="A126095946V" xr:uid="{00000000-0004-0000-0000-000000040000}"/>
    <hyperlink ref="E1036" location="A126111066F" display="A126111066F" xr:uid="{00000000-0004-0000-0000-000001040000}"/>
    <hyperlink ref="E1037" location="A126103506X" display="A126103506X" xr:uid="{00000000-0004-0000-0000-000002040000}"/>
    <hyperlink ref="E1038" location="A126096026W" display="A126096026W" xr:uid="{00000000-0004-0000-0000-000003040000}"/>
    <hyperlink ref="E1039" location="A126111146F" display="A126111146F" xr:uid="{00000000-0004-0000-0000-000004040000}"/>
    <hyperlink ref="E1040" location="A126103586K" display="A126103586K" xr:uid="{00000000-0004-0000-0000-000005040000}"/>
    <hyperlink ref="E1041" location="A126096038F" display="A126096038F" xr:uid="{00000000-0004-0000-0000-000006040000}"/>
    <hyperlink ref="E1042" location="A126111158R" display="A126111158R" xr:uid="{00000000-0004-0000-0000-000007040000}"/>
    <hyperlink ref="E1043" location="A126103598V" display="A126103598V" xr:uid="{00000000-0004-0000-0000-000008040000}"/>
    <hyperlink ref="E1044" location="A126095970V" display="A126095970V" xr:uid="{00000000-0004-0000-0000-000009040000}"/>
    <hyperlink ref="E1045" location="A126111090F" display="A126111090F" xr:uid="{00000000-0004-0000-0000-00000A040000}"/>
    <hyperlink ref="E1046" location="A126103530X" display="A126103530X" xr:uid="{00000000-0004-0000-0000-00000B040000}"/>
    <hyperlink ref="E1047" location="A126095954V" display="A126095954V" xr:uid="{00000000-0004-0000-0000-00000C040000}"/>
    <hyperlink ref="E1048" location="A126111074F" display="A126111074F" xr:uid="{00000000-0004-0000-0000-00000D040000}"/>
    <hyperlink ref="E1049" location="A126103514X" display="A126103514X" xr:uid="{00000000-0004-0000-0000-00000E040000}"/>
    <hyperlink ref="E1050" location="A126095990C" display="A126095990C" xr:uid="{00000000-0004-0000-0000-00000F040000}"/>
    <hyperlink ref="E1051" location="A126111110C" display="A126111110C" xr:uid="{00000000-0004-0000-0000-000010040000}"/>
    <hyperlink ref="E1052" location="A126103550J" display="A126103550J" xr:uid="{00000000-0004-0000-0000-000011040000}"/>
    <hyperlink ref="E1053" location="A126095966C" display="A126095966C" xr:uid="{00000000-0004-0000-0000-000012040000}"/>
    <hyperlink ref="E1054" location="A126111086R" display="A126111086R" xr:uid="{00000000-0004-0000-0000-000013040000}"/>
    <hyperlink ref="E1055" location="A126103526J" display="A126103526J" xr:uid="{00000000-0004-0000-0000-000014040000}"/>
    <hyperlink ref="E1056" location="A126095994L" display="A126095994L" xr:uid="{00000000-0004-0000-0000-000015040000}"/>
    <hyperlink ref="E1057" location="A126111114L" display="A126111114L" xr:uid="{00000000-0004-0000-0000-000016040000}"/>
    <hyperlink ref="E1058" location="A126103554T" display="A126103554T" xr:uid="{00000000-0004-0000-0000-000017040000}"/>
    <hyperlink ref="E1059" location="A126095974C" display="A126095974C" xr:uid="{00000000-0004-0000-0000-000018040000}"/>
    <hyperlink ref="E1060" location="A126111094R" display="A126111094R" xr:uid="{00000000-0004-0000-0000-000019040000}"/>
    <hyperlink ref="E1061" location="A126103534J" display="A126103534J" xr:uid="{00000000-0004-0000-0000-00001A040000}"/>
    <hyperlink ref="E1062" location="A126095342F" display="A126095342F" xr:uid="{00000000-0004-0000-0000-00001B040000}"/>
    <hyperlink ref="E1063" location="A126110462R" display="A126110462R" xr:uid="{00000000-0004-0000-0000-00001C040000}"/>
    <hyperlink ref="E1064" location="A126102902J" display="A126102902J" xr:uid="{00000000-0004-0000-0000-00001D040000}"/>
    <hyperlink ref="E1065" location="A126095298J" display="A126095298J" xr:uid="{00000000-0004-0000-0000-00001E040000}"/>
    <hyperlink ref="E1066" location="A126110418F" display="A126110418F" xr:uid="{00000000-0004-0000-0000-00001F040000}"/>
    <hyperlink ref="E1067" location="A126102858K" display="A126102858K" xr:uid="{00000000-0004-0000-0000-000020040000}"/>
    <hyperlink ref="E1068" location="A126095346R" display="A126095346R" xr:uid="{00000000-0004-0000-0000-000021040000}"/>
    <hyperlink ref="E1069" location="A126110466X" display="A126110466X" xr:uid="{00000000-0004-0000-0000-000022040000}"/>
    <hyperlink ref="E1070" location="A126102906T" display="A126102906T" xr:uid="{00000000-0004-0000-0000-000023040000}"/>
    <hyperlink ref="E1071" location="A126095350F" display="A126095350F" xr:uid="{00000000-0004-0000-0000-000024040000}"/>
    <hyperlink ref="E1072" location="A126110470R" display="A126110470R" xr:uid="{00000000-0004-0000-0000-000025040000}"/>
    <hyperlink ref="E1073" location="A126102910J" display="A126102910J" xr:uid="{00000000-0004-0000-0000-000026040000}"/>
    <hyperlink ref="E1074" location="A126095302L" display="A126095302L" xr:uid="{00000000-0004-0000-0000-000027040000}"/>
    <hyperlink ref="E1075" location="A126110422W" display="A126110422W" xr:uid="{00000000-0004-0000-0000-000028040000}"/>
    <hyperlink ref="E1076" location="A126102862A" display="A126102862A" xr:uid="{00000000-0004-0000-0000-000029040000}"/>
    <hyperlink ref="E1077" location="A126095306W" display="A126095306W" xr:uid="{00000000-0004-0000-0000-00002A040000}"/>
    <hyperlink ref="E1078" location="A126110426F" display="A126110426F" xr:uid="{00000000-0004-0000-0000-00002B040000}"/>
    <hyperlink ref="E1079" location="A126102866K" display="A126102866K" xr:uid="{00000000-0004-0000-0000-00002C040000}"/>
    <hyperlink ref="E1080" location="A126095330W" display="A126095330W" xr:uid="{00000000-0004-0000-0000-00002D040000}"/>
    <hyperlink ref="E1081" location="A126110450F" display="A126110450F" xr:uid="{00000000-0004-0000-0000-00002E040000}"/>
    <hyperlink ref="E1082" location="A126102890K" display="A126102890K" xr:uid="{00000000-0004-0000-0000-00002F040000}"/>
    <hyperlink ref="E1083" location="A126095278X" display="A126095278X" xr:uid="{00000000-0004-0000-0000-000030040000}"/>
    <hyperlink ref="E1084" location="A126110398J" display="A126110398J" xr:uid="{00000000-0004-0000-0000-000031040000}"/>
    <hyperlink ref="E1085" location="A126102838A" display="A126102838A" xr:uid="{00000000-0004-0000-0000-000032040000}"/>
    <hyperlink ref="E1086" location="A126095354R" display="A126095354R" xr:uid="{00000000-0004-0000-0000-000033040000}"/>
    <hyperlink ref="E1087" location="A126110474X" display="A126110474X" xr:uid="{00000000-0004-0000-0000-000034040000}"/>
    <hyperlink ref="E1088" location="A126102914T" display="A126102914T" xr:uid="{00000000-0004-0000-0000-000035040000}"/>
    <hyperlink ref="E1089" location="A126095334F" display="A126095334F" xr:uid="{00000000-0004-0000-0000-000036040000}"/>
    <hyperlink ref="E1090" location="A126110454R" display="A126110454R" xr:uid="{00000000-0004-0000-0000-000037040000}"/>
    <hyperlink ref="E1091" location="A126102894V" display="A126102894V" xr:uid="{00000000-0004-0000-0000-000038040000}"/>
    <hyperlink ref="E1092" location="A126095366X" display="A126095366X" xr:uid="{00000000-0004-0000-0000-000039040000}"/>
    <hyperlink ref="E1093" location="A126110486J" display="A126110486J" xr:uid="{00000000-0004-0000-0000-00003A040000}"/>
    <hyperlink ref="E1094" location="A126102926A" display="A126102926A" xr:uid="{00000000-0004-0000-0000-00003B040000}"/>
    <hyperlink ref="E1095" location="A126095282R" display="A126095282R" xr:uid="{00000000-0004-0000-0000-00003C040000}"/>
    <hyperlink ref="E1096" location="A126110402L" display="A126110402L" xr:uid="{00000000-0004-0000-0000-00003D040000}"/>
    <hyperlink ref="E1097" location="A126102842T" display="A126102842T" xr:uid="{00000000-0004-0000-0000-00003E040000}"/>
    <hyperlink ref="E1098" location="A126095238F" display="A126095238F" xr:uid="{00000000-0004-0000-0000-00003F040000}"/>
    <hyperlink ref="E1099" location="A126110358R" display="A126110358R" xr:uid="{00000000-0004-0000-0000-000040040000}"/>
    <hyperlink ref="E1100" location="A126102798V" display="A126102798V" xr:uid="{00000000-0004-0000-0000-000041040000}"/>
    <hyperlink ref="E1101" location="A126095258R" display="A126095258R" xr:uid="{00000000-0004-0000-0000-000042040000}"/>
    <hyperlink ref="E1102" location="A126110378X" display="A126110378X" xr:uid="{00000000-0004-0000-0000-000043040000}"/>
    <hyperlink ref="E1103" location="A126102818T" display="A126102818T" xr:uid="{00000000-0004-0000-0000-000044040000}"/>
    <hyperlink ref="E1104" location="A126095310L" display="A126095310L" xr:uid="{00000000-0004-0000-0000-000045040000}"/>
    <hyperlink ref="E1105" location="A126110430W" display="A126110430W" xr:uid="{00000000-0004-0000-0000-000046040000}"/>
    <hyperlink ref="E1106" location="A126102870A" display="A126102870A" xr:uid="{00000000-0004-0000-0000-000047040000}"/>
    <hyperlink ref="E1107" location="A126095262F" display="A126095262F" xr:uid="{00000000-0004-0000-0000-000048040000}"/>
    <hyperlink ref="E1108" location="A126110382R" display="A126110382R" xr:uid="{00000000-0004-0000-0000-000049040000}"/>
    <hyperlink ref="E1109" location="A126102822J" display="A126102822J" xr:uid="{00000000-0004-0000-0000-00004A040000}"/>
    <hyperlink ref="E1110" location="A126095314W" display="A126095314W" xr:uid="{00000000-0004-0000-0000-00004B040000}"/>
    <hyperlink ref="E1111" location="A126110434F" display="A126110434F" xr:uid="{00000000-0004-0000-0000-00004C040000}"/>
    <hyperlink ref="E1112" location="A126102874K" display="A126102874K" xr:uid="{00000000-0004-0000-0000-00004D040000}"/>
    <hyperlink ref="E1113" location="A126095318F" display="A126095318F" xr:uid="{00000000-0004-0000-0000-00004E040000}"/>
    <hyperlink ref="E1114" location="A126110438R" display="A126110438R" xr:uid="{00000000-0004-0000-0000-00004F040000}"/>
    <hyperlink ref="E1115" location="A126102878V" display="A126102878V" xr:uid="{00000000-0004-0000-0000-000050040000}"/>
    <hyperlink ref="E1116" location="A126095370R" display="A126095370R" xr:uid="{00000000-0004-0000-0000-000051040000}"/>
    <hyperlink ref="E1117" location="A126110490X" display="A126110490X" xr:uid="{00000000-0004-0000-0000-000052040000}"/>
    <hyperlink ref="E1118" location="A126102930T" display="A126102930T" xr:uid="{00000000-0004-0000-0000-000053040000}"/>
    <hyperlink ref="E1119" location="A126095242W" display="A126095242W" xr:uid="{00000000-0004-0000-0000-000054040000}"/>
    <hyperlink ref="E1120" location="A126110362F" display="A126110362F" xr:uid="{00000000-0004-0000-0000-000055040000}"/>
    <hyperlink ref="E1121" location="A126102802X" display="A126102802X" xr:uid="{00000000-0004-0000-0000-000056040000}"/>
    <hyperlink ref="E1122" location="A126095358X" display="A126095358X" xr:uid="{00000000-0004-0000-0000-000057040000}"/>
    <hyperlink ref="E1123" location="A126110478J" display="A126110478J" xr:uid="{00000000-0004-0000-0000-000058040000}"/>
    <hyperlink ref="E1124" location="A126102918A" display="A126102918A" xr:uid="{00000000-0004-0000-0000-000059040000}"/>
    <hyperlink ref="E1125" location="A126095362R" display="A126095362R" xr:uid="{00000000-0004-0000-0000-00005A040000}"/>
    <hyperlink ref="E1126" location="A126110482X" display="A126110482X" xr:uid="{00000000-0004-0000-0000-00005B040000}"/>
    <hyperlink ref="E1127" location="A126102922T" display="A126102922T" xr:uid="{00000000-0004-0000-0000-00005C040000}"/>
    <hyperlink ref="E1128" location="A126095250W" display="A126095250W" xr:uid="{00000000-0004-0000-0000-00005D040000}"/>
    <hyperlink ref="E1129" location="A126110370F" display="A126110370F" xr:uid="{00000000-0004-0000-0000-00005E040000}"/>
    <hyperlink ref="E1130" location="A126102810X" display="A126102810X" xr:uid="{00000000-0004-0000-0000-00005F040000}"/>
    <hyperlink ref="E1131" location="A126095286X" display="A126095286X" xr:uid="{00000000-0004-0000-0000-000060040000}"/>
    <hyperlink ref="E1132" location="A126110406W" display="A126110406W" xr:uid="{00000000-0004-0000-0000-000061040000}"/>
    <hyperlink ref="E1133" location="A126102846A" display="A126102846A" xr:uid="{00000000-0004-0000-0000-000062040000}"/>
    <hyperlink ref="E1134" location="A126095322W" display="A126095322W" xr:uid="{00000000-0004-0000-0000-000063040000}"/>
    <hyperlink ref="E1135" location="A126110442F" display="A126110442F" xr:uid="{00000000-0004-0000-0000-000064040000}"/>
    <hyperlink ref="E1136" location="A126102882K" display="A126102882K" xr:uid="{00000000-0004-0000-0000-000065040000}"/>
    <hyperlink ref="E1137" location="A126095374X" display="A126095374X" xr:uid="{00000000-0004-0000-0000-000066040000}"/>
    <hyperlink ref="E1138" location="A126110494J" display="A126110494J" xr:uid="{00000000-0004-0000-0000-000067040000}"/>
    <hyperlink ref="E1139" location="A126102934A" display="A126102934A" xr:uid="{00000000-0004-0000-0000-000068040000}"/>
    <hyperlink ref="E1140" location="A126095246F" display="A126095246F" xr:uid="{00000000-0004-0000-0000-000069040000}"/>
    <hyperlink ref="E1141" location="A126110366R" display="A126110366R" xr:uid="{00000000-0004-0000-0000-00006A040000}"/>
    <hyperlink ref="E1142" location="A126102806J" display="A126102806J" xr:uid="{00000000-0004-0000-0000-00006B040000}"/>
    <hyperlink ref="E1143" location="A126095326F" display="A126095326F" xr:uid="{00000000-0004-0000-0000-00006C040000}"/>
    <hyperlink ref="E1144" location="A126110446R" display="A126110446R" xr:uid="{00000000-0004-0000-0000-00006D040000}"/>
    <hyperlink ref="E1145" location="A126102886V" display="A126102886V" xr:uid="{00000000-0004-0000-0000-00006E040000}"/>
    <hyperlink ref="E1146" location="A126095338R" display="A126095338R" xr:uid="{00000000-0004-0000-0000-00006F040000}"/>
    <hyperlink ref="E1147" location="A126110458X" display="A126110458X" xr:uid="{00000000-0004-0000-0000-000070040000}"/>
    <hyperlink ref="E1148" location="A126102898C" display="A126102898C" xr:uid="{00000000-0004-0000-0000-000071040000}"/>
    <hyperlink ref="E1149" location="A126095270F" display="A126095270F" xr:uid="{00000000-0004-0000-0000-000072040000}"/>
    <hyperlink ref="E1150" location="A126110390R" display="A126110390R" xr:uid="{00000000-0004-0000-0000-000073040000}"/>
    <hyperlink ref="E1151" location="A126102830J" display="A126102830J" xr:uid="{00000000-0004-0000-0000-000074040000}"/>
    <hyperlink ref="E1152" location="A126095254F" display="A126095254F" xr:uid="{00000000-0004-0000-0000-000075040000}"/>
    <hyperlink ref="E1153" location="A126110374R" display="A126110374R" xr:uid="{00000000-0004-0000-0000-000076040000}"/>
    <hyperlink ref="E1154" location="A126102814J" display="A126102814J" xr:uid="{00000000-0004-0000-0000-000077040000}"/>
    <hyperlink ref="E1155" location="A126095290R" display="A126095290R" xr:uid="{00000000-0004-0000-0000-000078040000}"/>
    <hyperlink ref="E1156" location="A126110410L" display="A126110410L" xr:uid="{00000000-0004-0000-0000-000079040000}"/>
    <hyperlink ref="E1157" location="A126102850T" display="A126102850T" xr:uid="{00000000-0004-0000-0000-00007A040000}"/>
    <hyperlink ref="E1158" location="A126095266R" display="A126095266R" xr:uid="{00000000-0004-0000-0000-00007B040000}"/>
    <hyperlink ref="E1159" location="A126110386X" display="A126110386X" xr:uid="{00000000-0004-0000-0000-00007C040000}"/>
    <hyperlink ref="E1160" location="A126102826T" display="A126102826T" xr:uid="{00000000-0004-0000-0000-00007D040000}"/>
    <hyperlink ref="E1161" location="A126095294X" display="A126095294X" xr:uid="{00000000-0004-0000-0000-00007E040000}"/>
    <hyperlink ref="E1162" location="A126110414W" display="A126110414W" xr:uid="{00000000-0004-0000-0000-00007F040000}"/>
    <hyperlink ref="E1163" location="A126102854A" display="A126102854A" xr:uid="{00000000-0004-0000-0000-000080040000}"/>
    <hyperlink ref="E1164" location="A126095274R" display="A126095274R" xr:uid="{00000000-0004-0000-0000-000081040000}"/>
    <hyperlink ref="E1165" location="A126110394X" display="A126110394X" xr:uid="{00000000-0004-0000-0000-000082040000}"/>
    <hyperlink ref="E1166" location="A126102834T" display="A126102834T" xr:uid="{00000000-0004-0000-0000-000083040000}"/>
    <hyperlink ref="E1167" location="A126095482J" display="A126095482J" xr:uid="{00000000-0004-0000-0000-000084040000}"/>
    <hyperlink ref="E1168" location="A126110602F" display="A126110602F" xr:uid="{00000000-0004-0000-0000-000085040000}"/>
    <hyperlink ref="E1169" location="A126103042L" display="A126103042L" xr:uid="{00000000-0004-0000-0000-000086040000}"/>
    <hyperlink ref="E1170" location="A126095438X" display="A126095438X" xr:uid="{00000000-0004-0000-0000-000087040000}"/>
    <hyperlink ref="E1171" location="A126110558J" display="A126110558J" xr:uid="{00000000-0004-0000-0000-000088040000}"/>
    <hyperlink ref="E1172" location="A126102998L" display="A126102998L" xr:uid="{00000000-0004-0000-0000-000089040000}"/>
    <hyperlink ref="E1173" location="A126095486T" display="A126095486T" xr:uid="{00000000-0004-0000-0000-00008A040000}"/>
    <hyperlink ref="E1174" location="A126110606R" display="A126110606R" xr:uid="{00000000-0004-0000-0000-00008B040000}"/>
    <hyperlink ref="E1175" location="A126103046W" display="A126103046W" xr:uid="{00000000-0004-0000-0000-00008C040000}"/>
    <hyperlink ref="E1176" location="A126095490J" display="A126095490J" xr:uid="{00000000-0004-0000-0000-00008D040000}"/>
    <hyperlink ref="E1177" location="A126110610F" display="A126110610F" xr:uid="{00000000-0004-0000-0000-00008E040000}"/>
    <hyperlink ref="E1178" location="A126103050L" display="A126103050L" xr:uid="{00000000-0004-0000-0000-00008F040000}"/>
    <hyperlink ref="E1179" location="A126095442R" display="A126095442R" xr:uid="{00000000-0004-0000-0000-000090040000}"/>
    <hyperlink ref="E1180" location="A126110562X" display="A126110562X" xr:uid="{00000000-0004-0000-0000-000091040000}"/>
    <hyperlink ref="E1181" location="A126103002V" display="A126103002V" xr:uid="{00000000-0004-0000-0000-000092040000}"/>
    <hyperlink ref="E1182" location="A126095446X" display="A126095446X" xr:uid="{00000000-0004-0000-0000-000093040000}"/>
    <hyperlink ref="E1183" location="A126110566J" display="A126110566J" xr:uid="{00000000-0004-0000-0000-000094040000}"/>
    <hyperlink ref="E1184" location="A126103006C" display="A126103006C" xr:uid="{00000000-0004-0000-0000-000095040000}"/>
    <hyperlink ref="E1185" location="A126095470X" display="A126095470X" xr:uid="{00000000-0004-0000-0000-000096040000}"/>
    <hyperlink ref="E1186" location="A126110590J" display="A126110590J" xr:uid="{00000000-0004-0000-0000-000097040000}"/>
    <hyperlink ref="E1187" location="A126103030C" display="A126103030C" xr:uid="{00000000-0004-0000-0000-000098040000}"/>
    <hyperlink ref="E1188" location="A126095418R" display="A126095418R" xr:uid="{00000000-0004-0000-0000-000099040000}"/>
    <hyperlink ref="E1189" location="A126110538X" display="A126110538X" xr:uid="{00000000-0004-0000-0000-00009A040000}"/>
    <hyperlink ref="E1190" location="A126102978C" display="A126102978C" xr:uid="{00000000-0004-0000-0000-00009B040000}"/>
    <hyperlink ref="E1191" location="A126095494T" display="A126095494T" xr:uid="{00000000-0004-0000-0000-00009C040000}"/>
    <hyperlink ref="E1192" location="A126110614R" display="A126110614R" xr:uid="{00000000-0004-0000-0000-00009D040000}"/>
    <hyperlink ref="E1193" location="A126103054W" display="A126103054W" xr:uid="{00000000-0004-0000-0000-00009E040000}"/>
    <hyperlink ref="E1194" location="A126095474J" display="A126095474J" xr:uid="{00000000-0004-0000-0000-00009F040000}"/>
    <hyperlink ref="E1195" location="A126110594T" display="A126110594T" xr:uid="{00000000-0004-0000-0000-0000A0040000}"/>
    <hyperlink ref="E1196" location="A126103034L" display="A126103034L" xr:uid="{00000000-0004-0000-0000-0000A1040000}"/>
    <hyperlink ref="E1197" location="A126095506R" display="A126095506R" xr:uid="{00000000-0004-0000-0000-0000A2040000}"/>
    <hyperlink ref="E1198" location="A126110626X" display="A126110626X" xr:uid="{00000000-0004-0000-0000-0000A3040000}"/>
    <hyperlink ref="E1199" location="A126103066F" display="A126103066F" xr:uid="{00000000-0004-0000-0000-0000A4040000}"/>
    <hyperlink ref="E1200" location="A126095422F" display="A126095422F" xr:uid="{00000000-0004-0000-0000-0000A5040000}"/>
    <hyperlink ref="E1201" location="A126110542R" display="A126110542R" xr:uid="{00000000-0004-0000-0000-0000A6040000}"/>
    <hyperlink ref="E1202" location="A126102982V" display="A126102982V" xr:uid="{00000000-0004-0000-0000-0000A7040000}"/>
    <hyperlink ref="E1203" location="A126095378J" display="A126095378J" xr:uid="{00000000-0004-0000-0000-0000A8040000}"/>
    <hyperlink ref="E1204" location="A126110498T" display="A126110498T" xr:uid="{00000000-0004-0000-0000-0000A9040000}"/>
    <hyperlink ref="E1205" location="A126102938K" display="A126102938K" xr:uid="{00000000-0004-0000-0000-0000AA040000}"/>
    <hyperlink ref="E1206" location="A126095398T" display="A126095398T" xr:uid="{00000000-0004-0000-0000-0000AB040000}"/>
    <hyperlink ref="E1207" location="A126110518R" display="A126110518R" xr:uid="{00000000-0004-0000-0000-0000AC040000}"/>
    <hyperlink ref="E1208" location="A126102958V" display="A126102958V" xr:uid="{00000000-0004-0000-0000-0000AD040000}"/>
    <hyperlink ref="E1209" location="A126095450R" display="A126095450R" xr:uid="{00000000-0004-0000-0000-0000AE040000}"/>
    <hyperlink ref="E1210" location="A126110570X" display="A126110570X" xr:uid="{00000000-0004-0000-0000-0000AF040000}"/>
    <hyperlink ref="E1211" location="A126103010V" display="A126103010V" xr:uid="{00000000-0004-0000-0000-0000B0040000}"/>
    <hyperlink ref="E1212" location="A126095402W" display="A126095402W" xr:uid="{00000000-0004-0000-0000-0000B1040000}"/>
    <hyperlink ref="E1213" location="A126110522F" display="A126110522F" xr:uid="{00000000-0004-0000-0000-0000B2040000}"/>
    <hyperlink ref="E1214" location="A126102962K" display="A126102962K" xr:uid="{00000000-0004-0000-0000-0000B3040000}"/>
    <hyperlink ref="E1215" location="A126095454X" display="A126095454X" xr:uid="{00000000-0004-0000-0000-0000B4040000}"/>
    <hyperlink ref="E1216" location="A126110574J" display="A126110574J" xr:uid="{00000000-0004-0000-0000-0000B5040000}"/>
    <hyperlink ref="E1217" location="A126103014C" display="A126103014C" xr:uid="{00000000-0004-0000-0000-0000B6040000}"/>
    <hyperlink ref="E1218" location="A126095458J" display="A126095458J" xr:uid="{00000000-0004-0000-0000-0000B7040000}"/>
    <hyperlink ref="E1219" location="A126110578T" display="A126110578T" xr:uid="{00000000-0004-0000-0000-0000B8040000}"/>
    <hyperlink ref="E1220" location="A126103018L" display="A126103018L" xr:uid="{00000000-0004-0000-0000-0000B9040000}"/>
    <hyperlink ref="E1221" location="A126095510F" display="A126095510F" xr:uid="{00000000-0004-0000-0000-0000BA040000}"/>
    <hyperlink ref="E1222" location="A126110630R" display="A126110630R" xr:uid="{00000000-0004-0000-0000-0000BB040000}"/>
    <hyperlink ref="E1223" location="A126103070W" display="A126103070W" xr:uid="{00000000-0004-0000-0000-0000BC040000}"/>
    <hyperlink ref="E1224" location="A126095382X" display="A126095382X" xr:uid="{00000000-0004-0000-0000-0000BD040000}"/>
    <hyperlink ref="E1225" location="A126110502W" display="A126110502W" xr:uid="{00000000-0004-0000-0000-0000BE040000}"/>
    <hyperlink ref="E1226" location="A126102942A" display="A126102942A" xr:uid="{00000000-0004-0000-0000-0000BF040000}"/>
    <hyperlink ref="E1227" location="A126095498A" display="A126095498A" xr:uid="{00000000-0004-0000-0000-0000C0040000}"/>
    <hyperlink ref="E1228" location="A126110618X" display="A126110618X" xr:uid="{00000000-0004-0000-0000-0000C1040000}"/>
    <hyperlink ref="E1229" location="A126103058F" display="A126103058F" xr:uid="{00000000-0004-0000-0000-0000C2040000}"/>
    <hyperlink ref="E1230" location="A126095502F" display="A126095502F" xr:uid="{00000000-0004-0000-0000-0000C3040000}"/>
    <hyperlink ref="E1231" location="A126110622R" display="A126110622R" xr:uid="{00000000-0004-0000-0000-0000C4040000}"/>
    <hyperlink ref="E1232" location="A126103062W" display="A126103062W" xr:uid="{00000000-0004-0000-0000-0000C5040000}"/>
    <hyperlink ref="E1233" location="A126095390X" display="A126095390X" xr:uid="{00000000-0004-0000-0000-0000C6040000}"/>
    <hyperlink ref="E1234" location="A126110510W" display="A126110510W" xr:uid="{00000000-0004-0000-0000-0000C7040000}"/>
    <hyperlink ref="E1235" location="A126102950A" display="A126102950A" xr:uid="{00000000-0004-0000-0000-0000C8040000}"/>
    <hyperlink ref="E1236" location="A126095426R" display="A126095426R" xr:uid="{00000000-0004-0000-0000-0000C9040000}"/>
    <hyperlink ref="E1237" location="A126110546X" display="A126110546X" xr:uid="{00000000-0004-0000-0000-0000CA040000}"/>
    <hyperlink ref="E1238" location="A126102986C" display="A126102986C" xr:uid="{00000000-0004-0000-0000-0000CB040000}"/>
    <hyperlink ref="E1239" location="A126095462X" display="A126095462X" xr:uid="{00000000-0004-0000-0000-0000CC040000}"/>
    <hyperlink ref="E1240" location="A126110582J" display="A126110582J" xr:uid="{00000000-0004-0000-0000-0000CD040000}"/>
    <hyperlink ref="E1241" location="A126103022C" display="A126103022C" xr:uid="{00000000-0004-0000-0000-0000CE040000}"/>
    <hyperlink ref="E1242" location="A126095514R" display="A126095514R" xr:uid="{00000000-0004-0000-0000-0000CF040000}"/>
    <hyperlink ref="E1243" location="A126110634X" display="A126110634X" xr:uid="{00000000-0004-0000-0000-0000D0040000}"/>
    <hyperlink ref="E1244" location="A126103074F" display="A126103074F" xr:uid="{00000000-0004-0000-0000-0000D1040000}"/>
    <hyperlink ref="E1245" location="A126095386J" display="A126095386J" xr:uid="{00000000-0004-0000-0000-0000D2040000}"/>
    <hyperlink ref="E1246" location="A126110506F" display="A126110506F" xr:uid="{00000000-0004-0000-0000-0000D3040000}"/>
    <hyperlink ref="E1247" location="A126102946K" display="A126102946K" xr:uid="{00000000-0004-0000-0000-0000D4040000}"/>
    <hyperlink ref="E1248" location="A126095466J" display="A126095466J" xr:uid="{00000000-0004-0000-0000-0000D5040000}"/>
    <hyperlink ref="E1249" location="A126110586T" display="A126110586T" xr:uid="{00000000-0004-0000-0000-0000D6040000}"/>
    <hyperlink ref="E1250" location="A126103026L" display="A126103026L" xr:uid="{00000000-0004-0000-0000-0000D7040000}"/>
    <hyperlink ref="E1251" location="A126095478T" display="A126095478T" xr:uid="{00000000-0004-0000-0000-0000D8040000}"/>
    <hyperlink ref="E1252" location="A126110598A" display="A126110598A" xr:uid="{00000000-0004-0000-0000-0000D9040000}"/>
    <hyperlink ref="E1253" location="A126103038W" display="A126103038W" xr:uid="{00000000-0004-0000-0000-0000DA040000}"/>
    <hyperlink ref="E1254" location="A126095410W" display="A126095410W" xr:uid="{00000000-0004-0000-0000-0000DB040000}"/>
    <hyperlink ref="E1255" location="A126110530F" display="A126110530F" xr:uid="{00000000-0004-0000-0000-0000DC040000}"/>
    <hyperlink ref="E1256" location="A126102970K" display="A126102970K" xr:uid="{00000000-0004-0000-0000-0000DD040000}"/>
    <hyperlink ref="E1257" location="A126095394J" display="A126095394J" xr:uid="{00000000-0004-0000-0000-0000DE040000}"/>
    <hyperlink ref="E1258" location="A126110514F" display="A126110514F" xr:uid="{00000000-0004-0000-0000-0000DF040000}"/>
    <hyperlink ref="E1259" location="A126102954K" display="A126102954K" xr:uid="{00000000-0004-0000-0000-0000E0040000}"/>
    <hyperlink ref="E1260" location="A126095430F" display="A126095430F" xr:uid="{00000000-0004-0000-0000-0000E1040000}"/>
    <hyperlink ref="E1261" location="A126110550R" display="A126110550R" xr:uid="{00000000-0004-0000-0000-0000E2040000}"/>
    <hyperlink ref="E1262" location="A126102990V" display="A126102990V" xr:uid="{00000000-0004-0000-0000-0000E3040000}"/>
    <hyperlink ref="E1263" location="A126095406F" display="A126095406F" xr:uid="{00000000-0004-0000-0000-0000E4040000}"/>
    <hyperlink ref="E1264" location="A126110526R" display="A126110526R" xr:uid="{00000000-0004-0000-0000-0000E5040000}"/>
    <hyperlink ref="E1265" location="A126102966V" display="A126102966V" xr:uid="{00000000-0004-0000-0000-0000E6040000}"/>
    <hyperlink ref="E1266" location="A126095434R" display="A126095434R" xr:uid="{00000000-0004-0000-0000-0000E7040000}"/>
    <hyperlink ref="E1267" location="A126110554X" display="A126110554X" xr:uid="{00000000-0004-0000-0000-0000E8040000}"/>
    <hyperlink ref="E1268" location="A126102994C" display="A126102994C" xr:uid="{00000000-0004-0000-0000-0000E9040000}"/>
    <hyperlink ref="E1269" location="A126095414F" display="A126095414F" xr:uid="{00000000-0004-0000-0000-0000EA040000}"/>
    <hyperlink ref="E1270" location="A126110534R" display="A126110534R" xr:uid="{00000000-0004-0000-0000-0000EB040000}"/>
    <hyperlink ref="E1271" location="A126102974V" display="A126102974V" xr:uid="{00000000-0004-0000-0000-0000EC040000}"/>
    <hyperlink ref="E1272" location="A126095622X" display="A126095622X" xr:uid="{00000000-0004-0000-0000-0000ED040000}"/>
    <hyperlink ref="E1273" location="A126110742J" display="A126110742J" xr:uid="{00000000-0004-0000-0000-0000EE040000}"/>
    <hyperlink ref="E1274" location="A126103182R" display="A126103182R" xr:uid="{00000000-0004-0000-0000-0000EF040000}"/>
    <hyperlink ref="E1275" location="A126095578A" display="A126095578A" xr:uid="{00000000-0004-0000-0000-0000F0040000}"/>
    <hyperlink ref="E1276" location="A126110698K" display="A126110698K" xr:uid="{00000000-0004-0000-0000-0000F1040000}"/>
    <hyperlink ref="E1277" location="A126103138F" display="A126103138F" xr:uid="{00000000-0004-0000-0000-0000F2040000}"/>
    <hyperlink ref="E1278" location="A126095626J" display="A126095626J" xr:uid="{00000000-0004-0000-0000-0000F3040000}"/>
    <hyperlink ref="E1279" location="A126110746T" display="A126110746T" xr:uid="{00000000-0004-0000-0000-0000F4040000}"/>
    <hyperlink ref="E1280" location="A126103186X" display="A126103186X" xr:uid="{00000000-0004-0000-0000-0000F5040000}"/>
    <hyperlink ref="E1281" location="A126095630X" display="A126095630X" xr:uid="{00000000-0004-0000-0000-0000F6040000}"/>
    <hyperlink ref="E1282" location="A126110750J" display="A126110750J" xr:uid="{00000000-0004-0000-0000-0000F7040000}"/>
    <hyperlink ref="E1283" location="A126103190R" display="A126103190R" xr:uid="{00000000-0004-0000-0000-0000F8040000}"/>
    <hyperlink ref="E1284" location="A126095582T" display="A126095582T" xr:uid="{00000000-0004-0000-0000-0000F9040000}"/>
    <hyperlink ref="E1285" location="A126110702R" display="A126110702R" xr:uid="{00000000-0004-0000-0000-0000FA040000}"/>
    <hyperlink ref="E1286" location="A126103142W" display="A126103142W" xr:uid="{00000000-0004-0000-0000-0000FB040000}"/>
    <hyperlink ref="E1287" location="A126095586A" display="A126095586A" xr:uid="{00000000-0004-0000-0000-0000FC040000}"/>
    <hyperlink ref="E1288" location="A126110706X" display="A126110706X" xr:uid="{00000000-0004-0000-0000-0000FD040000}"/>
    <hyperlink ref="E1289" location="A126103146F" display="A126103146F" xr:uid="{00000000-0004-0000-0000-0000FE040000}"/>
    <hyperlink ref="E1290" location="A126095610R" display="A126095610R" xr:uid="{00000000-0004-0000-0000-0000FF040000}"/>
    <hyperlink ref="E1291" location="A126110730X" display="A126110730X" xr:uid="{00000000-0004-0000-0000-000000050000}"/>
    <hyperlink ref="E1292" location="A126103170F" display="A126103170F" xr:uid="{00000000-0004-0000-0000-000001050000}"/>
    <hyperlink ref="E1293" location="A126095558T" display="A126095558T" xr:uid="{00000000-0004-0000-0000-000002050000}"/>
    <hyperlink ref="E1294" location="A126110678A" display="A126110678A" xr:uid="{00000000-0004-0000-0000-000003050000}"/>
    <hyperlink ref="E1295" location="A126103118W" display="A126103118W" xr:uid="{00000000-0004-0000-0000-000004050000}"/>
    <hyperlink ref="E1296" location="A126095634J" display="A126095634J" xr:uid="{00000000-0004-0000-0000-000005050000}"/>
    <hyperlink ref="E1297" location="A126110754T" display="A126110754T" xr:uid="{00000000-0004-0000-0000-000006050000}"/>
    <hyperlink ref="E1298" location="A126103194X" display="A126103194X" xr:uid="{00000000-0004-0000-0000-000007050000}"/>
    <hyperlink ref="E1299" location="A126095614X" display="A126095614X" xr:uid="{00000000-0004-0000-0000-000008050000}"/>
    <hyperlink ref="E1300" location="A126110734J" display="A126110734J" xr:uid="{00000000-0004-0000-0000-000009050000}"/>
    <hyperlink ref="E1301" location="A126103174R" display="A126103174R" xr:uid="{00000000-0004-0000-0000-00000A050000}"/>
    <hyperlink ref="E1302" location="A126095646T" display="A126095646T" xr:uid="{00000000-0004-0000-0000-00000B050000}"/>
    <hyperlink ref="E1303" location="A126110766A" display="A126110766A" xr:uid="{00000000-0004-0000-0000-00000C050000}"/>
    <hyperlink ref="E1304" location="A126103206W" display="A126103206W" xr:uid="{00000000-0004-0000-0000-00000D050000}"/>
    <hyperlink ref="E1305" location="A126095562J" display="A126095562J" xr:uid="{00000000-0004-0000-0000-00000E050000}"/>
    <hyperlink ref="E1306" location="A126110682T" display="A126110682T" xr:uid="{00000000-0004-0000-0000-00000F050000}"/>
    <hyperlink ref="E1307" location="A126103122L" display="A126103122L" xr:uid="{00000000-0004-0000-0000-000010050000}"/>
    <hyperlink ref="E1308" location="A126095518X" display="A126095518X" xr:uid="{00000000-0004-0000-0000-000011050000}"/>
    <hyperlink ref="E1309" location="A126110638J" display="A126110638J" xr:uid="{00000000-0004-0000-0000-000012050000}"/>
    <hyperlink ref="E1310" location="A126103078R" display="A126103078R" xr:uid="{00000000-0004-0000-0000-000013050000}"/>
    <hyperlink ref="E1311" location="A126095538J" display="A126095538J" xr:uid="{00000000-0004-0000-0000-000014050000}"/>
    <hyperlink ref="E1312" location="A126110658T" display="A126110658T" xr:uid="{00000000-0004-0000-0000-000015050000}"/>
    <hyperlink ref="E1313" location="A126103098X" display="A126103098X" xr:uid="{00000000-0004-0000-0000-000016050000}"/>
    <hyperlink ref="E1314" location="A126095590T" display="A126095590T" xr:uid="{00000000-0004-0000-0000-000017050000}"/>
    <hyperlink ref="E1315" location="A126110710R" display="A126110710R" xr:uid="{00000000-0004-0000-0000-000018050000}"/>
    <hyperlink ref="E1316" location="A126103150W" display="A126103150W" xr:uid="{00000000-0004-0000-0000-000019050000}"/>
    <hyperlink ref="E1317" location="A126095542X" display="A126095542X" xr:uid="{00000000-0004-0000-0000-00001A050000}"/>
    <hyperlink ref="E1318" location="A126110662J" display="A126110662J" xr:uid="{00000000-0004-0000-0000-00001B050000}"/>
    <hyperlink ref="E1319" location="A126103102C" display="A126103102C" xr:uid="{00000000-0004-0000-0000-00001C050000}"/>
    <hyperlink ref="E1320" location="A126095594A" display="A126095594A" xr:uid="{00000000-0004-0000-0000-00001D050000}"/>
    <hyperlink ref="E1321" location="A126110714X" display="A126110714X" xr:uid="{00000000-0004-0000-0000-00001E050000}"/>
    <hyperlink ref="E1322" location="A126103154F" display="A126103154F" xr:uid="{00000000-0004-0000-0000-00001F050000}"/>
    <hyperlink ref="E1323" location="A126095598K" display="A126095598K" xr:uid="{00000000-0004-0000-0000-000020050000}"/>
    <hyperlink ref="E1324" location="A126110718J" display="A126110718J" xr:uid="{00000000-0004-0000-0000-000021050000}"/>
    <hyperlink ref="E1325" location="A126103158R" display="A126103158R" xr:uid="{00000000-0004-0000-0000-000022050000}"/>
    <hyperlink ref="E1326" location="A126095650J" display="A126095650J" xr:uid="{00000000-0004-0000-0000-000023050000}"/>
    <hyperlink ref="E1327" location="A126110770T" display="A126110770T" xr:uid="{00000000-0004-0000-0000-000024050000}"/>
    <hyperlink ref="E1328" location="A126103210L" display="A126103210L" xr:uid="{00000000-0004-0000-0000-000025050000}"/>
    <hyperlink ref="E1329" location="A126095522R" display="A126095522R" xr:uid="{00000000-0004-0000-0000-000026050000}"/>
    <hyperlink ref="E1330" location="A126110642X" display="A126110642X" xr:uid="{00000000-0004-0000-0000-000027050000}"/>
    <hyperlink ref="E1331" location="A126103082F" display="A126103082F" xr:uid="{00000000-0004-0000-0000-000028050000}"/>
    <hyperlink ref="E1332" location="A126095638T" display="A126095638T" xr:uid="{00000000-0004-0000-0000-000029050000}"/>
    <hyperlink ref="E1333" location="A126110758A" display="A126110758A" xr:uid="{00000000-0004-0000-0000-00002A050000}"/>
    <hyperlink ref="E1334" location="A126103198J" display="A126103198J" xr:uid="{00000000-0004-0000-0000-00002B050000}"/>
    <hyperlink ref="E1335" location="A126095642J" display="A126095642J" xr:uid="{00000000-0004-0000-0000-00002C050000}"/>
    <hyperlink ref="E1336" location="A126110762T" display="A126110762T" xr:uid="{00000000-0004-0000-0000-00002D050000}"/>
    <hyperlink ref="E1337" location="A126103202L" display="A126103202L" xr:uid="{00000000-0004-0000-0000-00002E050000}"/>
    <hyperlink ref="E1338" location="A126095530R" display="A126095530R" xr:uid="{00000000-0004-0000-0000-00002F050000}"/>
    <hyperlink ref="E1339" location="A126110650X" display="A126110650X" xr:uid="{00000000-0004-0000-0000-000030050000}"/>
    <hyperlink ref="E1340" location="A126103090F" display="A126103090F" xr:uid="{00000000-0004-0000-0000-000031050000}"/>
    <hyperlink ref="E1341" location="A126095566T" display="A126095566T" xr:uid="{00000000-0004-0000-0000-000032050000}"/>
    <hyperlink ref="E1342" location="A126110686A" display="A126110686A" xr:uid="{00000000-0004-0000-0000-000033050000}"/>
    <hyperlink ref="E1343" location="A126103126W" display="A126103126W" xr:uid="{00000000-0004-0000-0000-000034050000}"/>
    <hyperlink ref="E1344" location="A126095602R" display="A126095602R" xr:uid="{00000000-0004-0000-0000-000035050000}"/>
    <hyperlink ref="E1345" location="A126110722X" display="A126110722X" xr:uid="{00000000-0004-0000-0000-000036050000}"/>
    <hyperlink ref="E1346" location="A126103162F" display="A126103162F" xr:uid="{00000000-0004-0000-0000-000037050000}"/>
    <hyperlink ref="E1347" location="A126095654T" display="A126095654T" xr:uid="{00000000-0004-0000-0000-000038050000}"/>
    <hyperlink ref="E1348" location="A126110774A" display="A126110774A" xr:uid="{00000000-0004-0000-0000-000039050000}"/>
    <hyperlink ref="E1349" location="A126103214W" display="A126103214W" xr:uid="{00000000-0004-0000-0000-00003A050000}"/>
    <hyperlink ref="E1350" location="A126095526X" display="A126095526X" xr:uid="{00000000-0004-0000-0000-00003B050000}"/>
    <hyperlink ref="E1351" location="A126110646J" display="A126110646J" xr:uid="{00000000-0004-0000-0000-00003C050000}"/>
    <hyperlink ref="E1352" location="A126103086R" display="A126103086R" xr:uid="{00000000-0004-0000-0000-00003D050000}"/>
    <hyperlink ref="E1353" location="A126095606X" display="A126095606X" xr:uid="{00000000-0004-0000-0000-00003E050000}"/>
    <hyperlink ref="E1354" location="A126110726J" display="A126110726J" xr:uid="{00000000-0004-0000-0000-00003F050000}"/>
    <hyperlink ref="E1355" location="A126103166R" display="A126103166R" xr:uid="{00000000-0004-0000-0000-000040050000}"/>
    <hyperlink ref="E1356" location="A126095618J" display="A126095618J" xr:uid="{00000000-0004-0000-0000-000041050000}"/>
    <hyperlink ref="E1357" location="A126110738T" display="A126110738T" xr:uid="{00000000-0004-0000-0000-000042050000}"/>
    <hyperlink ref="E1358" location="A126103178X" display="A126103178X" xr:uid="{00000000-0004-0000-0000-000043050000}"/>
    <hyperlink ref="E1359" location="A126095550X" display="A126095550X" xr:uid="{00000000-0004-0000-0000-000044050000}"/>
    <hyperlink ref="E1360" location="A126110670J" display="A126110670J" xr:uid="{00000000-0004-0000-0000-000045050000}"/>
    <hyperlink ref="E1361" location="A126103110C" display="A126103110C" xr:uid="{00000000-0004-0000-0000-000046050000}"/>
    <hyperlink ref="E1362" location="A126095534X" display="A126095534X" xr:uid="{00000000-0004-0000-0000-000047050000}"/>
    <hyperlink ref="E1363" location="A126110654J" display="A126110654J" xr:uid="{00000000-0004-0000-0000-000048050000}"/>
    <hyperlink ref="E1364" location="A126103094R" display="A126103094R" xr:uid="{00000000-0004-0000-0000-000049050000}"/>
    <hyperlink ref="E1365" location="A126095570J" display="A126095570J" xr:uid="{00000000-0004-0000-0000-00004A050000}"/>
    <hyperlink ref="E1366" location="A126110690T" display="A126110690T" xr:uid="{00000000-0004-0000-0000-00004B050000}"/>
    <hyperlink ref="E1367" location="A126103130L" display="A126103130L" xr:uid="{00000000-0004-0000-0000-00004C050000}"/>
    <hyperlink ref="E1368" location="A126095546J" display="A126095546J" xr:uid="{00000000-0004-0000-0000-00004D050000}"/>
    <hyperlink ref="E1369" location="A126110666T" display="A126110666T" xr:uid="{00000000-0004-0000-0000-00004E050000}"/>
    <hyperlink ref="E1370" location="A126103106L" display="A126103106L" xr:uid="{00000000-0004-0000-0000-00004F050000}"/>
    <hyperlink ref="E1371" location="A126095574T" display="A126095574T" xr:uid="{00000000-0004-0000-0000-000050050000}"/>
    <hyperlink ref="E1372" location="A126110694A" display="A126110694A" xr:uid="{00000000-0004-0000-0000-000051050000}"/>
    <hyperlink ref="E1373" location="A126103134W" display="A126103134W" xr:uid="{00000000-0004-0000-0000-000052050000}"/>
    <hyperlink ref="E1374" location="A126095554J" display="A126095554J" xr:uid="{00000000-0004-0000-0000-000053050000}"/>
    <hyperlink ref="E1375" location="A126110674T" display="A126110674T" xr:uid="{00000000-0004-0000-0000-000054050000}"/>
    <hyperlink ref="E1376" location="A126103114L" display="A126103114L" xr:uid="{00000000-0004-0000-0000-000055050000}"/>
    <hyperlink ref="E1377" location="A126095062L" display="A126095062L" xr:uid="{00000000-0004-0000-0000-000056050000}"/>
    <hyperlink ref="E1378" location="A126110182W" display="A126110182W" xr:uid="{00000000-0004-0000-0000-000057050000}"/>
    <hyperlink ref="E1379" location="A126102622R" display="A126102622R" xr:uid="{00000000-0004-0000-0000-000058050000}"/>
    <hyperlink ref="E1380" location="A126095018C" display="A126095018C" xr:uid="{00000000-0004-0000-0000-000059050000}"/>
    <hyperlink ref="E1381" location="A126110138L" display="A126110138L" xr:uid="{00000000-0004-0000-0000-00005A050000}"/>
    <hyperlink ref="E1382" location="A126102578T" display="A126102578T" xr:uid="{00000000-0004-0000-0000-00005B050000}"/>
    <hyperlink ref="E1383" location="A126095066W" display="A126095066W" xr:uid="{00000000-0004-0000-0000-00005C050000}"/>
    <hyperlink ref="E1384" location="A126110186F" display="A126110186F" xr:uid="{00000000-0004-0000-0000-00005D050000}"/>
    <hyperlink ref="E1385" location="A126102626X" display="A126102626X" xr:uid="{00000000-0004-0000-0000-00005E050000}"/>
    <hyperlink ref="E1386" location="A126095070L" display="A126095070L" xr:uid="{00000000-0004-0000-0000-00005F050000}"/>
    <hyperlink ref="E1387" location="A126110190W" display="A126110190W" xr:uid="{00000000-0004-0000-0000-000060050000}"/>
    <hyperlink ref="E1388" location="A126102630R" display="A126102630R" xr:uid="{00000000-0004-0000-0000-000061050000}"/>
    <hyperlink ref="E1389" location="A126095022V" display="A126095022V" xr:uid="{00000000-0004-0000-0000-000062050000}"/>
    <hyperlink ref="E1390" location="A126110142C" display="A126110142C" xr:uid="{00000000-0004-0000-0000-000063050000}"/>
    <hyperlink ref="E1391" location="A126102582J" display="A126102582J" xr:uid="{00000000-0004-0000-0000-000064050000}"/>
    <hyperlink ref="E1392" location="A126095026C" display="A126095026C" xr:uid="{00000000-0004-0000-0000-000065050000}"/>
    <hyperlink ref="E1393" location="A126110146L" display="A126110146L" xr:uid="{00000000-0004-0000-0000-000066050000}"/>
    <hyperlink ref="E1394" location="A126102586T" display="A126102586T" xr:uid="{00000000-0004-0000-0000-000067050000}"/>
    <hyperlink ref="E1395" location="A126095050C" display="A126095050C" xr:uid="{00000000-0004-0000-0000-000068050000}"/>
    <hyperlink ref="E1396" location="A126110170L" display="A126110170L" xr:uid="{00000000-0004-0000-0000-000069050000}"/>
    <hyperlink ref="E1397" location="A126102610F" display="A126102610F" xr:uid="{00000000-0004-0000-0000-00006A050000}"/>
    <hyperlink ref="E1398" location="A126094998C" display="A126094998C" xr:uid="{00000000-0004-0000-0000-00006B050000}"/>
    <hyperlink ref="E1399" location="A126110118C" display="A126110118C" xr:uid="{00000000-0004-0000-0000-00006C050000}"/>
    <hyperlink ref="E1400" location="A126102558J" display="A126102558J" xr:uid="{00000000-0004-0000-0000-00006D050000}"/>
    <hyperlink ref="E1401" location="A126095074W" display="A126095074W" xr:uid="{00000000-0004-0000-0000-00006E050000}"/>
    <hyperlink ref="E1402" location="A126110194F" display="A126110194F" xr:uid="{00000000-0004-0000-0000-00006F050000}"/>
    <hyperlink ref="E1403" location="A126102634X" display="A126102634X" xr:uid="{00000000-0004-0000-0000-000070050000}"/>
    <hyperlink ref="E1404" location="A126095054L" display="A126095054L" xr:uid="{00000000-0004-0000-0000-000071050000}"/>
    <hyperlink ref="E1405" location="A126110174W" display="A126110174W" xr:uid="{00000000-0004-0000-0000-000072050000}"/>
    <hyperlink ref="E1406" location="A126102614R" display="A126102614R" xr:uid="{00000000-0004-0000-0000-000073050000}"/>
    <hyperlink ref="E1407" location="A126095086F" display="A126095086F" xr:uid="{00000000-0004-0000-0000-000074050000}"/>
    <hyperlink ref="E1408" location="A126110206C" display="A126110206C" xr:uid="{00000000-0004-0000-0000-000075050000}"/>
    <hyperlink ref="E1409" location="A126102646J" display="A126102646J" xr:uid="{00000000-0004-0000-0000-000076050000}"/>
    <hyperlink ref="E1410" location="A126095002K" display="A126095002K" xr:uid="{00000000-0004-0000-0000-000077050000}"/>
    <hyperlink ref="E1411" location="A126110122V" display="A126110122V" xr:uid="{00000000-0004-0000-0000-000078050000}"/>
    <hyperlink ref="E1412" location="A126102562X" display="A126102562X" xr:uid="{00000000-0004-0000-0000-000079050000}"/>
    <hyperlink ref="E1413" location="A126094958K" display="A126094958K" xr:uid="{00000000-0004-0000-0000-00007A050000}"/>
    <hyperlink ref="E1414" location="A126110078W" display="A126110078W" xr:uid="{00000000-0004-0000-0000-00007B050000}"/>
    <hyperlink ref="E1415" location="A126102518R" display="A126102518R" xr:uid="{00000000-0004-0000-0000-00007C050000}"/>
    <hyperlink ref="E1416" location="A126094978V" display="A126094978V" xr:uid="{00000000-0004-0000-0000-00007D050000}"/>
    <hyperlink ref="E1417" location="A126110098F" display="A126110098F" xr:uid="{00000000-0004-0000-0000-00007E050000}"/>
    <hyperlink ref="E1418" location="A126102538X" display="A126102538X" xr:uid="{00000000-0004-0000-0000-00007F050000}"/>
    <hyperlink ref="E1419" location="A126095030V" display="A126095030V" xr:uid="{00000000-0004-0000-0000-000080050000}"/>
    <hyperlink ref="E1420" location="A126110150C" display="A126110150C" xr:uid="{00000000-0004-0000-0000-000081050000}"/>
    <hyperlink ref="E1421" location="A126102590J" display="A126102590J" xr:uid="{00000000-0004-0000-0000-000082050000}"/>
    <hyperlink ref="E1422" location="A126094982K" display="A126094982K" xr:uid="{00000000-0004-0000-0000-000083050000}"/>
    <hyperlink ref="E1423" location="A126110102K" display="A126110102K" xr:uid="{00000000-0004-0000-0000-000084050000}"/>
    <hyperlink ref="E1424" location="A126102542R" display="A126102542R" xr:uid="{00000000-0004-0000-0000-000085050000}"/>
    <hyperlink ref="E1425" location="A126095034C" display="A126095034C" xr:uid="{00000000-0004-0000-0000-000086050000}"/>
    <hyperlink ref="E1426" location="A126110154L" display="A126110154L" xr:uid="{00000000-0004-0000-0000-000087050000}"/>
    <hyperlink ref="E1427" location="A126102594T" display="A126102594T" xr:uid="{00000000-0004-0000-0000-000088050000}"/>
    <hyperlink ref="E1428" location="A126095038L" display="A126095038L" xr:uid="{00000000-0004-0000-0000-000089050000}"/>
    <hyperlink ref="E1429" location="A126110158W" display="A126110158W" xr:uid="{00000000-0004-0000-0000-00008A050000}"/>
    <hyperlink ref="E1430" location="A126102598A" display="A126102598A" xr:uid="{00000000-0004-0000-0000-00008B050000}"/>
    <hyperlink ref="E1431" location="A126095090W" display="A126095090W" xr:uid="{00000000-0004-0000-0000-00008C050000}"/>
    <hyperlink ref="E1432" location="A126110210V" display="A126110210V" xr:uid="{00000000-0004-0000-0000-00008D050000}"/>
    <hyperlink ref="E1433" location="A126102650X" display="A126102650X" xr:uid="{00000000-0004-0000-0000-00008E050000}"/>
    <hyperlink ref="E1434" location="A126094962A" display="A126094962A" xr:uid="{00000000-0004-0000-0000-00008F050000}"/>
    <hyperlink ref="E1435" location="A126110082L" display="A126110082L" xr:uid="{00000000-0004-0000-0000-000090050000}"/>
    <hyperlink ref="E1436" location="A126102522F" display="A126102522F" xr:uid="{00000000-0004-0000-0000-000091050000}"/>
    <hyperlink ref="E1437" location="A126095078F" display="A126095078F" xr:uid="{00000000-0004-0000-0000-000092050000}"/>
    <hyperlink ref="E1438" location="A126110198R" display="A126110198R" xr:uid="{00000000-0004-0000-0000-000093050000}"/>
    <hyperlink ref="E1439" location="A126102638J" display="A126102638J" xr:uid="{00000000-0004-0000-0000-000094050000}"/>
    <hyperlink ref="E1440" location="A126095082W" display="A126095082W" xr:uid="{00000000-0004-0000-0000-000095050000}"/>
    <hyperlink ref="E1441" location="A126110202V" display="A126110202V" xr:uid="{00000000-0004-0000-0000-000096050000}"/>
    <hyperlink ref="E1442" location="A126102642X" display="A126102642X" xr:uid="{00000000-0004-0000-0000-000097050000}"/>
    <hyperlink ref="E1443" location="A126094970A" display="A126094970A" xr:uid="{00000000-0004-0000-0000-000098050000}"/>
    <hyperlink ref="E1444" location="A126110090L" display="A126110090L" xr:uid="{00000000-0004-0000-0000-000099050000}"/>
    <hyperlink ref="E1445" location="A126102530F" display="A126102530F" xr:uid="{00000000-0004-0000-0000-00009A050000}"/>
    <hyperlink ref="E1446" location="A126095006V" display="A126095006V" xr:uid="{00000000-0004-0000-0000-00009B050000}"/>
    <hyperlink ref="E1447" location="A126110126C" display="A126110126C" xr:uid="{00000000-0004-0000-0000-00009C050000}"/>
    <hyperlink ref="E1448" location="A126102566J" display="A126102566J" xr:uid="{00000000-0004-0000-0000-00009D050000}"/>
    <hyperlink ref="E1449" location="A126095042C" display="A126095042C" xr:uid="{00000000-0004-0000-0000-00009E050000}"/>
    <hyperlink ref="E1450" location="A126110162L" display="A126110162L" xr:uid="{00000000-0004-0000-0000-00009F050000}"/>
    <hyperlink ref="E1451" location="A126102602F" display="A126102602F" xr:uid="{00000000-0004-0000-0000-0000A0050000}"/>
    <hyperlink ref="E1452" location="A126095094F" display="A126095094F" xr:uid="{00000000-0004-0000-0000-0000A1050000}"/>
    <hyperlink ref="E1453" location="A126110214C" display="A126110214C" xr:uid="{00000000-0004-0000-0000-0000A2050000}"/>
    <hyperlink ref="E1454" location="A126102654J" display="A126102654J" xr:uid="{00000000-0004-0000-0000-0000A3050000}"/>
    <hyperlink ref="E1455" location="A126094966K" display="A126094966K" xr:uid="{00000000-0004-0000-0000-0000A4050000}"/>
    <hyperlink ref="E1456" location="A126110086W" display="A126110086W" xr:uid="{00000000-0004-0000-0000-0000A5050000}"/>
    <hyperlink ref="E1457" location="A126102526R" display="A126102526R" xr:uid="{00000000-0004-0000-0000-0000A6050000}"/>
    <hyperlink ref="E1458" location="A126095046L" display="A126095046L" xr:uid="{00000000-0004-0000-0000-0000A7050000}"/>
    <hyperlink ref="E1459" location="A126110166W" display="A126110166W" xr:uid="{00000000-0004-0000-0000-0000A8050000}"/>
    <hyperlink ref="E1460" location="A126102606R" display="A126102606R" xr:uid="{00000000-0004-0000-0000-0000A9050000}"/>
    <hyperlink ref="E1461" location="A126095058W" display="A126095058W" xr:uid="{00000000-0004-0000-0000-0000AA050000}"/>
    <hyperlink ref="E1462" location="A126110178F" display="A126110178F" xr:uid="{00000000-0004-0000-0000-0000AB050000}"/>
    <hyperlink ref="E1463" location="A126102618X" display="A126102618X" xr:uid="{00000000-0004-0000-0000-0000AC050000}"/>
    <hyperlink ref="E1464" location="A126094990K" display="A126094990K" xr:uid="{00000000-0004-0000-0000-0000AD050000}"/>
    <hyperlink ref="E1465" location="A126110110K" display="A126110110K" xr:uid="{00000000-0004-0000-0000-0000AE050000}"/>
    <hyperlink ref="E1466" location="A126102550R" display="A126102550R" xr:uid="{00000000-0004-0000-0000-0000AF050000}"/>
    <hyperlink ref="E1467" location="A126094974K" display="A126094974K" xr:uid="{00000000-0004-0000-0000-0000B0050000}"/>
    <hyperlink ref="E1468" location="A126110094W" display="A126110094W" xr:uid="{00000000-0004-0000-0000-0000B1050000}"/>
    <hyperlink ref="E1469" location="A126102534R" display="A126102534R" xr:uid="{00000000-0004-0000-0000-0000B2050000}"/>
    <hyperlink ref="E1470" location="A126095010K" display="A126095010K" xr:uid="{00000000-0004-0000-0000-0000B3050000}"/>
    <hyperlink ref="E1471" location="A126110130V" display="A126110130V" xr:uid="{00000000-0004-0000-0000-0000B4050000}"/>
    <hyperlink ref="E1472" location="A126102570X" display="A126102570X" xr:uid="{00000000-0004-0000-0000-0000B5050000}"/>
    <hyperlink ref="E1473" location="A126094986V" display="A126094986V" xr:uid="{00000000-0004-0000-0000-0000B6050000}"/>
    <hyperlink ref="E1474" location="A126110106V" display="A126110106V" xr:uid="{00000000-0004-0000-0000-0000B7050000}"/>
    <hyperlink ref="E1475" location="A126102546X" display="A126102546X" xr:uid="{00000000-0004-0000-0000-0000B8050000}"/>
    <hyperlink ref="E1476" location="A126095014V" display="A126095014V" xr:uid="{00000000-0004-0000-0000-0000B9050000}"/>
    <hyperlink ref="E1477" location="A126110134C" display="A126110134C" xr:uid="{00000000-0004-0000-0000-0000BA050000}"/>
    <hyperlink ref="E1478" location="A126102574J" display="A126102574J" xr:uid="{00000000-0004-0000-0000-0000BB050000}"/>
    <hyperlink ref="E1479" location="A126094994V" display="A126094994V" xr:uid="{00000000-0004-0000-0000-0000BC050000}"/>
    <hyperlink ref="E1480" location="A126110114V" display="A126110114V" xr:uid="{00000000-0004-0000-0000-0000BD050000}"/>
    <hyperlink ref="E1481" location="A126102554X" display="A126102554X" xr:uid="{00000000-0004-0000-0000-0000BE050000}"/>
  </hyperlink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0</v>
      </c>
      <c r="C1" s="3" t="s">
        <v>1</v>
      </c>
      <c r="D1" s="3" t="s">
        <v>2</v>
      </c>
      <c r="E1" s="3" t="s">
        <v>3</v>
      </c>
      <c r="F1" s="3" t="s">
        <v>4</v>
      </c>
      <c r="G1" s="3" t="s">
        <v>5</v>
      </c>
      <c r="H1" s="3" t="s">
        <v>6</v>
      </c>
      <c r="I1" s="3" t="s">
        <v>7</v>
      </c>
      <c r="J1" s="3"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c r="AS1" s="3" t="s">
        <v>43</v>
      </c>
      <c r="AT1" s="3" t="s">
        <v>44</v>
      </c>
      <c r="AU1" s="3" t="s">
        <v>45</v>
      </c>
      <c r="AV1" s="3" t="s">
        <v>46</v>
      </c>
      <c r="AW1" s="3" t="s">
        <v>47</v>
      </c>
      <c r="AX1" s="3" t="s">
        <v>48</v>
      </c>
      <c r="AY1" s="3" t="s">
        <v>49</v>
      </c>
      <c r="AZ1" s="3" t="s">
        <v>50</v>
      </c>
      <c r="BA1" s="3" t="s">
        <v>51</v>
      </c>
      <c r="BB1" s="3" t="s">
        <v>52</v>
      </c>
      <c r="BC1" s="3" t="s">
        <v>53</v>
      </c>
      <c r="BD1" s="3" t="s">
        <v>54</v>
      </c>
      <c r="BE1" s="3" t="s">
        <v>55</v>
      </c>
      <c r="BF1" s="3" t="s">
        <v>56</v>
      </c>
      <c r="BG1" s="3" t="s">
        <v>57</v>
      </c>
      <c r="BH1" s="3" t="s">
        <v>58</v>
      </c>
      <c r="BI1" s="3" t="s">
        <v>59</v>
      </c>
      <c r="BJ1" s="3" t="s">
        <v>60</v>
      </c>
      <c r="BK1" s="3" t="s">
        <v>61</v>
      </c>
      <c r="BL1" s="3" t="s">
        <v>62</v>
      </c>
      <c r="BM1" s="3" t="s">
        <v>63</v>
      </c>
      <c r="BN1" s="3" t="s">
        <v>64</v>
      </c>
      <c r="BO1" s="3" t="s">
        <v>65</v>
      </c>
      <c r="BP1" s="3" t="s">
        <v>66</v>
      </c>
      <c r="BQ1" s="3" t="s">
        <v>67</v>
      </c>
      <c r="BR1" s="3" t="s">
        <v>68</v>
      </c>
      <c r="BS1" s="3" t="s">
        <v>69</v>
      </c>
      <c r="BT1" s="3" t="s">
        <v>70</v>
      </c>
      <c r="BU1" s="3" t="s">
        <v>71</v>
      </c>
      <c r="BV1" s="3" t="s">
        <v>72</v>
      </c>
      <c r="BW1" s="3" t="s">
        <v>73</v>
      </c>
      <c r="BX1" s="3" t="s">
        <v>74</v>
      </c>
      <c r="BY1" s="3" t="s">
        <v>75</v>
      </c>
      <c r="BZ1" s="3" t="s">
        <v>76</v>
      </c>
      <c r="CA1" s="3" t="s">
        <v>77</v>
      </c>
      <c r="CB1" s="3" t="s">
        <v>78</v>
      </c>
      <c r="CC1" s="3" t="s">
        <v>79</v>
      </c>
      <c r="CD1" s="3" t="s">
        <v>80</v>
      </c>
      <c r="CE1" s="3" t="s">
        <v>81</v>
      </c>
      <c r="CF1" s="3" t="s">
        <v>82</v>
      </c>
      <c r="CG1" s="3" t="s">
        <v>83</v>
      </c>
      <c r="CH1" s="3" t="s">
        <v>84</v>
      </c>
      <c r="CI1" s="3" t="s">
        <v>85</v>
      </c>
      <c r="CJ1" s="3" t="s">
        <v>86</v>
      </c>
      <c r="CK1" s="3" t="s">
        <v>87</v>
      </c>
      <c r="CL1" s="3" t="s">
        <v>88</v>
      </c>
      <c r="CM1" s="3" t="s">
        <v>89</v>
      </c>
      <c r="CN1" s="3" t="s">
        <v>90</v>
      </c>
      <c r="CO1" s="3" t="s">
        <v>91</v>
      </c>
      <c r="CP1" s="3" t="s">
        <v>92</v>
      </c>
      <c r="CQ1" s="3" t="s">
        <v>93</v>
      </c>
      <c r="CR1" s="3" t="s">
        <v>94</v>
      </c>
      <c r="CS1" s="3" t="s">
        <v>95</v>
      </c>
      <c r="CT1" s="3" t="s">
        <v>96</v>
      </c>
      <c r="CU1" s="3" t="s">
        <v>97</v>
      </c>
      <c r="CV1" s="3" t="s">
        <v>98</v>
      </c>
      <c r="CW1" s="3" t="s">
        <v>99</v>
      </c>
      <c r="CX1" s="3" t="s">
        <v>100</v>
      </c>
      <c r="CY1" s="3" t="s">
        <v>101</v>
      </c>
      <c r="CZ1" s="3" t="s">
        <v>102</v>
      </c>
      <c r="DA1" s="3" t="s">
        <v>103</v>
      </c>
      <c r="DB1" s="3" t="s">
        <v>104</v>
      </c>
      <c r="DC1" s="3" t="s">
        <v>105</v>
      </c>
      <c r="DD1" s="3" t="s">
        <v>106</v>
      </c>
      <c r="DE1" s="3" t="s">
        <v>107</v>
      </c>
      <c r="DF1" s="3" t="s">
        <v>108</v>
      </c>
      <c r="DG1" s="3" t="s">
        <v>109</v>
      </c>
      <c r="DH1" s="3" t="s">
        <v>110</v>
      </c>
      <c r="DI1" s="3" t="s">
        <v>111</v>
      </c>
      <c r="DJ1" s="3" t="s">
        <v>112</v>
      </c>
      <c r="DK1" s="3" t="s">
        <v>113</v>
      </c>
      <c r="DL1" s="3" t="s">
        <v>114</v>
      </c>
      <c r="DM1" s="3" t="s">
        <v>115</v>
      </c>
      <c r="DN1" s="3" t="s">
        <v>116</v>
      </c>
      <c r="DO1" s="3" t="s">
        <v>117</v>
      </c>
      <c r="DP1" s="3" t="s">
        <v>118</v>
      </c>
      <c r="DQ1" s="3" t="s">
        <v>119</v>
      </c>
      <c r="DR1" s="3" t="s">
        <v>120</v>
      </c>
      <c r="DS1" s="3" t="s">
        <v>121</v>
      </c>
      <c r="DT1" s="3" t="s">
        <v>122</v>
      </c>
      <c r="DU1" s="3" t="s">
        <v>123</v>
      </c>
      <c r="DV1" s="3" t="s">
        <v>124</v>
      </c>
      <c r="DW1" s="3" t="s">
        <v>125</v>
      </c>
      <c r="DX1" s="3" t="s">
        <v>126</v>
      </c>
      <c r="DY1" s="3" t="s">
        <v>127</v>
      </c>
      <c r="DZ1" s="3" t="s">
        <v>128</v>
      </c>
      <c r="EA1" s="3" t="s">
        <v>129</v>
      </c>
      <c r="EB1" s="3" t="s">
        <v>130</v>
      </c>
      <c r="EC1" s="3" t="s">
        <v>131</v>
      </c>
      <c r="ED1" s="3" t="s">
        <v>132</v>
      </c>
      <c r="EE1" s="3" t="s">
        <v>133</v>
      </c>
      <c r="EF1" s="3" t="s">
        <v>134</v>
      </c>
      <c r="EG1" s="3" t="s">
        <v>135</v>
      </c>
      <c r="EH1" s="3" t="s">
        <v>136</v>
      </c>
      <c r="EI1" s="3" t="s">
        <v>137</v>
      </c>
      <c r="EJ1" s="3" t="s">
        <v>138</v>
      </c>
      <c r="EK1" s="3" t="s">
        <v>139</v>
      </c>
      <c r="EL1" s="3" t="s">
        <v>140</v>
      </c>
      <c r="EM1" s="3" t="s">
        <v>141</v>
      </c>
      <c r="EN1" s="3" t="s">
        <v>142</v>
      </c>
      <c r="EO1" s="3" t="s">
        <v>143</v>
      </c>
      <c r="EP1" s="3" t="s">
        <v>144</v>
      </c>
      <c r="EQ1" s="3" t="s">
        <v>145</v>
      </c>
      <c r="ER1" s="3" t="s">
        <v>146</v>
      </c>
      <c r="ES1" s="3" t="s">
        <v>147</v>
      </c>
      <c r="ET1" s="3" t="s">
        <v>148</v>
      </c>
      <c r="EU1" s="3" t="s">
        <v>149</v>
      </c>
      <c r="EV1" s="3" t="s">
        <v>150</v>
      </c>
      <c r="EW1" s="3" t="s">
        <v>151</v>
      </c>
      <c r="EX1" s="3" t="s">
        <v>152</v>
      </c>
      <c r="EY1" s="3" t="s">
        <v>153</v>
      </c>
      <c r="EZ1" s="3" t="s">
        <v>154</v>
      </c>
      <c r="FA1" s="3" t="s">
        <v>155</v>
      </c>
      <c r="FB1" s="3" t="s">
        <v>156</v>
      </c>
      <c r="FC1" s="3" t="s">
        <v>157</v>
      </c>
      <c r="FD1" s="3" t="s">
        <v>158</v>
      </c>
      <c r="FE1" s="3" t="s">
        <v>159</v>
      </c>
      <c r="FF1" s="3" t="s">
        <v>160</v>
      </c>
      <c r="FG1" s="3" t="s">
        <v>161</v>
      </c>
      <c r="FH1" s="3" t="s">
        <v>162</v>
      </c>
      <c r="FI1" s="3" t="s">
        <v>163</v>
      </c>
      <c r="FJ1" s="3" t="s">
        <v>164</v>
      </c>
      <c r="FK1" s="3" t="s">
        <v>165</v>
      </c>
      <c r="FL1" s="3" t="s">
        <v>166</v>
      </c>
      <c r="FM1" s="3" t="s">
        <v>167</v>
      </c>
      <c r="FN1" s="3" t="s">
        <v>168</v>
      </c>
      <c r="FO1" s="3" t="s">
        <v>169</v>
      </c>
      <c r="FP1" s="3" t="s">
        <v>170</v>
      </c>
      <c r="FQ1" s="3" t="s">
        <v>171</v>
      </c>
      <c r="FR1" s="3" t="s">
        <v>172</v>
      </c>
      <c r="FS1" s="3" t="s">
        <v>173</v>
      </c>
      <c r="FT1" s="3" t="s">
        <v>174</v>
      </c>
      <c r="FU1" s="3" t="s">
        <v>175</v>
      </c>
      <c r="FV1" s="3" t="s">
        <v>176</v>
      </c>
      <c r="FW1" s="3" t="s">
        <v>177</v>
      </c>
      <c r="FX1" s="3" t="s">
        <v>178</v>
      </c>
      <c r="FY1" s="3" t="s">
        <v>179</v>
      </c>
      <c r="FZ1" s="3" t="s">
        <v>180</v>
      </c>
      <c r="GA1" s="3" t="s">
        <v>181</v>
      </c>
      <c r="GB1" s="3" t="s">
        <v>182</v>
      </c>
      <c r="GC1" s="3" t="s">
        <v>183</v>
      </c>
      <c r="GD1" s="3" t="s">
        <v>184</v>
      </c>
      <c r="GE1" s="3" t="s">
        <v>185</v>
      </c>
      <c r="GF1" s="3" t="s">
        <v>186</v>
      </c>
      <c r="GG1" s="3" t="s">
        <v>187</v>
      </c>
      <c r="GH1" s="3" t="s">
        <v>188</v>
      </c>
      <c r="GI1" s="3" t="s">
        <v>189</v>
      </c>
      <c r="GJ1" s="3" t="s">
        <v>190</v>
      </c>
      <c r="GK1" s="3" t="s">
        <v>191</v>
      </c>
      <c r="GL1" s="3" t="s">
        <v>192</v>
      </c>
      <c r="GM1" s="3" t="s">
        <v>193</v>
      </c>
      <c r="GN1" s="3" t="s">
        <v>194</v>
      </c>
      <c r="GO1" s="3" t="s">
        <v>195</v>
      </c>
      <c r="GP1" s="3" t="s">
        <v>196</v>
      </c>
      <c r="GQ1" s="3" t="s">
        <v>197</v>
      </c>
      <c r="GR1" s="3" t="s">
        <v>198</v>
      </c>
      <c r="GS1" s="3" t="s">
        <v>199</v>
      </c>
      <c r="GT1" s="3" t="s">
        <v>200</v>
      </c>
      <c r="GU1" s="3" t="s">
        <v>201</v>
      </c>
      <c r="GV1" s="3" t="s">
        <v>202</v>
      </c>
      <c r="GW1" s="3" t="s">
        <v>203</v>
      </c>
      <c r="GX1" s="3" t="s">
        <v>204</v>
      </c>
      <c r="GY1" s="3" t="s">
        <v>205</v>
      </c>
      <c r="GZ1" s="3" t="s">
        <v>206</v>
      </c>
      <c r="HA1" s="3" t="s">
        <v>207</v>
      </c>
      <c r="HB1" s="3" t="s">
        <v>208</v>
      </c>
      <c r="HC1" s="3" t="s">
        <v>209</v>
      </c>
      <c r="HD1" s="3" t="s">
        <v>210</v>
      </c>
      <c r="HE1" s="3" t="s">
        <v>211</v>
      </c>
      <c r="HF1" s="3" t="s">
        <v>212</v>
      </c>
      <c r="HG1" s="3" t="s">
        <v>213</v>
      </c>
      <c r="HH1" s="3" t="s">
        <v>214</v>
      </c>
      <c r="HI1" s="3" t="s">
        <v>215</v>
      </c>
      <c r="HJ1" s="3" t="s">
        <v>216</v>
      </c>
      <c r="HK1" s="3" t="s">
        <v>217</v>
      </c>
      <c r="HL1" s="3" t="s">
        <v>218</v>
      </c>
      <c r="HM1" s="3" t="s">
        <v>219</v>
      </c>
      <c r="HN1" s="3" t="s">
        <v>220</v>
      </c>
      <c r="HO1" s="3" t="s">
        <v>221</v>
      </c>
      <c r="HP1" s="3" t="s">
        <v>222</v>
      </c>
      <c r="HQ1" s="3" t="s">
        <v>223</v>
      </c>
      <c r="HR1" s="3" t="s">
        <v>224</v>
      </c>
      <c r="HS1" s="3" t="s">
        <v>225</v>
      </c>
      <c r="HT1" s="3" t="s">
        <v>226</v>
      </c>
      <c r="HU1" s="3" t="s">
        <v>227</v>
      </c>
      <c r="HV1" s="3" t="s">
        <v>228</v>
      </c>
      <c r="HW1" s="3" t="s">
        <v>229</v>
      </c>
      <c r="HX1" s="3" t="s">
        <v>230</v>
      </c>
      <c r="HY1" s="3" t="s">
        <v>231</v>
      </c>
      <c r="HZ1" s="3" t="s">
        <v>232</v>
      </c>
      <c r="IA1" s="3" t="s">
        <v>233</v>
      </c>
      <c r="IB1" s="3" t="s">
        <v>234</v>
      </c>
      <c r="IC1" s="3" t="s">
        <v>235</v>
      </c>
      <c r="ID1" s="3" t="s">
        <v>236</v>
      </c>
      <c r="IE1" s="3" t="s">
        <v>237</v>
      </c>
      <c r="IF1" s="3" t="s">
        <v>238</v>
      </c>
      <c r="IG1" s="3" t="s">
        <v>239</v>
      </c>
      <c r="IH1" s="3" t="s">
        <v>240</v>
      </c>
      <c r="II1" s="3" t="s">
        <v>241</v>
      </c>
      <c r="IJ1" s="3" t="s">
        <v>242</v>
      </c>
      <c r="IK1" s="3" t="s">
        <v>243</v>
      </c>
      <c r="IL1" s="3" t="s">
        <v>244</v>
      </c>
      <c r="IM1" s="3" t="s">
        <v>245</v>
      </c>
      <c r="IN1" s="3" t="s">
        <v>246</v>
      </c>
      <c r="IO1" s="3" t="s">
        <v>247</v>
      </c>
      <c r="IP1" s="3" t="s">
        <v>248</v>
      </c>
      <c r="IQ1" s="3" t="s">
        <v>249</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262</v>
      </c>
      <c r="C10" s="8" t="s">
        <v>263</v>
      </c>
      <c r="D10" s="8" t="s">
        <v>264</v>
      </c>
      <c r="E10" s="8" t="s">
        <v>265</v>
      </c>
      <c r="F10" s="8" t="s">
        <v>266</v>
      </c>
      <c r="G10" s="8" t="s">
        <v>267</v>
      </c>
      <c r="H10" s="8" t="s">
        <v>268</v>
      </c>
      <c r="I10" s="8" t="s">
        <v>269</v>
      </c>
      <c r="J10" s="8" t="s">
        <v>270</v>
      </c>
      <c r="K10" s="8" t="s">
        <v>271</v>
      </c>
      <c r="L10" s="8" t="s">
        <v>272</v>
      </c>
      <c r="M10" s="8" t="s">
        <v>273</v>
      </c>
      <c r="N10" s="8" t="s">
        <v>274</v>
      </c>
      <c r="O10" s="8" t="s">
        <v>275</v>
      </c>
      <c r="P10" s="8" t="s">
        <v>276</v>
      </c>
      <c r="Q10" s="8" t="s">
        <v>277</v>
      </c>
      <c r="R10" s="8" t="s">
        <v>278</v>
      </c>
      <c r="S10" s="8" t="s">
        <v>279</v>
      </c>
      <c r="T10" s="8" t="s">
        <v>280</v>
      </c>
      <c r="U10" s="8" t="s">
        <v>281</v>
      </c>
      <c r="V10" s="8" t="s">
        <v>282</v>
      </c>
      <c r="W10" s="8" t="s">
        <v>283</v>
      </c>
      <c r="X10" s="8" t="s">
        <v>284</v>
      </c>
      <c r="Y10" s="8" t="s">
        <v>285</v>
      </c>
      <c r="Z10" s="8" t="s">
        <v>286</v>
      </c>
      <c r="AA10" s="8" t="s">
        <v>287</v>
      </c>
      <c r="AB10" s="8" t="s">
        <v>288</v>
      </c>
      <c r="AC10" s="8" t="s">
        <v>289</v>
      </c>
      <c r="AD10" s="8" t="s">
        <v>290</v>
      </c>
      <c r="AE10" s="8" t="s">
        <v>291</v>
      </c>
      <c r="AF10" s="8" t="s">
        <v>292</v>
      </c>
      <c r="AG10" s="8" t="s">
        <v>293</v>
      </c>
      <c r="AH10" s="8" t="s">
        <v>294</v>
      </c>
      <c r="AI10" s="8" t="s">
        <v>295</v>
      </c>
      <c r="AJ10" s="8" t="s">
        <v>296</v>
      </c>
      <c r="AK10" s="8" t="s">
        <v>297</v>
      </c>
      <c r="AL10" s="8" t="s">
        <v>298</v>
      </c>
      <c r="AM10" s="8" t="s">
        <v>299</v>
      </c>
      <c r="AN10" s="8" t="s">
        <v>300</v>
      </c>
      <c r="AO10" s="8" t="s">
        <v>301</v>
      </c>
      <c r="AP10" s="8" t="s">
        <v>302</v>
      </c>
      <c r="AQ10" s="8" t="s">
        <v>303</v>
      </c>
      <c r="AR10" s="8" t="s">
        <v>304</v>
      </c>
      <c r="AS10" s="8" t="s">
        <v>305</v>
      </c>
      <c r="AT10" s="8" t="s">
        <v>306</v>
      </c>
      <c r="AU10" s="8" t="s">
        <v>307</v>
      </c>
      <c r="AV10" s="8" t="s">
        <v>308</v>
      </c>
      <c r="AW10" s="8" t="s">
        <v>309</v>
      </c>
      <c r="AX10" s="8" t="s">
        <v>310</v>
      </c>
      <c r="AY10" s="8" t="s">
        <v>311</v>
      </c>
      <c r="AZ10" s="8" t="s">
        <v>312</v>
      </c>
      <c r="BA10" s="8" t="s">
        <v>313</v>
      </c>
      <c r="BB10" s="8" t="s">
        <v>314</v>
      </c>
      <c r="BC10" s="8" t="s">
        <v>315</v>
      </c>
      <c r="BD10" s="8" t="s">
        <v>316</v>
      </c>
      <c r="BE10" s="8" t="s">
        <v>317</v>
      </c>
      <c r="BF10" s="8" t="s">
        <v>318</v>
      </c>
      <c r="BG10" s="8" t="s">
        <v>319</v>
      </c>
      <c r="BH10" s="8" t="s">
        <v>320</v>
      </c>
      <c r="BI10" s="8" t="s">
        <v>321</v>
      </c>
      <c r="BJ10" s="8" t="s">
        <v>322</v>
      </c>
      <c r="BK10" s="8" t="s">
        <v>323</v>
      </c>
      <c r="BL10" s="8" t="s">
        <v>324</v>
      </c>
      <c r="BM10" s="8" t="s">
        <v>325</v>
      </c>
      <c r="BN10" s="8" t="s">
        <v>326</v>
      </c>
      <c r="BO10" s="8" t="s">
        <v>327</v>
      </c>
      <c r="BP10" s="8" t="s">
        <v>328</v>
      </c>
      <c r="BQ10" s="8" t="s">
        <v>329</v>
      </c>
      <c r="BR10" s="8" t="s">
        <v>330</v>
      </c>
      <c r="BS10" s="8" t="s">
        <v>331</v>
      </c>
      <c r="BT10" s="8" t="s">
        <v>332</v>
      </c>
      <c r="BU10" s="8" t="s">
        <v>333</v>
      </c>
      <c r="BV10" s="8" t="s">
        <v>334</v>
      </c>
      <c r="BW10" s="8" t="s">
        <v>335</v>
      </c>
      <c r="BX10" s="8" t="s">
        <v>336</v>
      </c>
      <c r="BY10" s="8" t="s">
        <v>337</v>
      </c>
      <c r="BZ10" s="8" t="s">
        <v>338</v>
      </c>
      <c r="CA10" s="8" t="s">
        <v>339</v>
      </c>
      <c r="CB10" s="8" t="s">
        <v>340</v>
      </c>
      <c r="CC10" s="8" t="s">
        <v>341</v>
      </c>
      <c r="CD10" s="8" t="s">
        <v>342</v>
      </c>
      <c r="CE10" s="8" t="s">
        <v>343</v>
      </c>
      <c r="CF10" s="8" t="s">
        <v>344</v>
      </c>
      <c r="CG10" s="8" t="s">
        <v>345</v>
      </c>
      <c r="CH10" s="8" t="s">
        <v>346</v>
      </c>
      <c r="CI10" s="8" t="s">
        <v>347</v>
      </c>
      <c r="CJ10" s="8" t="s">
        <v>348</v>
      </c>
      <c r="CK10" s="8" t="s">
        <v>349</v>
      </c>
      <c r="CL10" s="8" t="s">
        <v>350</v>
      </c>
      <c r="CM10" s="8" t="s">
        <v>351</v>
      </c>
      <c r="CN10" s="8" t="s">
        <v>352</v>
      </c>
      <c r="CO10" s="8" t="s">
        <v>353</v>
      </c>
      <c r="CP10" s="8" t="s">
        <v>354</v>
      </c>
      <c r="CQ10" s="8" t="s">
        <v>355</v>
      </c>
      <c r="CR10" s="8" t="s">
        <v>356</v>
      </c>
      <c r="CS10" s="8" t="s">
        <v>357</v>
      </c>
      <c r="CT10" s="8" t="s">
        <v>358</v>
      </c>
      <c r="CU10" s="8" t="s">
        <v>359</v>
      </c>
      <c r="CV10" s="8" t="s">
        <v>360</v>
      </c>
      <c r="CW10" s="8" t="s">
        <v>361</v>
      </c>
      <c r="CX10" s="8" t="s">
        <v>362</v>
      </c>
      <c r="CY10" s="8" t="s">
        <v>363</v>
      </c>
      <c r="CZ10" s="8" t="s">
        <v>364</v>
      </c>
      <c r="DA10" s="8" t="s">
        <v>365</v>
      </c>
      <c r="DB10" s="8" t="s">
        <v>366</v>
      </c>
      <c r="DC10" s="8" t="s">
        <v>367</v>
      </c>
      <c r="DD10" s="8" t="s">
        <v>368</v>
      </c>
      <c r="DE10" s="8" t="s">
        <v>369</v>
      </c>
      <c r="DF10" s="8" t="s">
        <v>370</v>
      </c>
      <c r="DG10" s="8" t="s">
        <v>371</v>
      </c>
      <c r="DH10" s="8" t="s">
        <v>372</v>
      </c>
      <c r="DI10" s="8" t="s">
        <v>373</v>
      </c>
      <c r="DJ10" s="8" t="s">
        <v>374</v>
      </c>
      <c r="DK10" s="8" t="s">
        <v>375</v>
      </c>
      <c r="DL10" s="8" t="s">
        <v>376</v>
      </c>
      <c r="DM10" s="8" t="s">
        <v>377</v>
      </c>
      <c r="DN10" s="8" t="s">
        <v>378</v>
      </c>
      <c r="DO10" s="8" t="s">
        <v>379</v>
      </c>
      <c r="DP10" s="8" t="s">
        <v>380</v>
      </c>
      <c r="DQ10" s="8" t="s">
        <v>381</v>
      </c>
      <c r="DR10" s="8" t="s">
        <v>382</v>
      </c>
      <c r="DS10" s="8" t="s">
        <v>383</v>
      </c>
      <c r="DT10" s="8" t="s">
        <v>384</v>
      </c>
      <c r="DU10" s="8" t="s">
        <v>385</v>
      </c>
      <c r="DV10" s="8" t="s">
        <v>386</v>
      </c>
      <c r="DW10" s="8" t="s">
        <v>387</v>
      </c>
      <c r="DX10" s="8" t="s">
        <v>388</v>
      </c>
      <c r="DY10" s="8" t="s">
        <v>389</v>
      </c>
      <c r="DZ10" s="8" t="s">
        <v>390</v>
      </c>
      <c r="EA10" s="8" t="s">
        <v>391</v>
      </c>
      <c r="EB10" s="8" t="s">
        <v>392</v>
      </c>
      <c r="EC10" s="8" t="s">
        <v>393</v>
      </c>
      <c r="ED10" s="8" t="s">
        <v>394</v>
      </c>
      <c r="EE10" s="8" t="s">
        <v>395</v>
      </c>
      <c r="EF10" s="8" t="s">
        <v>396</v>
      </c>
      <c r="EG10" s="8" t="s">
        <v>397</v>
      </c>
      <c r="EH10" s="8" t="s">
        <v>398</v>
      </c>
      <c r="EI10" s="8" t="s">
        <v>399</v>
      </c>
      <c r="EJ10" s="8" t="s">
        <v>400</v>
      </c>
      <c r="EK10" s="8" t="s">
        <v>401</v>
      </c>
      <c r="EL10" s="8" t="s">
        <v>402</v>
      </c>
      <c r="EM10" s="8" t="s">
        <v>403</v>
      </c>
      <c r="EN10" s="8" t="s">
        <v>404</v>
      </c>
      <c r="EO10" s="8" t="s">
        <v>405</v>
      </c>
      <c r="EP10" s="8" t="s">
        <v>406</v>
      </c>
      <c r="EQ10" s="8" t="s">
        <v>407</v>
      </c>
      <c r="ER10" s="8" t="s">
        <v>408</v>
      </c>
      <c r="ES10" s="8" t="s">
        <v>409</v>
      </c>
      <c r="ET10" s="8" t="s">
        <v>410</v>
      </c>
      <c r="EU10" s="8" t="s">
        <v>411</v>
      </c>
      <c r="EV10" s="8" t="s">
        <v>412</v>
      </c>
      <c r="EW10" s="8" t="s">
        <v>413</v>
      </c>
      <c r="EX10" s="8" t="s">
        <v>414</v>
      </c>
      <c r="EY10" s="8" t="s">
        <v>415</v>
      </c>
      <c r="EZ10" s="8" t="s">
        <v>416</v>
      </c>
      <c r="FA10" s="8" t="s">
        <v>417</v>
      </c>
      <c r="FB10" s="8" t="s">
        <v>418</v>
      </c>
      <c r="FC10" s="8" t="s">
        <v>419</v>
      </c>
      <c r="FD10" s="8" t="s">
        <v>420</v>
      </c>
      <c r="FE10" s="8" t="s">
        <v>421</v>
      </c>
      <c r="FF10" s="8" t="s">
        <v>422</v>
      </c>
      <c r="FG10" s="8" t="s">
        <v>423</v>
      </c>
      <c r="FH10" s="8" t="s">
        <v>424</v>
      </c>
      <c r="FI10" s="8" t="s">
        <v>425</v>
      </c>
      <c r="FJ10" s="8" t="s">
        <v>426</v>
      </c>
      <c r="FK10" s="8" t="s">
        <v>427</v>
      </c>
      <c r="FL10" s="8" t="s">
        <v>428</v>
      </c>
      <c r="FM10" s="8" t="s">
        <v>429</v>
      </c>
      <c r="FN10" s="8" t="s">
        <v>430</v>
      </c>
      <c r="FO10" s="8" t="s">
        <v>431</v>
      </c>
      <c r="FP10" s="8" t="s">
        <v>432</v>
      </c>
      <c r="FQ10" s="8" t="s">
        <v>433</v>
      </c>
      <c r="FR10" s="8" t="s">
        <v>434</v>
      </c>
      <c r="FS10" s="8" t="s">
        <v>435</v>
      </c>
      <c r="FT10" s="8" t="s">
        <v>436</v>
      </c>
      <c r="FU10" s="8" t="s">
        <v>437</v>
      </c>
      <c r="FV10" s="8" t="s">
        <v>438</v>
      </c>
      <c r="FW10" s="8" t="s">
        <v>439</v>
      </c>
      <c r="FX10" s="8" t="s">
        <v>440</v>
      </c>
      <c r="FY10" s="8" t="s">
        <v>441</v>
      </c>
      <c r="FZ10" s="8" t="s">
        <v>442</v>
      </c>
      <c r="GA10" s="8" t="s">
        <v>443</v>
      </c>
      <c r="GB10" s="8" t="s">
        <v>444</v>
      </c>
      <c r="GC10" s="8" t="s">
        <v>445</v>
      </c>
      <c r="GD10" s="8" t="s">
        <v>446</v>
      </c>
      <c r="GE10" s="8" t="s">
        <v>447</v>
      </c>
      <c r="GF10" s="8" t="s">
        <v>448</v>
      </c>
      <c r="GG10" s="8" t="s">
        <v>449</v>
      </c>
      <c r="GH10" s="8" t="s">
        <v>450</v>
      </c>
      <c r="GI10" s="8" t="s">
        <v>451</v>
      </c>
      <c r="GJ10" s="8" t="s">
        <v>452</v>
      </c>
      <c r="GK10" s="8" t="s">
        <v>453</v>
      </c>
      <c r="GL10" s="8" t="s">
        <v>454</v>
      </c>
      <c r="GM10" s="8" t="s">
        <v>455</v>
      </c>
      <c r="GN10" s="8" t="s">
        <v>456</v>
      </c>
      <c r="GO10" s="8" t="s">
        <v>457</v>
      </c>
      <c r="GP10" s="8" t="s">
        <v>458</v>
      </c>
      <c r="GQ10" s="8" t="s">
        <v>459</v>
      </c>
      <c r="GR10" s="8" t="s">
        <v>460</v>
      </c>
      <c r="GS10" s="8" t="s">
        <v>461</v>
      </c>
      <c r="GT10" s="8" t="s">
        <v>462</v>
      </c>
      <c r="GU10" s="8" t="s">
        <v>463</v>
      </c>
      <c r="GV10" s="8" t="s">
        <v>464</v>
      </c>
      <c r="GW10" s="8" t="s">
        <v>465</v>
      </c>
      <c r="GX10" s="8" t="s">
        <v>466</v>
      </c>
      <c r="GY10" s="8" t="s">
        <v>467</v>
      </c>
      <c r="GZ10" s="8" t="s">
        <v>468</v>
      </c>
      <c r="HA10" s="8" t="s">
        <v>469</v>
      </c>
      <c r="HB10" s="8" t="s">
        <v>470</v>
      </c>
      <c r="HC10" s="8" t="s">
        <v>471</v>
      </c>
      <c r="HD10" s="8" t="s">
        <v>472</v>
      </c>
      <c r="HE10" s="8" t="s">
        <v>473</v>
      </c>
      <c r="HF10" s="8" t="s">
        <v>474</v>
      </c>
      <c r="HG10" s="8" t="s">
        <v>475</v>
      </c>
      <c r="HH10" s="8" t="s">
        <v>476</v>
      </c>
      <c r="HI10" s="8" t="s">
        <v>477</v>
      </c>
      <c r="HJ10" s="8" t="s">
        <v>478</v>
      </c>
      <c r="HK10" s="8" t="s">
        <v>479</v>
      </c>
      <c r="HL10" s="8" t="s">
        <v>480</v>
      </c>
      <c r="HM10" s="8" t="s">
        <v>481</v>
      </c>
      <c r="HN10" s="8" t="s">
        <v>482</v>
      </c>
      <c r="HO10" s="8" t="s">
        <v>483</v>
      </c>
      <c r="HP10" s="8" t="s">
        <v>484</v>
      </c>
      <c r="HQ10" s="8" t="s">
        <v>485</v>
      </c>
      <c r="HR10" s="8" t="s">
        <v>486</v>
      </c>
      <c r="HS10" s="8" t="s">
        <v>487</v>
      </c>
      <c r="HT10" s="8" t="s">
        <v>488</v>
      </c>
      <c r="HU10" s="8" t="s">
        <v>489</v>
      </c>
      <c r="HV10" s="8" t="s">
        <v>490</v>
      </c>
      <c r="HW10" s="8" t="s">
        <v>491</v>
      </c>
      <c r="HX10" s="8" t="s">
        <v>492</v>
      </c>
      <c r="HY10" s="8" t="s">
        <v>493</v>
      </c>
      <c r="HZ10" s="8" t="s">
        <v>494</v>
      </c>
      <c r="IA10" s="8" t="s">
        <v>495</v>
      </c>
      <c r="IB10" s="8" t="s">
        <v>496</v>
      </c>
      <c r="IC10" s="8" t="s">
        <v>497</v>
      </c>
      <c r="ID10" s="8" t="s">
        <v>498</v>
      </c>
      <c r="IE10" s="8" t="s">
        <v>499</v>
      </c>
      <c r="IF10" s="8" t="s">
        <v>500</v>
      </c>
      <c r="IG10" s="8" t="s">
        <v>501</v>
      </c>
      <c r="IH10" s="8" t="s">
        <v>502</v>
      </c>
      <c r="II10" s="8" t="s">
        <v>503</v>
      </c>
      <c r="IJ10" s="8" t="s">
        <v>504</v>
      </c>
      <c r="IK10" s="8" t="s">
        <v>505</v>
      </c>
      <c r="IL10" s="8" t="s">
        <v>506</v>
      </c>
      <c r="IM10" s="8" t="s">
        <v>507</v>
      </c>
      <c r="IN10" s="8" t="s">
        <v>508</v>
      </c>
      <c r="IO10" s="8" t="s">
        <v>509</v>
      </c>
      <c r="IP10" s="8" t="s">
        <v>510</v>
      </c>
      <c r="IQ10" s="8" t="s">
        <v>511</v>
      </c>
    </row>
    <row r="11" spans="1:251">
      <c r="A11" s="10">
        <v>42036</v>
      </c>
      <c r="B11" s="9">
        <v>18839.982</v>
      </c>
      <c r="C11" s="9">
        <v>9318.3590000000004</v>
      </c>
      <c r="D11" s="9">
        <v>9521.6229999999996</v>
      </c>
      <c r="E11" s="9">
        <v>11648.607</v>
      </c>
      <c r="F11" s="9">
        <v>6289.5159999999996</v>
      </c>
      <c r="G11" s="9">
        <v>5359.0910000000003</v>
      </c>
      <c r="H11" s="9">
        <v>1639.95</v>
      </c>
      <c r="I11" s="9">
        <v>851.13499999999999</v>
      </c>
      <c r="J11" s="9">
        <v>788.81500000000005</v>
      </c>
      <c r="K11" s="9">
        <v>1037.1289999999999</v>
      </c>
      <c r="L11" s="9">
        <v>393.93799999999999</v>
      </c>
      <c r="M11" s="9">
        <v>643.19100000000003</v>
      </c>
      <c r="N11" s="9">
        <v>549.49300000000005</v>
      </c>
      <c r="O11" s="9">
        <v>250.65299999999999</v>
      </c>
      <c r="P11" s="9">
        <v>298.83999999999997</v>
      </c>
      <c r="Q11" s="9">
        <v>1040.2819999999999</v>
      </c>
      <c r="R11" s="9">
        <v>425.52100000000002</v>
      </c>
      <c r="S11" s="9">
        <v>614.76099999999997</v>
      </c>
      <c r="T11" s="9">
        <v>969.096</v>
      </c>
      <c r="U11" s="9">
        <v>371.07799999999997</v>
      </c>
      <c r="V11" s="9">
        <v>598.01800000000003</v>
      </c>
      <c r="W11" s="9">
        <v>2141.9229999999998</v>
      </c>
      <c r="X11" s="9">
        <v>1137.5530000000001</v>
      </c>
      <c r="Y11" s="9">
        <v>1004.371</v>
      </c>
      <c r="Z11" s="9">
        <v>9506.6839999999993</v>
      </c>
      <c r="AA11" s="9">
        <v>5151.9629999999997</v>
      </c>
      <c r="AB11" s="9">
        <v>4354.7209999999995</v>
      </c>
      <c r="AC11" s="9">
        <v>1951.5809999999999</v>
      </c>
      <c r="AD11" s="9">
        <v>1024.924</v>
      </c>
      <c r="AE11" s="9">
        <v>926.65700000000004</v>
      </c>
      <c r="AF11" s="9">
        <v>7680.0919999999996</v>
      </c>
      <c r="AG11" s="9">
        <v>3960.3110000000001</v>
      </c>
      <c r="AH11" s="9">
        <v>3719.7820000000002</v>
      </c>
      <c r="AI11" s="9">
        <v>900.15499999999997</v>
      </c>
      <c r="AJ11" s="9">
        <v>449.69</v>
      </c>
      <c r="AK11" s="9">
        <v>450.46499999999997</v>
      </c>
      <c r="AL11" s="9">
        <v>12559.87</v>
      </c>
      <c r="AM11" s="9">
        <v>6723.5290000000005</v>
      </c>
      <c r="AN11" s="9">
        <v>5836.3410000000003</v>
      </c>
      <c r="AO11" s="9">
        <v>11235.67</v>
      </c>
      <c r="AP11" s="9">
        <v>6062.4840000000004</v>
      </c>
      <c r="AQ11" s="9">
        <v>5173.1859999999997</v>
      </c>
      <c r="AR11" s="9">
        <v>10472.495999999999</v>
      </c>
      <c r="AS11" s="9">
        <v>5703.152</v>
      </c>
      <c r="AT11" s="9">
        <v>4769.3450000000003</v>
      </c>
      <c r="AU11" s="9">
        <v>2982.4560000000001</v>
      </c>
      <c r="AV11" s="9">
        <v>1514.3040000000001</v>
      </c>
      <c r="AW11" s="9">
        <v>1468.152</v>
      </c>
      <c r="AX11" s="9">
        <v>1835.0550000000001</v>
      </c>
      <c r="AY11" s="9">
        <v>962.24199999999996</v>
      </c>
      <c r="AZ11" s="9">
        <v>872.81299999999999</v>
      </c>
      <c r="BA11" s="9">
        <v>923.79100000000005</v>
      </c>
      <c r="BB11" s="9">
        <v>528.22799999999995</v>
      </c>
      <c r="BC11" s="9">
        <v>395.56299999999999</v>
      </c>
      <c r="BD11" s="9">
        <v>763.36900000000003</v>
      </c>
      <c r="BE11" s="9">
        <v>412.67599999999999</v>
      </c>
      <c r="BF11" s="9">
        <v>350.69299999999998</v>
      </c>
      <c r="BG11" s="9">
        <v>6428.0060000000003</v>
      </c>
      <c r="BH11" s="9">
        <v>2616.1669999999999</v>
      </c>
      <c r="BI11" s="9">
        <v>3811.8389999999999</v>
      </c>
      <c r="BJ11" s="9">
        <v>1355.58</v>
      </c>
      <c r="BK11" s="9">
        <v>482.87599999999998</v>
      </c>
      <c r="BL11" s="9">
        <v>872.70500000000004</v>
      </c>
      <c r="BM11" s="9">
        <v>328.54700000000003</v>
      </c>
      <c r="BN11" s="9">
        <v>140.60599999999999</v>
      </c>
      <c r="BO11" s="9">
        <v>187.941</v>
      </c>
      <c r="BP11" s="9">
        <v>1141.674</v>
      </c>
      <c r="BQ11" s="9">
        <v>403.37400000000002</v>
      </c>
      <c r="BR11" s="9">
        <v>738.3</v>
      </c>
      <c r="BS11" s="9">
        <v>168.00399999999999</v>
      </c>
      <c r="BT11" s="9">
        <v>57.17</v>
      </c>
      <c r="BU11" s="9">
        <v>110.833</v>
      </c>
      <c r="BV11" s="9">
        <v>922.61900000000003</v>
      </c>
      <c r="BW11" s="9">
        <v>323.77100000000002</v>
      </c>
      <c r="BX11" s="9">
        <v>598.84799999999996</v>
      </c>
      <c r="BY11" s="9">
        <v>106.658</v>
      </c>
      <c r="BZ11" s="9">
        <v>48.981000000000002</v>
      </c>
      <c r="CA11" s="9">
        <v>57.676000000000002</v>
      </c>
      <c r="CB11" s="9">
        <v>219.10300000000001</v>
      </c>
      <c r="CC11" s="9">
        <v>80.525000000000006</v>
      </c>
      <c r="CD11" s="9">
        <v>138.578</v>
      </c>
      <c r="CE11" s="9">
        <v>277.71199999999999</v>
      </c>
      <c r="CF11" s="9">
        <v>18.748999999999999</v>
      </c>
      <c r="CG11" s="9">
        <v>258.96199999999999</v>
      </c>
      <c r="CH11" s="9">
        <v>2684.7240000000002</v>
      </c>
      <c r="CI11" s="9">
        <v>1135.5999999999999</v>
      </c>
      <c r="CJ11" s="9">
        <v>1549.125</v>
      </c>
      <c r="CK11" s="9">
        <v>2124.1460000000002</v>
      </c>
      <c r="CL11" s="9">
        <v>896.57500000000005</v>
      </c>
      <c r="CM11" s="9">
        <v>1227.5709999999999</v>
      </c>
      <c r="CN11" s="9">
        <v>265.56900000000002</v>
      </c>
      <c r="CO11" s="9">
        <v>108.84399999999999</v>
      </c>
      <c r="CP11" s="9">
        <v>156.72499999999999</v>
      </c>
      <c r="CQ11" s="9">
        <v>1858.576</v>
      </c>
      <c r="CR11" s="9">
        <v>787.73099999999999</v>
      </c>
      <c r="CS11" s="9">
        <v>1070.846</v>
      </c>
      <c r="CT11" s="9">
        <v>11914.175999999999</v>
      </c>
      <c r="CU11" s="9">
        <v>6398.36</v>
      </c>
      <c r="CV11" s="9">
        <v>5515.8159999999998</v>
      </c>
      <c r="CW11" s="9">
        <v>6925.8050000000003</v>
      </c>
      <c r="CX11" s="9">
        <v>2919.9989999999998</v>
      </c>
      <c r="CY11" s="9">
        <v>4005.8069999999998</v>
      </c>
      <c r="CZ11" s="9">
        <v>1074.7950000000001</v>
      </c>
      <c r="DA11" s="9">
        <v>393.35899999999998</v>
      </c>
      <c r="DB11" s="9">
        <v>681.43600000000004</v>
      </c>
      <c r="DC11" s="9">
        <v>15528.503000000001</v>
      </c>
      <c r="DD11" s="9">
        <v>7725.8739999999998</v>
      </c>
      <c r="DE11" s="9">
        <v>7802.6289999999999</v>
      </c>
      <c r="DF11" s="9">
        <v>11228.168</v>
      </c>
      <c r="DG11" s="9">
        <v>6021.9530000000004</v>
      </c>
      <c r="DH11" s="9">
        <v>5206.2150000000001</v>
      </c>
      <c r="DI11" s="9">
        <v>1615.655</v>
      </c>
      <c r="DJ11" s="9">
        <v>834.99900000000002</v>
      </c>
      <c r="DK11" s="9">
        <v>780.65599999999995</v>
      </c>
      <c r="DL11" s="9">
        <v>1015.251</v>
      </c>
      <c r="DM11" s="9">
        <v>380.21899999999999</v>
      </c>
      <c r="DN11" s="9">
        <v>635.03200000000004</v>
      </c>
      <c r="DO11" s="9">
        <v>545.25599999999997</v>
      </c>
      <c r="DP11" s="9">
        <v>247.72</v>
      </c>
      <c r="DQ11" s="9">
        <v>297.536</v>
      </c>
      <c r="DR11" s="9">
        <v>1016.1</v>
      </c>
      <c r="DS11" s="9">
        <v>409.30900000000003</v>
      </c>
      <c r="DT11" s="9">
        <v>606.79100000000005</v>
      </c>
      <c r="DU11" s="9">
        <v>948.98299999999995</v>
      </c>
      <c r="DV11" s="9">
        <v>358.65499999999997</v>
      </c>
      <c r="DW11" s="9">
        <v>590.32799999999997</v>
      </c>
      <c r="DX11" s="9">
        <v>2119.444</v>
      </c>
      <c r="DY11" s="9">
        <v>1124.0319999999999</v>
      </c>
      <c r="DZ11" s="9">
        <v>995.41300000000001</v>
      </c>
      <c r="EA11" s="9">
        <v>9108.7240000000002</v>
      </c>
      <c r="EB11" s="9">
        <v>4897.9219999999996</v>
      </c>
      <c r="EC11" s="9">
        <v>4210.8019999999997</v>
      </c>
      <c r="ED11" s="9">
        <v>1934.67</v>
      </c>
      <c r="EE11" s="9">
        <v>1014.849</v>
      </c>
      <c r="EF11" s="9">
        <v>919.82100000000003</v>
      </c>
      <c r="EG11" s="9">
        <v>7482.5569999999998</v>
      </c>
      <c r="EH11" s="9">
        <v>3850.0059999999999</v>
      </c>
      <c r="EI11" s="9">
        <v>3632.5509999999999</v>
      </c>
      <c r="EJ11" s="9">
        <v>888.649</v>
      </c>
      <c r="EK11" s="9">
        <v>440.72399999999999</v>
      </c>
      <c r="EL11" s="9">
        <v>447.92399999999998</v>
      </c>
      <c r="EM11" s="9">
        <v>12057.285</v>
      </c>
      <c r="EN11" s="9">
        <v>6407.2629999999999</v>
      </c>
      <c r="EO11" s="9">
        <v>5650.0219999999999</v>
      </c>
      <c r="EP11" s="9">
        <v>10753.936</v>
      </c>
      <c r="EQ11" s="9">
        <v>5757.5039999999999</v>
      </c>
      <c r="ER11" s="9">
        <v>4996.4319999999998</v>
      </c>
      <c r="ES11" s="9">
        <v>10066.825999999999</v>
      </c>
      <c r="ET11" s="9">
        <v>5445.5129999999999</v>
      </c>
      <c r="EU11" s="9">
        <v>4621.3130000000001</v>
      </c>
      <c r="EV11" s="9">
        <v>2846.6030000000001</v>
      </c>
      <c r="EW11" s="9">
        <v>1433.836</v>
      </c>
      <c r="EX11" s="9">
        <v>1412.768</v>
      </c>
      <c r="EY11" s="9">
        <v>1745.915</v>
      </c>
      <c r="EZ11" s="9">
        <v>911.00599999999997</v>
      </c>
      <c r="FA11" s="9">
        <v>834.91</v>
      </c>
      <c r="FB11" s="9">
        <v>916.798</v>
      </c>
      <c r="FC11" s="9">
        <v>525.69600000000003</v>
      </c>
      <c r="FD11" s="9">
        <v>391.10199999999998</v>
      </c>
      <c r="FE11" s="9">
        <v>755.58799999999997</v>
      </c>
      <c r="FF11" s="9">
        <v>407.24400000000003</v>
      </c>
      <c r="FG11" s="9">
        <v>348.34399999999999</v>
      </c>
      <c r="FH11" s="9">
        <v>3544.7469999999998</v>
      </c>
      <c r="FI11" s="9">
        <v>1296.6759999999999</v>
      </c>
      <c r="FJ11" s="9">
        <v>2248.0709999999999</v>
      </c>
      <c r="FK11" s="9">
        <v>1249.9780000000001</v>
      </c>
      <c r="FL11" s="9">
        <v>420.85399999999998</v>
      </c>
      <c r="FM11" s="9">
        <v>829.12400000000002</v>
      </c>
      <c r="FN11" s="9">
        <v>319.92599999999999</v>
      </c>
      <c r="FO11" s="9">
        <v>134.71700000000001</v>
      </c>
      <c r="FP11" s="9">
        <v>185.209</v>
      </c>
      <c r="FQ11" s="9">
        <v>1042.7149999999999</v>
      </c>
      <c r="FR11" s="9">
        <v>345.65899999999999</v>
      </c>
      <c r="FS11" s="9">
        <v>697.05600000000004</v>
      </c>
      <c r="FT11" s="9">
        <v>160.37100000000001</v>
      </c>
      <c r="FU11" s="9">
        <v>54.889000000000003</v>
      </c>
      <c r="FV11" s="9">
        <v>105.482</v>
      </c>
      <c r="FW11" s="9">
        <v>831.29300000000001</v>
      </c>
      <c r="FX11" s="9">
        <v>268.33800000000002</v>
      </c>
      <c r="FY11" s="9">
        <v>562.95500000000004</v>
      </c>
      <c r="FZ11" s="9">
        <v>80.275000000000006</v>
      </c>
      <c r="GA11" s="9">
        <v>33.353999999999999</v>
      </c>
      <c r="GB11" s="9">
        <v>46.920999999999999</v>
      </c>
      <c r="GC11" s="9">
        <v>211.96600000000001</v>
      </c>
      <c r="GD11" s="9">
        <v>76.218000000000004</v>
      </c>
      <c r="GE11" s="9">
        <v>135.74799999999999</v>
      </c>
      <c r="GF11" s="9">
        <v>273.43099999999998</v>
      </c>
      <c r="GG11" s="9">
        <v>16.823</v>
      </c>
      <c r="GH11" s="9">
        <v>256.608</v>
      </c>
      <c r="GI11" s="9">
        <v>1885.673</v>
      </c>
      <c r="GJ11" s="9">
        <v>667.05799999999999</v>
      </c>
      <c r="GK11" s="9">
        <v>1218.615</v>
      </c>
      <c r="GL11" s="9">
        <v>2010.268</v>
      </c>
      <c r="GM11" s="9">
        <v>829.12099999999998</v>
      </c>
      <c r="GN11" s="9">
        <v>1181.1469999999999</v>
      </c>
      <c r="GO11" s="9">
        <v>256.39999999999998</v>
      </c>
      <c r="GP11" s="9">
        <v>105.70099999999999</v>
      </c>
      <c r="GQ11" s="9">
        <v>150.69999999999999</v>
      </c>
      <c r="GR11" s="9">
        <v>1753.8679999999999</v>
      </c>
      <c r="GS11" s="9">
        <v>723.42</v>
      </c>
      <c r="GT11" s="9">
        <v>1030.4469999999999</v>
      </c>
      <c r="GU11" s="9">
        <v>11484.567999999999</v>
      </c>
      <c r="GV11" s="9">
        <v>6127.6540000000005</v>
      </c>
      <c r="GW11" s="9">
        <v>5356.9139999999998</v>
      </c>
      <c r="GX11" s="9">
        <v>4043.9349999999999</v>
      </c>
      <c r="GY11" s="9">
        <v>1598.22</v>
      </c>
      <c r="GZ11" s="9">
        <v>2445.7150000000001</v>
      </c>
      <c r="HA11" s="9">
        <v>978.01800000000003</v>
      </c>
      <c r="HB11" s="9">
        <v>336.18900000000002</v>
      </c>
      <c r="HC11" s="9">
        <v>641.82799999999997</v>
      </c>
      <c r="HD11" s="9">
        <v>3112.058</v>
      </c>
      <c r="HE11" s="9">
        <v>1589.934</v>
      </c>
      <c r="HF11" s="9">
        <v>1522.124</v>
      </c>
      <c r="HG11" s="9">
        <v>1829.8889999999999</v>
      </c>
      <c r="HH11" s="9">
        <v>935.33</v>
      </c>
      <c r="HI11" s="9">
        <v>894.55899999999997</v>
      </c>
      <c r="HJ11" s="9">
        <v>467.52499999999998</v>
      </c>
      <c r="HK11" s="9">
        <v>236.23599999999999</v>
      </c>
      <c r="HL11" s="9">
        <v>231.28899999999999</v>
      </c>
      <c r="HM11" s="9">
        <v>364.55500000000001</v>
      </c>
      <c r="HN11" s="9">
        <v>164.054</v>
      </c>
      <c r="HO11" s="9">
        <v>200.50200000000001</v>
      </c>
      <c r="HP11" s="9">
        <v>175.98699999999999</v>
      </c>
      <c r="HQ11" s="9">
        <v>78.287999999999997</v>
      </c>
      <c r="HR11" s="9">
        <v>97.7</v>
      </c>
      <c r="HS11" s="9">
        <v>356.33199999999999</v>
      </c>
      <c r="HT11" s="9">
        <v>163.82</v>
      </c>
      <c r="HU11" s="9">
        <v>192.51300000000001</v>
      </c>
      <c r="HV11" s="9">
        <v>345.63600000000002</v>
      </c>
      <c r="HW11" s="9">
        <v>156.488</v>
      </c>
      <c r="HX11" s="9">
        <v>189.148</v>
      </c>
      <c r="HY11" s="9">
        <v>710.072</v>
      </c>
      <c r="HZ11" s="9">
        <v>361.38400000000001</v>
      </c>
      <c r="IA11" s="9">
        <v>348.68799999999999</v>
      </c>
      <c r="IB11" s="9">
        <v>1119.818</v>
      </c>
      <c r="IC11" s="9">
        <v>573.94600000000003</v>
      </c>
      <c r="ID11" s="9">
        <v>545.87099999999998</v>
      </c>
      <c r="IE11" s="9">
        <v>687.31899999999996</v>
      </c>
      <c r="IF11" s="9">
        <v>347.01499999999999</v>
      </c>
      <c r="IG11" s="9">
        <v>340.30399999999997</v>
      </c>
      <c r="IH11" s="9">
        <v>1071.617</v>
      </c>
      <c r="II11" s="9">
        <v>541.69299999999998</v>
      </c>
      <c r="IJ11" s="9">
        <v>529.92399999999998</v>
      </c>
      <c r="IK11" s="9">
        <v>190.339</v>
      </c>
      <c r="IL11" s="9">
        <v>86.468000000000004</v>
      </c>
      <c r="IM11" s="9">
        <v>103.871</v>
      </c>
      <c r="IN11" s="9">
        <v>2086.0509999999999</v>
      </c>
      <c r="IO11" s="9">
        <v>1070.5060000000001</v>
      </c>
      <c r="IP11" s="9">
        <v>1015.544</v>
      </c>
      <c r="IQ11" s="9">
        <v>1528.816</v>
      </c>
    </row>
    <row r="12" spans="1:251">
      <c r="A12" s="10">
        <v>42401</v>
      </c>
      <c r="B12" s="9">
        <v>19107.585999999999</v>
      </c>
      <c r="C12" s="9">
        <v>9425.1859999999997</v>
      </c>
      <c r="D12" s="9">
        <v>9682.4</v>
      </c>
      <c r="E12" s="9">
        <v>11918.343999999999</v>
      </c>
      <c r="F12" s="9">
        <v>6380.7790000000005</v>
      </c>
      <c r="G12" s="9">
        <v>5537.5649999999996</v>
      </c>
      <c r="H12" s="9">
        <v>1632.7950000000001</v>
      </c>
      <c r="I12" s="9">
        <v>840.67</v>
      </c>
      <c r="J12" s="9">
        <v>792.125</v>
      </c>
      <c r="K12" s="9">
        <v>1059.442</v>
      </c>
      <c r="L12" s="9">
        <v>417.49200000000002</v>
      </c>
      <c r="M12" s="9">
        <v>641.95000000000005</v>
      </c>
      <c r="N12" s="9">
        <v>555.06299999999999</v>
      </c>
      <c r="O12" s="9">
        <v>255.626</v>
      </c>
      <c r="P12" s="9">
        <v>299.43700000000001</v>
      </c>
      <c r="Q12" s="9">
        <v>1070.7329999999999</v>
      </c>
      <c r="R12" s="9">
        <v>449.92200000000003</v>
      </c>
      <c r="S12" s="9">
        <v>620.81100000000004</v>
      </c>
      <c r="T12" s="9">
        <v>996.38400000000001</v>
      </c>
      <c r="U12" s="9">
        <v>395.846</v>
      </c>
      <c r="V12" s="9">
        <v>600.53899999999999</v>
      </c>
      <c r="W12" s="9">
        <v>2188.1610000000001</v>
      </c>
      <c r="X12" s="9">
        <v>1166.8679999999999</v>
      </c>
      <c r="Y12" s="9">
        <v>1021.293</v>
      </c>
      <c r="Z12" s="9">
        <v>9730.1830000000009</v>
      </c>
      <c r="AA12" s="9">
        <v>5213.9110000000001</v>
      </c>
      <c r="AB12" s="9">
        <v>4516.2719999999999</v>
      </c>
      <c r="AC12" s="9">
        <v>1991.807</v>
      </c>
      <c r="AD12" s="9">
        <v>1047.3630000000001</v>
      </c>
      <c r="AE12" s="9">
        <v>944.44399999999996</v>
      </c>
      <c r="AF12" s="9">
        <v>7836.8069999999998</v>
      </c>
      <c r="AG12" s="9">
        <v>3964.0279999999998</v>
      </c>
      <c r="AH12" s="9">
        <v>3872.779</v>
      </c>
      <c r="AI12" s="9">
        <v>915.16099999999994</v>
      </c>
      <c r="AJ12" s="9">
        <v>450.30099999999999</v>
      </c>
      <c r="AK12" s="9">
        <v>464.86</v>
      </c>
      <c r="AL12" s="9">
        <v>12830.235000000001</v>
      </c>
      <c r="AM12" s="9">
        <v>6816.5230000000001</v>
      </c>
      <c r="AN12" s="9">
        <v>6013.7120000000004</v>
      </c>
      <c r="AO12" s="9">
        <v>11421.412</v>
      </c>
      <c r="AP12" s="9">
        <v>6085.8909999999996</v>
      </c>
      <c r="AQ12" s="9">
        <v>5335.5209999999997</v>
      </c>
      <c r="AR12" s="9">
        <v>10683.119000000001</v>
      </c>
      <c r="AS12" s="9">
        <v>5741.7860000000001</v>
      </c>
      <c r="AT12" s="9">
        <v>4941.3329999999996</v>
      </c>
      <c r="AU12" s="9">
        <v>2979.799</v>
      </c>
      <c r="AV12" s="9">
        <v>1503.5</v>
      </c>
      <c r="AW12" s="9">
        <v>1476.299</v>
      </c>
      <c r="AX12" s="9">
        <v>1864.854</v>
      </c>
      <c r="AY12" s="9">
        <v>966.88300000000004</v>
      </c>
      <c r="AZ12" s="9">
        <v>897.971</v>
      </c>
      <c r="BA12" s="9">
        <v>952.96400000000006</v>
      </c>
      <c r="BB12" s="9">
        <v>531.13900000000001</v>
      </c>
      <c r="BC12" s="9">
        <v>421.82499999999999</v>
      </c>
      <c r="BD12" s="9">
        <v>724.37300000000005</v>
      </c>
      <c r="BE12" s="9">
        <v>386.87799999999999</v>
      </c>
      <c r="BF12" s="9">
        <v>337.495</v>
      </c>
      <c r="BG12" s="9">
        <v>6464.8680000000004</v>
      </c>
      <c r="BH12" s="9">
        <v>2657.529</v>
      </c>
      <c r="BI12" s="9">
        <v>3807.3389999999999</v>
      </c>
      <c r="BJ12" s="9">
        <v>1326.5170000000001</v>
      </c>
      <c r="BK12" s="9">
        <v>490.839</v>
      </c>
      <c r="BL12" s="9">
        <v>835.678</v>
      </c>
      <c r="BM12" s="9">
        <v>368.21100000000001</v>
      </c>
      <c r="BN12" s="9">
        <v>151.928</v>
      </c>
      <c r="BO12" s="9">
        <v>216.28200000000001</v>
      </c>
      <c r="BP12" s="9">
        <v>1105.21</v>
      </c>
      <c r="BQ12" s="9">
        <v>409.3</v>
      </c>
      <c r="BR12" s="9">
        <v>695.91</v>
      </c>
      <c r="BS12" s="9">
        <v>162.27099999999999</v>
      </c>
      <c r="BT12" s="9">
        <v>59.918999999999997</v>
      </c>
      <c r="BU12" s="9">
        <v>102.352</v>
      </c>
      <c r="BV12" s="9">
        <v>884.803</v>
      </c>
      <c r="BW12" s="9">
        <v>328.55099999999999</v>
      </c>
      <c r="BX12" s="9">
        <v>556.25199999999995</v>
      </c>
      <c r="BY12" s="9">
        <v>101.02800000000001</v>
      </c>
      <c r="BZ12" s="9">
        <v>42.16</v>
      </c>
      <c r="CA12" s="9">
        <v>58.868000000000002</v>
      </c>
      <c r="CB12" s="9">
        <v>230.191</v>
      </c>
      <c r="CC12" s="9">
        <v>86.561999999999998</v>
      </c>
      <c r="CD12" s="9">
        <v>143.62799999999999</v>
      </c>
      <c r="CE12" s="9">
        <v>263.113</v>
      </c>
      <c r="CF12" s="9">
        <v>16.916</v>
      </c>
      <c r="CG12" s="9">
        <v>246.197</v>
      </c>
      <c r="CH12" s="9">
        <v>2712.5039999999999</v>
      </c>
      <c r="CI12" s="9">
        <v>1165.732</v>
      </c>
      <c r="CJ12" s="9">
        <v>1546.7719999999999</v>
      </c>
      <c r="CK12" s="9">
        <v>2059.7730000000001</v>
      </c>
      <c r="CL12" s="9">
        <v>882.74</v>
      </c>
      <c r="CM12" s="9">
        <v>1177.0329999999999</v>
      </c>
      <c r="CN12" s="9">
        <v>263.22800000000001</v>
      </c>
      <c r="CO12" s="9">
        <v>113.333</v>
      </c>
      <c r="CP12" s="9">
        <v>149.89500000000001</v>
      </c>
      <c r="CQ12" s="9">
        <v>1796.5450000000001</v>
      </c>
      <c r="CR12" s="9">
        <v>769.40700000000004</v>
      </c>
      <c r="CS12" s="9">
        <v>1027.1379999999999</v>
      </c>
      <c r="CT12" s="9">
        <v>12181.573</v>
      </c>
      <c r="CU12" s="9">
        <v>6494.1120000000001</v>
      </c>
      <c r="CV12" s="9">
        <v>5687.46</v>
      </c>
      <c r="CW12" s="9">
        <v>6926.0129999999999</v>
      </c>
      <c r="CX12" s="9">
        <v>2931.0729999999999</v>
      </c>
      <c r="CY12" s="9">
        <v>3994.94</v>
      </c>
      <c r="CZ12" s="9">
        <v>1039.7940000000001</v>
      </c>
      <c r="DA12" s="9">
        <v>391.858</v>
      </c>
      <c r="DB12" s="9">
        <v>647.93600000000004</v>
      </c>
      <c r="DC12" s="9">
        <v>15699.049000000001</v>
      </c>
      <c r="DD12" s="9">
        <v>7796.4049999999997</v>
      </c>
      <c r="DE12" s="9">
        <v>7902.6440000000002</v>
      </c>
      <c r="DF12" s="9">
        <v>11472.563</v>
      </c>
      <c r="DG12" s="9">
        <v>6106.4110000000001</v>
      </c>
      <c r="DH12" s="9">
        <v>5366.152</v>
      </c>
      <c r="DI12" s="9">
        <v>1608.664</v>
      </c>
      <c r="DJ12" s="9">
        <v>823.73400000000004</v>
      </c>
      <c r="DK12" s="9">
        <v>784.92899999999997</v>
      </c>
      <c r="DL12" s="9">
        <v>1038.7360000000001</v>
      </c>
      <c r="DM12" s="9">
        <v>403.36500000000001</v>
      </c>
      <c r="DN12" s="9">
        <v>635.37099999999998</v>
      </c>
      <c r="DO12" s="9">
        <v>548.55899999999997</v>
      </c>
      <c r="DP12" s="9">
        <v>249.52699999999999</v>
      </c>
      <c r="DQ12" s="9">
        <v>299.03300000000002</v>
      </c>
      <c r="DR12" s="9">
        <v>1046.827</v>
      </c>
      <c r="DS12" s="9">
        <v>433.53500000000003</v>
      </c>
      <c r="DT12" s="9">
        <v>613.29200000000003</v>
      </c>
      <c r="DU12" s="9">
        <v>976.25199999999995</v>
      </c>
      <c r="DV12" s="9">
        <v>382.29199999999997</v>
      </c>
      <c r="DW12" s="9">
        <v>593.96</v>
      </c>
      <c r="DX12" s="9">
        <v>2168.7910000000002</v>
      </c>
      <c r="DY12" s="9">
        <v>1153.8009999999999</v>
      </c>
      <c r="DZ12" s="9">
        <v>1014.99</v>
      </c>
      <c r="EA12" s="9">
        <v>9303.7710000000006</v>
      </c>
      <c r="EB12" s="9">
        <v>4952.6099999999997</v>
      </c>
      <c r="EC12" s="9">
        <v>4351.1610000000001</v>
      </c>
      <c r="ED12" s="9">
        <v>1977.499</v>
      </c>
      <c r="EE12" s="9">
        <v>1037.192</v>
      </c>
      <c r="EF12" s="9">
        <v>940.30700000000002</v>
      </c>
      <c r="EG12" s="9">
        <v>7621.5709999999999</v>
      </c>
      <c r="EH12" s="9">
        <v>3850.0079999999998</v>
      </c>
      <c r="EI12" s="9">
        <v>3771.5619999999999</v>
      </c>
      <c r="EJ12" s="9">
        <v>905.37</v>
      </c>
      <c r="EK12" s="9">
        <v>443.95100000000002</v>
      </c>
      <c r="EL12" s="9">
        <v>461.41899999999998</v>
      </c>
      <c r="EM12" s="9">
        <v>12286.434999999999</v>
      </c>
      <c r="EN12" s="9">
        <v>6483.6670000000004</v>
      </c>
      <c r="EO12" s="9">
        <v>5802.7690000000002</v>
      </c>
      <c r="EP12" s="9">
        <v>10895.146000000001</v>
      </c>
      <c r="EQ12" s="9">
        <v>5763.63</v>
      </c>
      <c r="ER12" s="9">
        <v>5131.5150000000003</v>
      </c>
      <c r="ES12" s="9">
        <v>10250.936</v>
      </c>
      <c r="ET12" s="9">
        <v>5476.3010000000004</v>
      </c>
      <c r="EU12" s="9">
        <v>4774.6350000000002</v>
      </c>
      <c r="EV12" s="9">
        <v>2836.4540000000002</v>
      </c>
      <c r="EW12" s="9">
        <v>1412.7159999999999</v>
      </c>
      <c r="EX12" s="9">
        <v>1423.739</v>
      </c>
      <c r="EY12" s="9">
        <v>1760.133</v>
      </c>
      <c r="EZ12" s="9">
        <v>903.86800000000005</v>
      </c>
      <c r="FA12" s="9">
        <v>856.26400000000001</v>
      </c>
      <c r="FB12" s="9">
        <v>946.26</v>
      </c>
      <c r="FC12" s="9">
        <v>526.61199999999997</v>
      </c>
      <c r="FD12" s="9">
        <v>419.64800000000002</v>
      </c>
      <c r="FE12" s="9">
        <v>716.72699999999998</v>
      </c>
      <c r="FF12" s="9">
        <v>382.98200000000003</v>
      </c>
      <c r="FG12" s="9">
        <v>333.745</v>
      </c>
      <c r="FH12" s="9">
        <v>3509.759</v>
      </c>
      <c r="FI12" s="9">
        <v>1307.0129999999999</v>
      </c>
      <c r="FJ12" s="9">
        <v>2202.7469999999998</v>
      </c>
      <c r="FK12" s="9">
        <v>1216.94</v>
      </c>
      <c r="FL12" s="9">
        <v>430.66500000000002</v>
      </c>
      <c r="FM12" s="9">
        <v>786.27499999999998</v>
      </c>
      <c r="FN12" s="9">
        <v>356.05900000000003</v>
      </c>
      <c r="FO12" s="9">
        <v>143.18</v>
      </c>
      <c r="FP12" s="9">
        <v>212.87899999999999</v>
      </c>
      <c r="FQ12" s="9">
        <v>1009.116</v>
      </c>
      <c r="FR12" s="9">
        <v>353.29700000000003</v>
      </c>
      <c r="FS12" s="9">
        <v>655.81799999999998</v>
      </c>
      <c r="FT12" s="9">
        <v>155.06399999999999</v>
      </c>
      <c r="FU12" s="9">
        <v>56.298000000000002</v>
      </c>
      <c r="FV12" s="9">
        <v>98.766000000000005</v>
      </c>
      <c r="FW12" s="9">
        <v>796.18399999999997</v>
      </c>
      <c r="FX12" s="9">
        <v>276.43799999999999</v>
      </c>
      <c r="FY12" s="9">
        <v>519.74599999999998</v>
      </c>
      <c r="FZ12" s="9">
        <v>70.707999999999998</v>
      </c>
      <c r="GA12" s="9">
        <v>26.173999999999999</v>
      </c>
      <c r="GB12" s="9">
        <v>44.533999999999999</v>
      </c>
      <c r="GC12" s="9">
        <v>214.05799999999999</v>
      </c>
      <c r="GD12" s="9">
        <v>80.283000000000001</v>
      </c>
      <c r="GE12" s="9">
        <v>133.77600000000001</v>
      </c>
      <c r="GF12" s="9">
        <v>260.27</v>
      </c>
      <c r="GG12" s="9">
        <v>14.769</v>
      </c>
      <c r="GH12" s="9">
        <v>245.501</v>
      </c>
      <c r="GI12" s="9">
        <v>1843.432</v>
      </c>
      <c r="GJ12" s="9">
        <v>647.68799999999999</v>
      </c>
      <c r="GK12" s="9">
        <v>1195.7439999999999</v>
      </c>
      <c r="GL12" s="9">
        <v>1939.9010000000001</v>
      </c>
      <c r="GM12" s="9">
        <v>816.56200000000001</v>
      </c>
      <c r="GN12" s="9">
        <v>1123.3389999999999</v>
      </c>
      <c r="GO12" s="9">
        <v>253.965</v>
      </c>
      <c r="GP12" s="9">
        <v>109.011</v>
      </c>
      <c r="GQ12" s="9">
        <v>144.95400000000001</v>
      </c>
      <c r="GR12" s="9">
        <v>1685.9359999999999</v>
      </c>
      <c r="GS12" s="9">
        <v>707.55100000000004</v>
      </c>
      <c r="GT12" s="9">
        <v>978.38499999999999</v>
      </c>
      <c r="GU12" s="9">
        <v>11726.527</v>
      </c>
      <c r="GV12" s="9">
        <v>6215.4219999999996</v>
      </c>
      <c r="GW12" s="9">
        <v>5511.1049999999996</v>
      </c>
      <c r="GX12" s="9">
        <v>3972.5219999999999</v>
      </c>
      <c r="GY12" s="9">
        <v>1580.9839999999999</v>
      </c>
      <c r="GZ12" s="9">
        <v>2391.538</v>
      </c>
      <c r="HA12" s="9">
        <v>947.18200000000002</v>
      </c>
      <c r="HB12" s="9">
        <v>338.59100000000001</v>
      </c>
      <c r="HC12" s="9">
        <v>608.59100000000001</v>
      </c>
      <c r="HD12" s="9">
        <v>3128.98</v>
      </c>
      <c r="HE12" s="9">
        <v>1599.499</v>
      </c>
      <c r="HF12" s="9">
        <v>1529.482</v>
      </c>
      <c r="HG12" s="9">
        <v>1883.635</v>
      </c>
      <c r="HH12" s="9">
        <v>948.45500000000004</v>
      </c>
      <c r="HI12" s="9">
        <v>935.18</v>
      </c>
      <c r="HJ12" s="9">
        <v>488.74599999999998</v>
      </c>
      <c r="HK12" s="9">
        <v>245.375</v>
      </c>
      <c r="HL12" s="9">
        <v>243.37100000000001</v>
      </c>
      <c r="HM12" s="9">
        <v>384.41399999999999</v>
      </c>
      <c r="HN12" s="9">
        <v>180.12799999999999</v>
      </c>
      <c r="HO12" s="9">
        <v>204.286</v>
      </c>
      <c r="HP12" s="9">
        <v>180.23699999999999</v>
      </c>
      <c r="HQ12" s="9">
        <v>82.497</v>
      </c>
      <c r="HR12" s="9">
        <v>97.74</v>
      </c>
      <c r="HS12" s="9">
        <v>379.71199999999999</v>
      </c>
      <c r="HT12" s="9">
        <v>180.60400000000001</v>
      </c>
      <c r="HU12" s="9">
        <v>199.108</v>
      </c>
      <c r="HV12" s="9">
        <v>367.33100000000002</v>
      </c>
      <c r="HW12" s="9">
        <v>173.37700000000001</v>
      </c>
      <c r="HX12" s="9">
        <v>193.95400000000001</v>
      </c>
      <c r="HY12" s="9">
        <v>728.35699999999997</v>
      </c>
      <c r="HZ12" s="9">
        <v>372.33800000000002</v>
      </c>
      <c r="IA12" s="9">
        <v>356.01900000000001</v>
      </c>
      <c r="IB12" s="9">
        <v>1155.278</v>
      </c>
      <c r="IC12" s="9">
        <v>576.11699999999996</v>
      </c>
      <c r="ID12" s="9">
        <v>579.16099999999994</v>
      </c>
      <c r="IE12" s="9">
        <v>704.524</v>
      </c>
      <c r="IF12" s="9">
        <v>355.34</v>
      </c>
      <c r="IG12" s="9">
        <v>349.18400000000003</v>
      </c>
      <c r="IH12" s="9">
        <v>1115.4069999999999</v>
      </c>
      <c r="II12" s="9">
        <v>544.46699999999998</v>
      </c>
      <c r="IJ12" s="9">
        <v>570.94000000000005</v>
      </c>
      <c r="IK12" s="9">
        <v>212.68199999999999</v>
      </c>
      <c r="IL12" s="9">
        <v>99.736000000000004</v>
      </c>
      <c r="IM12" s="9">
        <v>112.946</v>
      </c>
      <c r="IN12" s="9">
        <v>2131.143</v>
      </c>
      <c r="IO12" s="9">
        <v>1080.0229999999999</v>
      </c>
      <c r="IP12" s="9">
        <v>1051.1199999999999</v>
      </c>
      <c r="IQ12" s="9">
        <v>1544.963</v>
      </c>
    </row>
    <row r="13" spans="1:251">
      <c r="A13" s="10">
        <v>42767</v>
      </c>
      <c r="B13" s="9">
        <v>19173.935000000001</v>
      </c>
      <c r="C13" s="9">
        <v>9386.0499999999993</v>
      </c>
      <c r="D13" s="9">
        <v>9787.8850000000002</v>
      </c>
      <c r="E13" s="9">
        <v>11841.629000000001</v>
      </c>
      <c r="F13" s="9">
        <v>6297.8760000000002</v>
      </c>
      <c r="G13" s="9">
        <v>5543.7529999999997</v>
      </c>
      <c r="H13" s="9">
        <v>1687.1610000000001</v>
      </c>
      <c r="I13" s="9">
        <v>868.05499999999995</v>
      </c>
      <c r="J13" s="9">
        <v>819.10599999999999</v>
      </c>
      <c r="K13" s="9">
        <v>1079.5440000000001</v>
      </c>
      <c r="L13" s="9">
        <v>421.32299999999998</v>
      </c>
      <c r="M13" s="9">
        <v>658.221</v>
      </c>
      <c r="N13" s="9">
        <v>565.67899999999997</v>
      </c>
      <c r="O13" s="9">
        <v>264.31700000000001</v>
      </c>
      <c r="P13" s="9">
        <v>301.36200000000002</v>
      </c>
      <c r="Q13" s="9">
        <v>1105.6790000000001</v>
      </c>
      <c r="R13" s="9">
        <v>458.36599999999999</v>
      </c>
      <c r="S13" s="9">
        <v>647.31299999999999</v>
      </c>
      <c r="T13" s="9">
        <v>1022.523</v>
      </c>
      <c r="U13" s="9">
        <v>401.38900000000001</v>
      </c>
      <c r="V13" s="9">
        <v>621.13400000000001</v>
      </c>
      <c r="W13" s="9">
        <v>2141.761</v>
      </c>
      <c r="X13" s="9">
        <v>1144.761</v>
      </c>
      <c r="Y13" s="9">
        <v>997</v>
      </c>
      <c r="Z13" s="9">
        <v>9699.8680000000004</v>
      </c>
      <c r="AA13" s="9">
        <v>5153.1149999999998</v>
      </c>
      <c r="AB13" s="9">
        <v>4546.7529999999997</v>
      </c>
      <c r="AC13" s="9">
        <v>1951.845</v>
      </c>
      <c r="AD13" s="9">
        <v>1024.1099999999999</v>
      </c>
      <c r="AE13" s="9">
        <v>927.73500000000001</v>
      </c>
      <c r="AF13" s="9">
        <v>7876.3819999999996</v>
      </c>
      <c r="AG13" s="9">
        <v>3947.6489999999999</v>
      </c>
      <c r="AH13" s="9">
        <v>3928.732</v>
      </c>
      <c r="AI13" s="9">
        <v>841.81399999999996</v>
      </c>
      <c r="AJ13" s="9">
        <v>388.67500000000001</v>
      </c>
      <c r="AK13" s="9">
        <v>453.13900000000001</v>
      </c>
      <c r="AL13" s="9">
        <v>12803.725</v>
      </c>
      <c r="AM13" s="9">
        <v>6728.634</v>
      </c>
      <c r="AN13" s="9">
        <v>6075.09</v>
      </c>
      <c r="AO13" s="9">
        <v>11382.607</v>
      </c>
      <c r="AP13" s="9">
        <v>6015.04</v>
      </c>
      <c r="AQ13" s="9">
        <v>5367.567</v>
      </c>
      <c r="AR13" s="9">
        <v>10580.92</v>
      </c>
      <c r="AS13" s="9">
        <v>5659.4129999999996</v>
      </c>
      <c r="AT13" s="9">
        <v>4921.5069999999996</v>
      </c>
      <c r="AU13" s="9">
        <v>2868.0320000000002</v>
      </c>
      <c r="AV13" s="9">
        <v>1410.1310000000001</v>
      </c>
      <c r="AW13" s="9">
        <v>1457.902</v>
      </c>
      <c r="AX13" s="9">
        <v>1868.434</v>
      </c>
      <c r="AY13" s="9">
        <v>950.84100000000001</v>
      </c>
      <c r="AZ13" s="9">
        <v>917.59299999999996</v>
      </c>
      <c r="BA13" s="9">
        <v>906.33900000000006</v>
      </c>
      <c r="BB13" s="9">
        <v>520.08299999999997</v>
      </c>
      <c r="BC13" s="9">
        <v>386.25599999999997</v>
      </c>
      <c r="BD13" s="9">
        <v>718.62300000000005</v>
      </c>
      <c r="BE13" s="9">
        <v>372.28500000000003</v>
      </c>
      <c r="BF13" s="9">
        <v>346.33800000000002</v>
      </c>
      <c r="BG13" s="9">
        <v>6613.683</v>
      </c>
      <c r="BH13" s="9">
        <v>2715.8879999999999</v>
      </c>
      <c r="BI13" s="9">
        <v>3897.7939999999999</v>
      </c>
      <c r="BJ13" s="9">
        <v>1316.6189999999999</v>
      </c>
      <c r="BK13" s="9">
        <v>455.041</v>
      </c>
      <c r="BL13" s="9">
        <v>861.57799999999997</v>
      </c>
      <c r="BM13" s="9">
        <v>350.49700000000001</v>
      </c>
      <c r="BN13" s="9">
        <v>142.82900000000001</v>
      </c>
      <c r="BO13" s="9">
        <v>207.66800000000001</v>
      </c>
      <c r="BP13" s="9">
        <v>1114.479</v>
      </c>
      <c r="BQ13" s="9">
        <v>393.36</v>
      </c>
      <c r="BR13" s="9">
        <v>721.11900000000003</v>
      </c>
      <c r="BS13" s="9">
        <v>190.256</v>
      </c>
      <c r="BT13" s="9">
        <v>59.151000000000003</v>
      </c>
      <c r="BU13" s="9">
        <v>131.10599999999999</v>
      </c>
      <c r="BV13" s="9">
        <v>869.90800000000002</v>
      </c>
      <c r="BW13" s="9">
        <v>316.91399999999999</v>
      </c>
      <c r="BX13" s="9">
        <v>552.995</v>
      </c>
      <c r="BY13" s="9">
        <v>97.435000000000002</v>
      </c>
      <c r="BZ13" s="9">
        <v>40.459000000000003</v>
      </c>
      <c r="CA13" s="9">
        <v>56.975999999999999</v>
      </c>
      <c r="CB13" s="9">
        <v>206.279</v>
      </c>
      <c r="CC13" s="9">
        <v>63.277000000000001</v>
      </c>
      <c r="CD13" s="9">
        <v>143.00200000000001</v>
      </c>
      <c r="CE13" s="9">
        <v>258.92399999999998</v>
      </c>
      <c r="CF13" s="9">
        <v>16.167000000000002</v>
      </c>
      <c r="CG13" s="9">
        <v>242.75700000000001</v>
      </c>
      <c r="CH13" s="9">
        <v>2503.4789999999998</v>
      </c>
      <c r="CI13" s="9">
        <v>1096.145</v>
      </c>
      <c r="CJ13" s="9">
        <v>1407.3340000000001</v>
      </c>
      <c r="CK13" s="9">
        <v>2039.3810000000001</v>
      </c>
      <c r="CL13" s="9">
        <v>828.923</v>
      </c>
      <c r="CM13" s="9">
        <v>1210.4580000000001</v>
      </c>
      <c r="CN13" s="9">
        <v>284.11399999999998</v>
      </c>
      <c r="CO13" s="9">
        <v>101.86799999999999</v>
      </c>
      <c r="CP13" s="9">
        <v>182.245</v>
      </c>
      <c r="CQ13" s="9">
        <v>1755.2670000000001</v>
      </c>
      <c r="CR13" s="9">
        <v>727.05499999999995</v>
      </c>
      <c r="CS13" s="9">
        <v>1028.213</v>
      </c>
      <c r="CT13" s="9">
        <v>12125.743</v>
      </c>
      <c r="CU13" s="9">
        <v>6399.7449999999999</v>
      </c>
      <c r="CV13" s="9">
        <v>5725.9979999999996</v>
      </c>
      <c r="CW13" s="9">
        <v>7048.192</v>
      </c>
      <c r="CX13" s="9">
        <v>2986.3049999999998</v>
      </c>
      <c r="CY13" s="9">
        <v>4061.8870000000002</v>
      </c>
      <c r="CZ13" s="9">
        <v>1040.8309999999999</v>
      </c>
      <c r="DA13" s="9">
        <v>380.44600000000003</v>
      </c>
      <c r="DB13" s="9">
        <v>660.38499999999999</v>
      </c>
      <c r="DC13" s="9">
        <v>15606.182000000001</v>
      </c>
      <c r="DD13" s="9">
        <v>7687.4949999999999</v>
      </c>
      <c r="DE13" s="9">
        <v>7918.6859999999997</v>
      </c>
      <c r="DF13" s="9">
        <v>11382.762000000001</v>
      </c>
      <c r="DG13" s="9">
        <v>6022.14</v>
      </c>
      <c r="DH13" s="9">
        <v>5360.6220000000003</v>
      </c>
      <c r="DI13" s="9">
        <v>1665.7619999999999</v>
      </c>
      <c r="DJ13" s="9">
        <v>854.154</v>
      </c>
      <c r="DK13" s="9">
        <v>811.60799999999995</v>
      </c>
      <c r="DL13" s="9">
        <v>1060.4480000000001</v>
      </c>
      <c r="DM13" s="9">
        <v>409.63900000000001</v>
      </c>
      <c r="DN13" s="9">
        <v>650.80999999999995</v>
      </c>
      <c r="DO13" s="9">
        <v>560.43499999999995</v>
      </c>
      <c r="DP13" s="9">
        <v>260.88200000000001</v>
      </c>
      <c r="DQ13" s="9">
        <v>299.553</v>
      </c>
      <c r="DR13" s="9">
        <v>1085.644</v>
      </c>
      <c r="DS13" s="9">
        <v>445.70800000000003</v>
      </c>
      <c r="DT13" s="9">
        <v>639.93700000000001</v>
      </c>
      <c r="DU13" s="9">
        <v>1003.8869999999999</v>
      </c>
      <c r="DV13" s="9">
        <v>389.70400000000001</v>
      </c>
      <c r="DW13" s="9">
        <v>614.18299999999999</v>
      </c>
      <c r="DX13" s="9">
        <v>2117.297</v>
      </c>
      <c r="DY13" s="9">
        <v>1128.8219999999999</v>
      </c>
      <c r="DZ13" s="9">
        <v>988.476</v>
      </c>
      <c r="EA13" s="9">
        <v>9265.4650000000001</v>
      </c>
      <c r="EB13" s="9">
        <v>4893.3180000000002</v>
      </c>
      <c r="EC13" s="9">
        <v>4372.1469999999999</v>
      </c>
      <c r="ED13" s="9">
        <v>1932.288</v>
      </c>
      <c r="EE13" s="9">
        <v>1011.019</v>
      </c>
      <c r="EF13" s="9">
        <v>921.26900000000001</v>
      </c>
      <c r="EG13" s="9">
        <v>7643.7969999999996</v>
      </c>
      <c r="EH13" s="9">
        <v>3825.6120000000001</v>
      </c>
      <c r="EI13" s="9">
        <v>3818.1860000000001</v>
      </c>
      <c r="EJ13" s="9">
        <v>836.55399999999997</v>
      </c>
      <c r="EK13" s="9">
        <v>386.17500000000001</v>
      </c>
      <c r="EL13" s="9">
        <v>450.37900000000002</v>
      </c>
      <c r="EM13" s="9">
        <v>12240.447</v>
      </c>
      <c r="EN13" s="9">
        <v>6387.7870000000003</v>
      </c>
      <c r="EO13" s="9">
        <v>5852.66</v>
      </c>
      <c r="EP13" s="9">
        <v>10842.949000000001</v>
      </c>
      <c r="EQ13" s="9">
        <v>5688.82</v>
      </c>
      <c r="ER13" s="9">
        <v>5154.13</v>
      </c>
      <c r="ES13" s="9">
        <v>10141.075999999999</v>
      </c>
      <c r="ET13" s="9">
        <v>5395.5169999999998</v>
      </c>
      <c r="EU13" s="9">
        <v>4745.5590000000002</v>
      </c>
      <c r="EV13" s="9">
        <v>2723.3</v>
      </c>
      <c r="EW13" s="9">
        <v>1320.134</v>
      </c>
      <c r="EX13" s="9">
        <v>1403.165</v>
      </c>
      <c r="EY13" s="9">
        <v>1757.9290000000001</v>
      </c>
      <c r="EZ13" s="9">
        <v>881.63</v>
      </c>
      <c r="FA13" s="9">
        <v>876.298</v>
      </c>
      <c r="FB13" s="9">
        <v>900.24400000000003</v>
      </c>
      <c r="FC13" s="9">
        <v>515.98299999999995</v>
      </c>
      <c r="FD13" s="9">
        <v>384.26100000000002</v>
      </c>
      <c r="FE13" s="9">
        <v>710.55399999999997</v>
      </c>
      <c r="FF13" s="9">
        <v>367.13600000000002</v>
      </c>
      <c r="FG13" s="9">
        <v>343.41699999999997</v>
      </c>
      <c r="FH13" s="9">
        <v>3512.866</v>
      </c>
      <c r="FI13" s="9">
        <v>1298.2190000000001</v>
      </c>
      <c r="FJ13" s="9">
        <v>2214.6469999999999</v>
      </c>
      <c r="FK13" s="9">
        <v>1223.2360000000001</v>
      </c>
      <c r="FL13" s="9">
        <v>405.04199999999997</v>
      </c>
      <c r="FM13" s="9">
        <v>818.19299999999998</v>
      </c>
      <c r="FN13" s="9">
        <v>337.87799999999999</v>
      </c>
      <c r="FO13" s="9">
        <v>135.07300000000001</v>
      </c>
      <c r="FP13" s="9">
        <v>202.80500000000001</v>
      </c>
      <c r="FQ13" s="9">
        <v>1028.0319999999999</v>
      </c>
      <c r="FR13" s="9">
        <v>347.07900000000001</v>
      </c>
      <c r="FS13" s="9">
        <v>680.95299999999997</v>
      </c>
      <c r="FT13" s="9">
        <v>181.28700000000001</v>
      </c>
      <c r="FU13" s="9">
        <v>54.302</v>
      </c>
      <c r="FV13" s="9">
        <v>126.985</v>
      </c>
      <c r="FW13" s="9">
        <v>792.69600000000003</v>
      </c>
      <c r="FX13" s="9">
        <v>275.74700000000001</v>
      </c>
      <c r="FY13" s="9">
        <v>516.95000000000005</v>
      </c>
      <c r="FZ13" s="9">
        <v>67.930000000000007</v>
      </c>
      <c r="GA13" s="9">
        <v>23.709</v>
      </c>
      <c r="GB13" s="9">
        <v>44.220999999999997</v>
      </c>
      <c r="GC13" s="9">
        <v>197.54599999999999</v>
      </c>
      <c r="GD13" s="9">
        <v>59.112000000000002</v>
      </c>
      <c r="GE13" s="9">
        <v>138.434</v>
      </c>
      <c r="GF13" s="9">
        <v>257.77800000000002</v>
      </c>
      <c r="GG13" s="9">
        <v>15.513</v>
      </c>
      <c r="GH13" s="9">
        <v>242.26499999999999</v>
      </c>
      <c r="GI13" s="9">
        <v>1717.4349999999999</v>
      </c>
      <c r="GJ13" s="9">
        <v>606.37699999999995</v>
      </c>
      <c r="GK13" s="9">
        <v>1111.058</v>
      </c>
      <c r="GL13" s="9">
        <v>1936.1320000000001</v>
      </c>
      <c r="GM13" s="9">
        <v>773.327</v>
      </c>
      <c r="GN13" s="9">
        <v>1162.8040000000001</v>
      </c>
      <c r="GO13" s="9">
        <v>271.88200000000001</v>
      </c>
      <c r="GP13" s="9">
        <v>95.135999999999996</v>
      </c>
      <c r="GQ13" s="9">
        <v>176.74600000000001</v>
      </c>
      <c r="GR13" s="9">
        <v>1664.25</v>
      </c>
      <c r="GS13" s="9">
        <v>678.19200000000001</v>
      </c>
      <c r="GT13" s="9">
        <v>986.05799999999999</v>
      </c>
      <c r="GU13" s="9">
        <v>11654.644</v>
      </c>
      <c r="GV13" s="9">
        <v>6117.2759999999998</v>
      </c>
      <c r="GW13" s="9">
        <v>5537.3680000000004</v>
      </c>
      <c r="GX13" s="9">
        <v>3951.538</v>
      </c>
      <c r="GY13" s="9">
        <v>1570.22</v>
      </c>
      <c r="GZ13" s="9">
        <v>2381.3180000000002</v>
      </c>
      <c r="HA13" s="9">
        <v>956.18100000000004</v>
      </c>
      <c r="HB13" s="9">
        <v>334.613</v>
      </c>
      <c r="HC13" s="9">
        <v>621.56799999999998</v>
      </c>
      <c r="HD13" s="9">
        <v>3071.58</v>
      </c>
      <c r="HE13" s="9">
        <v>1561.2619999999999</v>
      </c>
      <c r="HF13" s="9">
        <v>1510.318</v>
      </c>
      <c r="HG13" s="9">
        <v>1799.3579999999999</v>
      </c>
      <c r="HH13" s="9">
        <v>910.11599999999999</v>
      </c>
      <c r="HI13" s="9">
        <v>889.24099999999999</v>
      </c>
      <c r="HJ13" s="9">
        <v>497.29500000000002</v>
      </c>
      <c r="HK13" s="9">
        <v>249.60499999999999</v>
      </c>
      <c r="HL13" s="9">
        <v>247.69</v>
      </c>
      <c r="HM13" s="9">
        <v>382.80599999999998</v>
      </c>
      <c r="HN13" s="9">
        <v>173.71899999999999</v>
      </c>
      <c r="HO13" s="9">
        <v>209.08699999999999</v>
      </c>
      <c r="HP13" s="9">
        <v>171.06</v>
      </c>
      <c r="HQ13" s="9">
        <v>80.772999999999996</v>
      </c>
      <c r="HR13" s="9">
        <v>90.287999999999997</v>
      </c>
      <c r="HS13" s="9">
        <v>383.35500000000002</v>
      </c>
      <c r="HT13" s="9">
        <v>173.92599999999999</v>
      </c>
      <c r="HU13" s="9">
        <v>209.428</v>
      </c>
      <c r="HV13" s="9">
        <v>370.97199999999998</v>
      </c>
      <c r="HW13" s="9">
        <v>167.48500000000001</v>
      </c>
      <c r="HX13" s="9">
        <v>203.48699999999999</v>
      </c>
      <c r="HY13" s="9">
        <v>724.60599999999999</v>
      </c>
      <c r="HZ13" s="9">
        <v>363.59</v>
      </c>
      <c r="IA13" s="9">
        <v>361.01600000000002</v>
      </c>
      <c r="IB13" s="9">
        <v>1074.751</v>
      </c>
      <c r="IC13" s="9">
        <v>546.52599999999995</v>
      </c>
      <c r="ID13" s="9">
        <v>528.22500000000002</v>
      </c>
      <c r="IE13" s="9">
        <v>701.952</v>
      </c>
      <c r="IF13" s="9">
        <v>348.22899999999998</v>
      </c>
      <c r="IG13" s="9">
        <v>353.72300000000001</v>
      </c>
      <c r="IH13" s="9">
        <v>1028.182</v>
      </c>
      <c r="II13" s="9">
        <v>512.46699999999998</v>
      </c>
      <c r="IJ13" s="9">
        <v>515.71500000000003</v>
      </c>
      <c r="IK13" s="9">
        <v>158.25899999999999</v>
      </c>
      <c r="IL13" s="9">
        <v>63.564999999999998</v>
      </c>
      <c r="IM13" s="9">
        <v>94.692999999999998</v>
      </c>
      <c r="IN13" s="9">
        <v>2038.046</v>
      </c>
      <c r="IO13" s="9">
        <v>1024.3130000000001</v>
      </c>
      <c r="IP13" s="9">
        <v>1013.7329999999999</v>
      </c>
      <c r="IQ13" s="9">
        <v>1441.029</v>
      </c>
    </row>
    <row r="14" spans="1:251">
      <c r="A14" s="10">
        <v>43132</v>
      </c>
      <c r="B14" s="9">
        <v>19434.258999999998</v>
      </c>
      <c r="C14" s="9">
        <v>9508.6919999999991</v>
      </c>
      <c r="D14" s="9">
        <v>9925.5669999999991</v>
      </c>
      <c r="E14" s="9">
        <v>12192.684999999999</v>
      </c>
      <c r="F14" s="9">
        <v>6433.268</v>
      </c>
      <c r="G14" s="9">
        <v>5759.4160000000002</v>
      </c>
      <c r="H14" s="9">
        <v>1682.847</v>
      </c>
      <c r="I14" s="9">
        <v>842.03800000000001</v>
      </c>
      <c r="J14" s="9">
        <v>840.80899999999997</v>
      </c>
      <c r="K14" s="9">
        <v>1098.9110000000001</v>
      </c>
      <c r="L14" s="9">
        <v>415.13499999999999</v>
      </c>
      <c r="M14" s="9">
        <v>683.77599999999995</v>
      </c>
      <c r="N14" s="9">
        <v>573.60500000000002</v>
      </c>
      <c r="O14" s="9">
        <v>247.41499999999999</v>
      </c>
      <c r="P14" s="9">
        <v>326.19099999999997</v>
      </c>
      <c r="Q14" s="9">
        <v>1106.2840000000001</v>
      </c>
      <c r="R14" s="9">
        <v>453.834</v>
      </c>
      <c r="S14" s="9">
        <v>652.44899999999996</v>
      </c>
      <c r="T14" s="9">
        <v>1028.752</v>
      </c>
      <c r="U14" s="9">
        <v>392.67899999999997</v>
      </c>
      <c r="V14" s="9">
        <v>636.072</v>
      </c>
      <c r="W14" s="9">
        <v>2338.3820000000001</v>
      </c>
      <c r="X14" s="9">
        <v>1221.4649999999999</v>
      </c>
      <c r="Y14" s="9">
        <v>1116.9169999999999</v>
      </c>
      <c r="Z14" s="9">
        <v>9854.3019999999997</v>
      </c>
      <c r="AA14" s="9">
        <v>5211.8029999999999</v>
      </c>
      <c r="AB14" s="9">
        <v>4642.4989999999998</v>
      </c>
      <c r="AC14" s="9">
        <v>2140.8339999999998</v>
      </c>
      <c r="AD14" s="9">
        <v>1099.838</v>
      </c>
      <c r="AE14" s="9">
        <v>1040.9960000000001</v>
      </c>
      <c r="AF14" s="9">
        <v>7997.7389999999996</v>
      </c>
      <c r="AG14" s="9">
        <v>3971.03</v>
      </c>
      <c r="AH14" s="9">
        <v>4026.7089999999998</v>
      </c>
      <c r="AI14" s="9">
        <v>923.89499999999998</v>
      </c>
      <c r="AJ14" s="9">
        <v>434.23899999999998</v>
      </c>
      <c r="AK14" s="9">
        <v>489.65600000000001</v>
      </c>
      <c r="AL14" s="9">
        <v>13049.066999999999</v>
      </c>
      <c r="AM14" s="9">
        <v>6824.7370000000001</v>
      </c>
      <c r="AN14" s="9">
        <v>6224.3310000000001</v>
      </c>
      <c r="AO14" s="9">
        <v>11515.16</v>
      </c>
      <c r="AP14" s="9">
        <v>6056.2929999999997</v>
      </c>
      <c r="AQ14" s="9">
        <v>5458.866</v>
      </c>
      <c r="AR14" s="9">
        <v>10818.022000000001</v>
      </c>
      <c r="AS14" s="9">
        <v>5743.1120000000001</v>
      </c>
      <c r="AT14" s="9">
        <v>5074.91</v>
      </c>
      <c r="AU14" s="9">
        <v>2925.105</v>
      </c>
      <c r="AV14" s="9">
        <v>1452.5050000000001</v>
      </c>
      <c r="AW14" s="9">
        <v>1472.6</v>
      </c>
      <c r="AX14" s="9">
        <v>1840.6130000000001</v>
      </c>
      <c r="AY14" s="9">
        <v>946.37199999999996</v>
      </c>
      <c r="AZ14" s="9">
        <v>894.24099999999999</v>
      </c>
      <c r="BA14" s="9">
        <v>984.23099999999999</v>
      </c>
      <c r="BB14" s="9">
        <v>554.904</v>
      </c>
      <c r="BC14" s="9">
        <v>429.327</v>
      </c>
      <c r="BD14" s="9">
        <v>706.73</v>
      </c>
      <c r="BE14" s="9">
        <v>369.45800000000003</v>
      </c>
      <c r="BF14" s="9">
        <v>337.27100000000002</v>
      </c>
      <c r="BG14" s="9">
        <v>6534.8450000000003</v>
      </c>
      <c r="BH14" s="9">
        <v>2705.9659999999999</v>
      </c>
      <c r="BI14" s="9">
        <v>3828.8789999999999</v>
      </c>
      <c r="BJ14" s="9">
        <v>1323.741</v>
      </c>
      <c r="BK14" s="9">
        <v>493.33100000000002</v>
      </c>
      <c r="BL14" s="9">
        <v>830.41</v>
      </c>
      <c r="BM14" s="9">
        <v>380.84899999999999</v>
      </c>
      <c r="BN14" s="9">
        <v>176.41800000000001</v>
      </c>
      <c r="BO14" s="9">
        <v>204.43</v>
      </c>
      <c r="BP14" s="9">
        <v>1102.412</v>
      </c>
      <c r="BQ14" s="9">
        <v>404.08</v>
      </c>
      <c r="BR14" s="9">
        <v>698.33100000000002</v>
      </c>
      <c r="BS14" s="9">
        <v>182.98599999999999</v>
      </c>
      <c r="BT14" s="9">
        <v>60.570999999999998</v>
      </c>
      <c r="BU14" s="9">
        <v>122.41500000000001</v>
      </c>
      <c r="BV14" s="9">
        <v>865.85299999999995</v>
      </c>
      <c r="BW14" s="9">
        <v>323.43700000000001</v>
      </c>
      <c r="BX14" s="9">
        <v>542.41700000000003</v>
      </c>
      <c r="BY14" s="9">
        <v>98.799000000000007</v>
      </c>
      <c r="BZ14" s="9">
        <v>40.832999999999998</v>
      </c>
      <c r="CA14" s="9">
        <v>57.965000000000003</v>
      </c>
      <c r="CB14" s="9">
        <v>228.01499999999999</v>
      </c>
      <c r="CC14" s="9">
        <v>91.936000000000007</v>
      </c>
      <c r="CD14" s="9">
        <v>136.078</v>
      </c>
      <c r="CE14" s="9">
        <v>265.41399999999999</v>
      </c>
      <c r="CF14" s="9">
        <v>20.177</v>
      </c>
      <c r="CG14" s="9">
        <v>245.238</v>
      </c>
      <c r="CH14" s="9">
        <v>2666.2370000000001</v>
      </c>
      <c r="CI14" s="9">
        <v>1162.5830000000001</v>
      </c>
      <c r="CJ14" s="9">
        <v>1503.655</v>
      </c>
      <c r="CK14" s="9">
        <v>2037.1559999999999</v>
      </c>
      <c r="CL14" s="9">
        <v>865.47500000000002</v>
      </c>
      <c r="CM14" s="9">
        <v>1171.681</v>
      </c>
      <c r="CN14" s="9">
        <v>278.40600000000001</v>
      </c>
      <c r="CO14" s="9">
        <v>106.107</v>
      </c>
      <c r="CP14" s="9">
        <v>172.29900000000001</v>
      </c>
      <c r="CQ14" s="9">
        <v>1758.75</v>
      </c>
      <c r="CR14" s="9">
        <v>759.36900000000003</v>
      </c>
      <c r="CS14" s="9">
        <v>999.38099999999997</v>
      </c>
      <c r="CT14" s="9">
        <v>12471.091</v>
      </c>
      <c r="CU14" s="9">
        <v>6539.375</v>
      </c>
      <c r="CV14" s="9">
        <v>5931.7160000000003</v>
      </c>
      <c r="CW14" s="9">
        <v>6963.1679999999997</v>
      </c>
      <c r="CX14" s="9">
        <v>2969.317</v>
      </c>
      <c r="CY14" s="9">
        <v>3993.8510000000001</v>
      </c>
      <c r="CZ14" s="9">
        <v>1026.4880000000001</v>
      </c>
      <c r="DA14" s="9">
        <v>391.88900000000001</v>
      </c>
      <c r="DB14" s="9">
        <v>634.59900000000005</v>
      </c>
      <c r="DC14" s="9">
        <v>15752.188</v>
      </c>
      <c r="DD14" s="9">
        <v>7758.88</v>
      </c>
      <c r="DE14" s="9">
        <v>7993.308</v>
      </c>
      <c r="DF14" s="9">
        <v>11673.156000000001</v>
      </c>
      <c r="DG14" s="9">
        <v>6120.0429999999997</v>
      </c>
      <c r="DH14" s="9">
        <v>5553.1130000000003</v>
      </c>
      <c r="DI14" s="9">
        <v>1647.874</v>
      </c>
      <c r="DJ14" s="9">
        <v>817.50900000000001</v>
      </c>
      <c r="DK14" s="9">
        <v>830.36500000000001</v>
      </c>
      <c r="DL14" s="9">
        <v>1073.482</v>
      </c>
      <c r="DM14" s="9">
        <v>398.64400000000001</v>
      </c>
      <c r="DN14" s="9">
        <v>674.83799999999997</v>
      </c>
      <c r="DO14" s="9">
        <v>567.67600000000004</v>
      </c>
      <c r="DP14" s="9">
        <v>243.98</v>
      </c>
      <c r="DQ14" s="9">
        <v>323.69600000000003</v>
      </c>
      <c r="DR14" s="9">
        <v>1077.836</v>
      </c>
      <c r="DS14" s="9">
        <v>434.71199999999999</v>
      </c>
      <c r="DT14" s="9">
        <v>643.125</v>
      </c>
      <c r="DU14" s="9">
        <v>1005.216</v>
      </c>
      <c r="DV14" s="9">
        <v>377.57</v>
      </c>
      <c r="DW14" s="9">
        <v>627.64599999999996</v>
      </c>
      <c r="DX14" s="9">
        <v>2319.837</v>
      </c>
      <c r="DY14" s="9">
        <v>1209.357</v>
      </c>
      <c r="DZ14" s="9">
        <v>1110.48</v>
      </c>
      <c r="EA14" s="9">
        <v>9353.3189999999995</v>
      </c>
      <c r="EB14" s="9">
        <v>4910.6850000000004</v>
      </c>
      <c r="EC14" s="9">
        <v>4442.634</v>
      </c>
      <c r="ED14" s="9">
        <v>2126.8049999999998</v>
      </c>
      <c r="EE14" s="9">
        <v>1090.817</v>
      </c>
      <c r="EF14" s="9">
        <v>1035.9880000000001</v>
      </c>
      <c r="EG14" s="9">
        <v>7724.5330000000004</v>
      </c>
      <c r="EH14" s="9">
        <v>3827.3209999999999</v>
      </c>
      <c r="EI14" s="9">
        <v>3897.212</v>
      </c>
      <c r="EJ14" s="9">
        <v>912.351</v>
      </c>
      <c r="EK14" s="9">
        <v>425.45800000000003</v>
      </c>
      <c r="EL14" s="9">
        <v>486.89299999999997</v>
      </c>
      <c r="EM14" s="9">
        <v>12443.593000000001</v>
      </c>
      <c r="EN14" s="9">
        <v>6462.37</v>
      </c>
      <c r="EO14" s="9">
        <v>5981.2219999999998</v>
      </c>
      <c r="EP14" s="9">
        <v>10928.19</v>
      </c>
      <c r="EQ14" s="9">
        <v>5702.4650000000001</v>
      </c>
      <c r="ER14" s="9">
        <v>5225.7250000000004</v>
      </c>
      <c r="ES14" s="9">
        <v>10311.816999999999</v>
      </c>
      <c r="ET14" s="9">
        <v>5439.0309999999999</v>
      </c>
      <c r="EU14" s="9">
        <v>4872.7860000000001</v>
      </c>
      <c r="EV14" s="9">
        <v>2792.3110000000001</v>
      </c>
      <c r="EW14" s="9">
        <v>1371.6279999999999</v>
      </c>
      <c r="EX14" s="9">
        <v>1420.682</v>
      </c>
      <c r="EY14" s="9">
        <v>1748.867</v>
      </c>
      <c r="EZ14" s="9">
        <v>893.68799999999999</v>
      </c>
      <c r="FA14" s="9">
        <v>855.17899999999997</v>
      </c>
      <c r="FB14" s="9">
        <v>978.43</v>
      </c>
      <c r="FC14" s="9">
        <v>551.36</v>
      </c>
      <c r="FD14" s="9">
        <v>427.07</v>
      </c>
      <c r="FE14" s="9">
        <v>698.37800000000004</v>
      </c>
      <c r="FF14" s="9">
        <v>363.14299999999997</v>
      </c>
      <c r="FG14" s="9">
        <v>335.23399999999998</v>
      </c>
      <c r="FH14" s="9">
        <v>3380.6550000000002</v>
      </c>
      <c r="FI14" s="9">
        <v>1275.694</v>
      </c>
      <c r="FJ14" s="9">
        <v>2104.9609999999998</v>
      </c>
      <c r="FK14" s="9">
        <v>1198.306</v>
      </c>
      <c r="FL14" s="9">
        <v>427.21300000000002</v>
      </c>
      <c r="FM14" s="9">
        <v>771.09299999999996</v>
      </c>
      <c r="FN14" s="9">
        <v>361.96499999999997</v>
      </c>
      <c r="FO14" s="9">
        <v>165.43600000000001</v>
      </c>
      <c r="FP14" s="9">
        <v>196.529</v>
      </c>
      <c r="FQ14" s="9">
        <v>993.02200000000005</v>
      </c>
      <c r="FR14" s="9">
        <v>345.125</v>
      </c>
      <c r="FS14" s="9">
        <v>647.89700000000005</v>
      </c>
      <c r="FT14" s="9">
        <v>172.697</v>
      </c>
      <c r="FU14" s="9">
        <v>54.27</v>
      </c>
      <c r="FV14" s="9">
        <v>118.42700000000001</v>
      </c>
      <c r="FW14" s="9">
        <v>768.03499999999997</v>
      </c>
      <c r="FX14" s="9">
        <v>271.19900000000001</v>
      </c>
      <c r="FY14" s="9">
        <v>496.83499999999998</v>
      </c>
      <c r="FZ14" s="9">
        <v>71.043000000000006</v>
      </c>
      <c r="GA14" s="9">
        <v>28.530999999999999</v>
      </c>
      <c r="GB14" s="9">
        <v>42.512</v>
      </c>
      <c r="GC14" s="9">
        <v>211.22399999999999</v>
      </c>
      <c r="GD14" s="9">
        <v>84.492000000000004</v>
      </c>
      <c r="GE14" s="9">
        <v>126.732</v>
      </c>
      <c r="GF14" s="9">
        <v>263.21499999999997</v>
      </c>
      <c r="GG14" s="9">
        <v>18.981000000000002</v>
      </c>
      <c r="GH14" s="9">
        <v>244.23400000000001</v>
      </c>
      <c r="GI14" s="9">
        <v>1737.0160000000001</v>
      </c>
      <c r="GJ14" s="9">
        <v>627.58100000000002</v>
      </c>
      <c r="GK14" s="9">
        <v>1109.4349999999999</v>
      </c>
      <c r="GL14" s="9">
        <v>1902.623</v>
      </c>
      <c r="GM14" s="9">
        <v>792.76099999999997</v>
      </c>
      <c r="GN14" s="9">
        <v>1109.8630000000001</v>
      </c>
      <c r="GO14" s="9">
        <v>266.41199999999998</v>
      </c>
      <c r="GP14" s="9">
        <v>98.980999999999995</v>
      </c>
      <c r="GQ14" s="9">
        <v>167.43100000000001</v>
      </c>
      <c r="GR14" s="9">
        <v>1636.211</v>
      </c>
      <c r="GS14" s="9">
        <v>693.779</v>
      </c>
      <c r="GT14" s="9">
        <v>942.43200000000002</v>
      </c>
      <c r="GU14" s="9">
        <v>11939.567999999999</v>
      </c>
      <c r="GV14" s="9">
        <v>6219.0240000000003</v>
      </c>
      <c r="GW14" s="9">
        <v>5720.5439999999999</v>
      </c>
      <c r="GX14" s="9">
        <v>3812.62</v>
      </c>
      <c r="GY14" s="9">
        <v>1539.856</v>
      </c>
      <c r="GZ14" s="9">
        <v>2272.7649999999999</v>
      </c>
      <c r="HA14" s="9">
        <v>920.62800000000004</v>
      </c>
      <c r="HB14" s="9">
        <v>334.33199999999999</v>
      </c>
      <c r="HC14" s="9">
        <v>586.29600000000005</v>
      </c>
      <c r="HD14" s="9">
        <v>3086.3310000000001</v>
      </c>
      <c r="HE14" s="9">
        <v>1573.7370000000001</v>
      </c>
      <c r="HF14" s="9">
        <v>1512.5940000000001</v>
      </c>
      <c r="HG14" s="9">
        <v>1855.3589999999999</v>
      </c>
      <c r="HH14" s="9">
        <v>936.69399999999996</v>
      </c>
      <c r="HI14" s="9">
        <v>918.66499999999996</v>
      </c>
      <c r="HJ14" s="9">
        <v>472.98099999999999</v>
      </c>
      <c r="HK14" s="9">
        <v>239.57400000000001</v>
      </c>
      <c r="HL14" s="9">
        <v>233.40600000000001</v>
      </c>
      <c r="HM14" s="9">
        <v>369.71800000000002</v>
      </c>
      <c r="HN14" s="9">
        <v>166.035</v>
      </c>
      <c r="HO14" s="9">
        <v>203.68299999999999</v>
      </c>
      <c r="HP14" s="9">
        <v>171.05</v>
      </c>
      <c r="HQ14" s="9">
        <v>74.331999999999994</v>
      </c>
      <c r="HR14" s="9">
        <v>96.718000000000004</v>
      </c>
      <c r="HS14" s="9">
        <v>367.024</v>
      </c>
      <c r="HT14" s="9">
        <v>165.37200000000001</v>
      </c>
      <c r="HU14" s="9">
        <v>201.65100000000001</v>
      </c>
      <c r="HV14" s="9">
        <v>357.81200000000001</v>
      </c>
      <c r="HW14" s="9">
        <v>159.09700000000001</v>
      </c>
      <c r="HX14" s="9">
        <v>198.71600000000001</v>
      </c>
      <c r="HY14" s="9">
        <v>742.69299999999998</v>
      </c>
      <c r="HZ14" s="9">
        <v>373.86900000000003</v>
      </c>
      <c r="IA14" s="9">
        <v>368.82400000000001</v>
      </c>
      <c r="IB14" s="9">
        <v>1112.6659999999999</v>
      </c>
      <c r="IC14" s="9">
        <v>562.82500000000005</v>
      </c>
      <c r="ID14" s="9">
        <v>549.84100000000001</v>
      </c>
      <c r="IE14" s="9">
        <v>717.34400000000005</v>
      </c>
      <c r="IF14" s="9">
        <v>358.26100000000002</v>
      </c>
      <c r="IG14" s="9">
        <v>359.084</v>
      </c>
      <c r="IH14" s="9">
        <v>1067.32</v>
      </c>
      <c r="II14" s="9">
        <v>527.47699999999998</v>
      </c>
      <c r="IJ14" s="9">
        <v>539.84299999999996</v>
      </c>
      <c r="IK14" s="9">
        <v>187.048</v>
      </c>
      <c r="IL14" s="9">
        <v>89.4</v>
      </c>
      <c r="IM14" s="9">
        <v>97.647999999999996</v>
      </c>
      <c r="IN14" s="9">
        <v>2100.895</v>
      </c>
      <c r="IO14" s="9">
        <v>1059.7429999999999</v>
      </c>
      <c r="IP14" s="9">
        <v>1041.152</v>
      </c>
      <c r="IQ14" s="9">
        <v>1470.0519999999999</v>
      </c>
    </row>
    <row r="15" spans="1:251">
      <c r="A15" s="10">
        <v>43497</v>
      </c>
      <c r="B15" s="9">
        <v>19768.684000000001</v>
      </c>
      <c r="C15" s="9">
        <v>9677.393</v>
      </c>
      <c r="D15" s="9">
        <v>10091.291999999999</v>
      </c>
      <c r="E15" s="9">
        <v>12497.77</v>
      </c>
      <c r="F15" s="9">
        <v>6602.4189999999999</v>
      </c>
      <c r="G15" s="9">
        <v>5895.3519999999999</v>
      </c>
      <c r="H15" s="9">
        <v>1668.069</v>
      </c>
      <c r="I15" s="9">
        <v>841.59199999999998</v>
      </c>
      <c r="J15" s="9">
        <v>826.47699999999998</v>
      </c>
      <c r="K15" s="9">
        <v>1079.231</v>
      </c>
      <c r="L15" s="9">
        <v>412.85899999999998</v>
      </c>
      <c r="M15" s="9">
        <v>666.37199999999996</v>
      </c>
      <c r="N15" s="9">
        <v>560.04</v>
      </c>
      <c r="O15" s="9">
        <v>248.624</v>
      </c>
      <c r="P15" s="9">
        <v>311.41500000000002</v>
      </c>
      <c r="Q15" s="9">
        <v>1088.9839999999999</v>
      </c>
      <c r="R15" s="9">
        <v>449.75599999999997</v>
      </c>
      <c r="S15" s="9">
        <v>639.22699999999998</v>
      </c>
      <c r="T15" s="9">
        <v>1005.307</v>
      </c>
      <c r="U15" s="9">
        <v>390.49700000000001</v>
      </c>
      <c r="V15" s="9">
        <v>614.80899999999997</v>
      </c>
      <c r="W15" s="9">
        <v>2370.0540000000001</v>
      </c>
      <c r="X15" s="9">
        <v>1216.7270000000001</v>
      </c>
      <c r="Y15" s="9">
        <v>1153.327</v>
      </c>
      <c r="Z15" s="9">
        <v>10127.717000000001</v>
      </c>
      <c r="AA15" s="9">
        <v>5385.692</v>
      </c>
      <c r="AB15" s="9">
        <v>4742.0249999999996</v>
      </c>
      <c r="AC15" s="9">
        <v>2195.2399999999998</v>
      </c>
      <c r="AD15" s="9">
        <v>1112.029</v>
      </c>
      <c r="AE15" s="9">
        <v>1083.211</v>
      </c>
      <c r="AF15" s="9">
        <v>8193.01</v>
      </c>
      <c r="AG15" s="9">
        <v>4120.1930000000002</v>
      </c>
      <c r="AH15" s="9">
        <v>4072.817</v>
      </c>
      <c r="AI15" s="9">
        <v>914.78899999999999</v>
      </c>
      <c r="AJ15" s="9">
        <v>434.39299999999997</v>
      </c>
      <c r="AK15" s="9">
        <v>480.39600000000002</v>
      </c>
      <c r="AL15" s="9">
        <v>13382.516</v>
      </c>
      <c r="AM15" s="9">
        <v>7004.9579999999996</v>
      </c>
      <c r="AN15" s="9">
        <v>6377.558</v>
      </c>
      <c r="AO15" s="9">
        <v>11940.619000000001</v>
      </c>
      <c r="AP15" s="9">
        <v>6295.2089999999998</v>
      </c>
      <c r="AQ15" s="9">
        <v>5645.41</v>
      </c>
      <c r="AR15" s="9">
        <v>11171.766</v>
      </c>
      <c r="AS15" s="9">
        <v>5951.6419999999998</v>
      </c>
      <c r="AT15" s="9">
        <v>5220.1239999999998</v>
      </c>
      <c r="AU15" s="9">
        <v>3101.6239999999998</v>
      </c>
      <c r="AV15" s="9">
        <v>1524.6469999999999</v>
      </c>
      <c r="AW15" s="9">
        <v>1576.9770000000001</v>
      </c>
      <c r="AX15" s="9">
        <v>1937.692</v>
      </c>
      <c r="AY15" s="9">
        <v>977.798</v>
      </c>
      <c r="AZ15" s="9">
        <v>959.89300000000003</v>
      </c>
      <c r="BA15" s="9">
        <v>1052.9469999999999</v>
      </c>
      <c r="BB15" s="9">
        <v>575.25900000000001</v>
      </c>
      <c r="BC15" s="9">
        <v>477.68799999999999</v>
      </c>
      <c r="BD15" s="9">
        <v>661.58199999999999</v>
      </c>
      <c r="BE15" s="9">
        <v>347.822</v>
      </c>
      <c r="BF15" s="9">
        <v>313.76</v>
      </c>
      <c r="BG15" s="9">
        <v>6609.3320000000003</v>
      </c>
      <c r="BH15" s="9">
        <v>2727.152</v>
      </c>
      <c r="BI15" s="9">
        <v>3882.18</v>
      </c>
      <c r="BJ15" s="9">
        <v>1278.32</v>
      </c>
      <c r="BK15" s="9">
        <v>482.08600000000001</v>
      </c>
      <c r="BL15" s="9">
        <v>796.23400000000004</v>
      </c>
      <c r="BM15" s="9">
        <v>368.93700000000001</v>
      </c>
      <c r="BN15" s="9">
        <v>164.84100000000001</v>
      </c>
      <c r="BO15" s="9">
        <v>204.096</v>
      </c>
      <c r="BP15" s="9">
        <v>1092.942</v>
      </c>
      <c r="BQ15" s="9">
        <v>423.54700000000003</v>
      </c>
      <c r="BR15" s="9">
        <v>669.39499999999998</v>
      </c>
      <c r="BS15" s="9">
        <v>193.46700000000001</v>
      </c>
      <c r="BT15" s="9">
        <v>70.061999999999998</v>
      </c>
      <c r="BU15" s="9">
        <v>123.40600000000001</v>
      </c>
      <c r="BV15" s="9">
        <v>836.98400000000004</v>
      </c>
      <c r="BW15" s="9">
        <v>326.91399999999999</v>
      </c>
      <c r="BX15" s="9">
        <v>510.07</v>
      </c>
      <c r="BY15" s="9">
        <v>89.03</v>
      </c>
      <c r="BZ15" s="9">
        <v>39.286000000000001</v>
      </c>
      <c r="CA15" s="9">
        <v>49.744999999999997</v>
      </c>
      <c r="CB15" s="9">
        <v>195.58500000000001</v>
      </c>
      <c r="CC15" s="9">
        <v>63.581000000000003</v>
      </c>
      <c r="CD15" s="9">
        <v>132.005</v>
      </c>
      <c r="CE15" s="9">
        <v>242.255</v>
      </c>
      <c r="CF15" s="9">
        <v>17.956</v>
      </c>
      <c r="CG15" s="9">
        <v>224.298</v>
      </c>
      <c r="CH15" s="9">
        <v>2755.5169999999998</v>
      </c>
      <c r="CI15" s="9">
        <v>1204.7</v>
      </c>
      <c r="CJ15" s="9">
        <v>1550.817</v>
      </c>
      <c r="CK15" s="9">
        <v>1950.11</v>
      </c>
      <c r="CL15" s="9">
        <v>834.95</v>
      </c>
      <c r="CM15" s="9">
        <v>1115.1600000000001</v>
      </c>
      <c r="CN15" s="9">
        <v>300.149</v>
      </c>
      <c r="CO15" s="9">
        <v>126.328</v>
      </c>
      <c r="CP15" s="9">
        <v>173.821</v>
      </c>
      <c r="CQ15" s="9">
        <v>1649.961</v>
      </c>
      <c r="CR15" s="9">
        <v>708.62199999999996</v>
      </c>
      <c r="CS15" s="9">
        <v>941.33900000000006</v>
      </c>
      <c r="CT15" s="9">
        <v>12797.919</v>
      </c>
      <c r="CU15" s="9">
        <v>6728.7460000000001</v>
      </c>
      <c r="CV15" s="9">
        <v>6069.1729999999998</v>
      </c>
      <c r="CW15" s="9">
        <v>6970.7650000000003</v>
      </c>
      <c r="CX15" s="9">
        <v>2948.6460000000002</v>
      </c>
      <c r="CY15" s="9">
        <v>4022.1190000000001</v>
      </c>
      <c r="CZ15" s="9">
        <v>1013.7910000000001</v>
      </c>
      <c r="DA15" s="9">
        <v>402.99200000000002</v>
      </c>
      <c r="DB15" s="9">
        <v>610.79899999999998</v>
      </c>
      <c r="DC15" s="9">
        <v>15984.873</v>
      </c>
      <c r="DD15" s="9">
        <v>7883.826</v>
      </c>
      <c r="DE15" s="9">
        <v>8101.0469999999996</v>
      </c>
      <c r="DF15" s="9">
        <v>11938.362999999999</v>
      </c>
      <c r="DG15" s="9">
        <v>6257.8720000000003</v>
      </c>
      <c r="DH15" s="9">
        <v>5680.4920000000002</v>
      </c>
      <c r="DI15" s="9">
        <v>1634.6769999999999</v>
      </c>
      <c r="DJ15" s="9">
        <v>820.04700000000003</v>
      </c>
      <c r="DK15" s="9">
        <v>814.63</v>
      </c>
      <c r="DL15" s="9">
        <v>1054.7729999999999</v>
      </c>
      <c r="DM15" s="9">
        <v>397.94200000000001</v>
      </c>
      <c r="DN15" s="9">
        <v>656.83100000000002</v>
      </c>
      <c r="DO15" s="9">
        <v>550.71900000000005</v>
      </c>
      <c r="DP15" s="9">
        <v>242.298</v>
      </c>
      <c r="DQ15" s="9">
        <v>308.42099999999999</v>
      </c>
      <c r="DR15" s="9">
        <v>1062.201</v>
      </c>
      <c r="DS15" s="9">
        <v>431.77800000000002</v>
      </c>
      <c r="DT15" s="9">
        <v>630.423</v>
      </c>
      <c r="DU15" s="9">
        <v>982.67600000000004</v>
      </c>
      <c r="DV15" s="9">
        <v>375.58</v>
      </c>
      <c r="DW15" s="9">
        <v>607.096</v>
      </c>
      <c r="DX15" s="9">
        <v>2344.6680000000001</v>
      </c>
      <c r="DY15" s="9">
        <v>1198.845</v>
      </c>
      <c r="DZ15" s="9">
        <v>1145.8230000000001</v>
      </c>
      <c r="EA15" s="9">
        <v>9593.6949999999997</v>
      </c>
      <c r="EB15" s="9">
        <v>5059.0259999999998</v>
      </c>
      <c r="EC15" s="9">
        <v>4534.6689999999999</v>
      </c>
      <c r="ED15" s="9">
        <v>2174.5810000000001</v>
      </c>
      <c r="EE15" s="9">
        <v>1097.72</v>
      </c>
      <c r="EF15" s="9">
        <v>1076.8610000000001</v>
      </c>
      <c r="EG15" s="9">
        <v>7913.7340000000004</v>
      </c>
      <c r="EH15" s="9">
        <v>3981.364</v>
      </c>
      <c r="EI15" s="9">
        <v>3932.37</v>
      </c>
      <c r="EJ15" s="9">
        <v>903.06</v>
      </c>
      <c r="EK15" s="9">
        <v>424.87299999999999</v>
      </c>
      <c r="EL15" s="9">
        <v>478.18700000000001</v>
      </c>
      <c r="EM15" s="9">
        <v>12718.232</v>
      </c>
      <c r="EN15" s="9">
        <v>6603.7430000000004</v>
      </c>
      <c r="EO15" s="9">
        <v>6114.4889999999996</v>
      </c>
      <c r="EP15" s="9">
        <v>11300.875</v>
      </c>
      <c r="EQ15" s="9">
        <v>5907.4489999999996</v>
      </c>
      <c r="ER15" s="9">
        <v>5393.4260000000004</v>
      </c>
      <c r="ES15" s="9">
        <v>10631.684999999999</v>
      </c>
      <c r="ET15" s="9">
        <v>5619.942</v>
      </c>
      <c r="EU15" s="9">
        <v>5011.7420000000002</v>
      </c>
      <c r="EV15" s="9">
        <v>2942.1819999999998</v>
      </c>
      <c r="EW15" s="9">
        <v>1433.194</v>
      </c>
      <c r="EX15" s="9">
        <v>1508.9880000000001</v>
      </c>
      <c r="EY15" s="9">
        <v>1826.0319999999999</v>
      </c>
      <c r="EZ15" s="9">
        <v>916.10900000000004</v>
      </c>
      <c r="FA15" s="9">
        <v>909.923</v>
      </c>
      <c r="FB15" s="9">
        <v>1046.163</v>
      </c>
      <c r="FC15" s="9">
        <v>570.23699999999997</v>
      </c>
      <c r="FD15" s="9">
        <v>475.92500000000001</v>
      </c>
      <c r="FE15" s="9">
        <v>648.97400000000005</v>
      </c>
      <c r="FF15" s="9">
        <v>339.14299999999997</v>
      </c>
      <c r="FG15" s="9">
        <v>309.83</v>
      </c>
      <c r="FH15" s="9">
        <v>3397.5360000000001</v>
      </c>
      <c r="FI15" s="9">
        <v>1286.8109999999999</v>
      </c>
      <c r="FJ15" s="9">
        <v>2110.7249999999999</v>
      </c>
      <c r="FK15" s="9">
        <v>1150.6600000000001</v>
      </c>
      <c r="FL15" s="9">
        <v>411.851</v>
      </c>
      <c r="FM15" s="9">
        <v>738.80899999999997</v>
      </c>
      <c r="FN15" s="9">
        <v>350.01100000000002</v>
      </c>
      <c r="FO15" s="9">
        <v>150.422</v>
      </c>
      <c r="FP15" s="9">
        <v>199.589</v>
      </c>
      <c r="FQ15" s="9">
        <v>980.053</v>
      </c>
      <c r="FR15" s="9">
        <v>358.34</v>
      </c>
      <c r="FS15" s="9">
        <v>621.71299999999997</v>
      </c>
      <c r="FT15" s="9">
        <v>184.233</v>
      </c>
      <c r="FU15" s="9">
        <v>65.215999999999994</v>
      </c>
      <c r="FV15" s="9">
        <v>119.017</v>
      </c>
      <c r="FW15" s="9">
        <v>735.18799999999999</v>
      </c>
      <c r="FX15" s="9">
        <v>267.08800000000002</v>
      </c>
      <c r="FY15" s="9">
        <v>468.1</v>
      </c>
      <c r="FZ15" s="9">
        <v>59.709000000000003</v>
      </c>
      <c r="GA15" s="9">
        <v>22.475999999999999</v>
      </c>
      <c r="GB15" s="9">
        <v>37.231999999999999</v>
      </c>
      <c r="GC15" s="9">
        <v>178.578</v>
      </c>
      <c r="GD15" s="9">
        <v>56.99</v>
      </c>
      <c r="GE15" s="9">
        <v>121.58799999999999</v>
      </c>
      <c r="GF15" s="9">
        <v>235.78299999999999</v>
      </c>
      <c r="GG15" s="9">
        <v>14.528</v>
      </c>
      <c r="GH15" s="9">
        <v>221.256</v>
      </c>
      <c r="GI15" s="9">
        <v>1759.376</v>
      </c>
      <c r="GJ15" s="9">
        <v>642.87599999999998</v>
      </c>
      <c r="GK15" s="9">
        <v>1116.5</v>
      </c>
      <c r="GL15" s="9">
        <v>1807.605</v>
      </c>
      <c r="GM15" s="9">
        <v>754.47299999999996</v>
      </c>
      <c r="GN15" s="9">
        <v>1053.1320000000001</v>
      </c>
      <c r="GO15" s="9">
        <v>287.05399999999997</v>
      </c>
      <c r="GP15" s="9">
        <v>119.947</v>
      </c>
      <c r="GQ15" s="9">
        <v>167.107</v>
      </c>
      <c r="GR15" s="9">
        <v>1520.5509999999999</v>
      </c>
      <c r="GS15" s="9">
        <v>634.52599999999995</v>
      </c>
      <c r="GT15" s="9">
        <v>886.024</v>
      </c>
      <c r="GU15" s="9">
        <v>12225.416999999999</v>
      </c>
      <c r="GV15" s="9">
        <v>6377.8180000000002</v>
      </c>
      <c r="GW15" s="9">
        <v>5847.5990000000002</v>
      </c>
      <c r="GX15" s="9">
        <v>3759.4560000000001</v>
      </c>
      <c r="GY15" s="9">
        <v>1506.0070000000001</v>
      </c>
      <c r="GZ15" s="9">
        <v>2253.4479999999999</v>
      </c>
      <c r="HA15" s="9">
        <v>905.245</v>
      </c>
      <c r="HB15" s="9">
        <v>340.18200000000002</v>
      </c>
      <c r="HC15" s="9">
        <v>565.06299999999999</v>
      </c>
      <c r="HD15" s="9">
        <v>3133.625</v>
      </c>
      <c r="HE15" s="9">
        <v>1602.229</v>
      </c>
      <c r="HF15" s="9">
        <v>1531.395</v>
      </c>
      <c r="HG15" s="9">
        <v>1926.6310000000001</v>
      </c>
      <c r="HH15" s="9">
        <v>981.89499999999998</v>
      </c>
      <c r="HI15" s="9">
        <v>944.73599999999999</v>
      </c>
      <c r="HJ15" s="9">
        <v>470.14800000000002</v>
      </c>
      <c r="HK15" s="9">
        <v>228.64599999999999</v>
      </c>
      <c r="HL15" s="9">
        <v>241.50200000000001</v>
      </c>
      <c r="HM15" s="9">
        <v>370.13400000000001</v>
      </c>
      <c r="HN15" s="9">
        <v>155.59800000000001</v>
      </c>
      <c r="HO15" s="9">
        <v>214.536</v>
      </c>
      <c r="HP15" s="9">
        <v>169.483</v>
      </c>
      <c r="HQ15" s="9">
        <v>69.903999999999996</v>
      </c>
      <c r="HR15" s="9">
        <v>99.578999999999994</v>
      </c>
      <c r="HS15" s="9">
        <v>369.678</v>
      </c>
      <c r="HT15" s="9">
        <v>159.17699999999999</v>
      </c>
      <c r="HU15" s="9">
        <v>210.501</v>
      </c>
      <c r="HV15" s="9">
        <v>356.74099999999999</v>
      </c>
      <c r="HW15" s="9">
        <v>149.91999999999999</v>
      </c>
      <c r="HX15" s="9">
        <v>206.822</v>
      </c>
      <c r="HY15" s="9">
        <v>768.72199999999998</v>
      </c>
      <c r="HZ15" s="9">
        <v>386.00299999999999</v>
      </c>
      <c r="IA15" s="9">
        <v>382.71899999999999</v>
      </c>
      <c r="IB15" s="9">
        <v>1157.9090000000001</v>
      </c>
      <c r="IC15" s="9">
        <v>595.89200000000005</v>
      </c>
      <c r="ID15" s="9">
        <v>562.01700000000005</v>
      </c>
      <c r="IE15" s="9">
        <v>749.10699999999997</v>
      </c>
      <c r="IF15" s="9">
        <v>373.83699999999999</v>
      </c>
      <c r="IG15" s="9">
        <v>375.27</v>
      </c>
      <c r="IH15" s="9">
        <v>1111.807</v>
      </c>
      <c r="II15" s="9">
        <v>567.25199999999995</v>
      </c>
      <c r="IJ15" s="9">
        <v>544.55499999999995</v>
      </c>
      <c r="IK15" s="9">
        <v>184.13300000000001</v>
      </c>
      <c r="IL15" s="9">
        <v>74.709000000000003</v>
      </c>
      <c r="IM15" s="9">
        <v>109.425</v>
      </c>
      <c r="IN15" s="9">
        <v>2166.6779999999999</v>
      </c>
      <c r="IO15" s="9">
        <v>1102.3440000000001</v>
      </c>
      <c r="IP15" s="9">
        <v>1064.3340000000001</v>
      </c>
      <c r="IQ15" s="9">
        <v>1581.1310000000001</v>
      </c>
    </row>
    <row r="16" spans="1:251">
      <c r="A16" s="10">
        <v>43862</v>
      </c>
      <c r="B16" s="9">
        <v>20096.137999999999</v>
      </c>
      <c r="C16" s="9">
        <v>9834.1270000000004</v>
      </c>
      <c r="D16" s="9">
        <v>10262.011</v>
      </c>
      <c r="E16" s="9">
        <v>12692.373</v>
      </c>
      <c r="F16" s="9">
        <v>6653.4560000000001</v>
      </c>
      <c r="G16" s="9">
        <v>6038.9170000000004</v>
      </c>
      <c r="H16" s="9">
        <v>1803.722</v>
      </c>
      <c r="I16" s="9">
        <v>911.37300000000005</v>
      </c>
      <c r="J16" s="9">
        <v>892.34900000000005</v>
      </c>
      <c r="K16" s="9">
        <v>1137.5999999999999</v>
      </c>
      <c r="L16" s="9">
        <v>426.95499999999998</v>
      </c>
      <c r="M16" s="9">
        <v>710.64499999999998</v>
      </c>
      <c r="N16" s="9">
        <v>586.51800000000003</v>
      </c>
      <c r="O16" s="9">
        <v>257.58199999999999</v>
      </c>
      <c r="P16" s="9">
        <v>328.93599999999998</v>
      </c>
      <c r="Q16" s="9">
        <v>1168.175</v>
      </c>
      <c r="R16" s="9">
        <v>481.97800000000001</v>
      </c>
      <c r="S16" s="9">
        <v>686.19799999999998</v>
      </c>
      <c r="T16" s="9">
        <v>1073.97</v>
      </c>
      <c r="U16" s="9">
        <v>406.51900000000001</v>
      </c>
      <c r="V16" s="9">
        <v>667.45100000000002</v>
      </c>
      <c r="W16" s="9">
        <v>2330.6660000000002</v>
      </c>
      <c r="X16" s="9">
        <v>1188.5640000000001</v>
      </c>
      <c r="Y16" s="9">
        <v>1142.1020000000001</v>
      </c>
      <c r="Z16" s="9">
        <v>10361.707</v>
      </c>
      <c r="AA16" s="9">
        <v>5464.8919999999998</v>
      </c>
      <c r="AB16" s="9">
        <v>4896.8149999999996</v>
      </c>
      <c r="AC16" s="9">
        <v>2146.6999999999998</v>
      </c>
      <c r="AD16" s="9">
        <v>1082.3869999999999</v>
      </c>
      <c r="AE16" s="9">
        <v>1064.3130000000001</v>
      </c>
      <c r="AF16" s="9">
        <v>8437.16</v>
      </c>
      <c r="AG16" s="9">
        <v>4208.3190000000004</v>
      </c>
      <c r="AH16" s="9">
        <v>4228.8410000000003</v>
      </c>
      <c r="AI16" s="9">
        <v>1044.348</v>
      </c>
      <c r="AJ16" s="9">
        <v>520.60799999999995</v>
      </c>
      <c r="AK16" s="9">
        <v>523.73900000000003</v>
      </c>
      <c r="AL16" s="9">
        <v>13585.005999999999</v>
      </c>
      <c r="AM16" s="9">
        <v>7066.1880000000001</v>
      </c>
      <c r="AN16" s="9">
        <v>6518.817</v>
      </c>
      <c r="AO16" s="9">
        <v>12156.316000000001</v>
      </c>
      <c r="AP16" s="9">
        <v>6366.9489999999996</v>
      </c>
      <c r="AQ16" s="9">
        <v>5789.3670000000002</v>
      </c>
      <c r="AR16" s="9">
        <v>11382.936</v>
      </c>
      <c r="AS16" s="9">
        <v>6016.7049999999999</v>
      </c>
      <c r="AT16" s="9">
        <v>5366.2309999999998</v>
      </c>
      <c r="AU16" s="9">
        <v>3173.0729999999999</v>
      </c>
      <c r="AV16" s="9">
        <v>1583.8140000000001</v>
      </c>
      <c r="AW16" s="9">
        <v>1589.258</v>
      </c>
      <c r="AX16" s="9">
        <v>1917.375</v>
      </c>
      <c r="AY16" s="9">
        <v>970.94399999999996</v>
      </c>
      <c r="AZ16" s="9">
        <v>946.43100000000004</v>
      </c>
      <c r="BA16" s="9">
        <v>1024.742</v>
      </c>
      <c r="BB16" s="9">
        <v>558.21199999999999</v>
      </c>
      <c r="BC16" s="9">
        <v>466.53</v>
      </c>
      <c r="BD16" s="9">
        <v>676.97400000000005</v>
      </c>
      <c r="BE16" s="9">
        <v>360.47199999999998</v>
      </c>
      <c r="BF16" s="9">
        <v>316.50200000000001</v>
      </c>
      <c r="BG16" s="9">
        <v>6726.79</v>
      </c>
      <c r="BH16" s="9">
        <v>2820.1979999999999</v>
      </c>
      <c r="BI16" s="9">
        <v>3906.5920000000001</v>
      </c>
      <c r="BJ16" s="9">
        <v>1335.4110000000001</v>
      </c>
      <c r="BK16" s="9">
        <v>493.87400000000002</v>
      </c>
      <c r="BL16" s="9">
        <v>841.53700000000003</v>
      </c>
      <c r="BM16" s="9">
        <v>377.81099999999998</v>
      </c>
      <c r="BN16" s="9">
        <v>156.43299999999999</v>
      </c>
      <c r="BO16" s="9">
        <v>221.37799999999999</v>
      </c>
      <c r="BP16" s="9">
        <v>1136.9280000000001</v>
      </c>
      <c r="BQ16" s="9">
        <v>424.95</v>
      </c>
      <c r="BR16" s="9">
        <v>711.97799999999995</v>
      </c>
      <c r="BS16" s="9">
        <v>214.429</v>
      </c>
      <c r="BT16" s="9">
        <v>85.400999999999996</v>
      </c>
      <c r="BU16" s="9">
        <v>129.02799999999999</v>
      </c>
      <c r="BV16" s="9">
        <v>861.70899999999995</v>
      </c>
      <c r="BW16" s="9">
        <v>314.351</v>
      </c>
      <c r="BX16" s="9">
        <v>547.35799999999995</v>
      </c>
      <c r="BY16" s="9">
        <v>100.705</v>
      </c>
      <c r="BZ16" s="9">
        <v>44.301000000000002</v>
      </c>
      <c r="CA16" s="9">
        <v>56.404000000000003</v>
      </c>
      <c r="CB16" s="9">
        <v>207.99799999999999</v>
      </c>
      <c r="CC16" s="9">
        <v>72.869</v>
      </c>
      <c r="CD16" s="9">
        <v>135.12899999999999</v>
      </c>
      <c r="CE16" s="9">
        <v>254.95099999999999</v>
      </c>
      <c r="CF16" s="9">
        <v>18.657</v>
      </c>
      <c r="CG16" s="9">
        <v>236.29400000000001</v>
      </c>
      <c r="CH16" s="9">
        <v>2832.7330000000002</v>
      </c>
      <c r="CI16" s="9">
        <v>1242.325</v>
      </c>
      <c r="CJ16" s="9">
        <v>1590.4079999999999</v>
      </c>
      <c r="CK16" s="9">
        <v>2021.9010000000001</v>
      </c>
      <c r="CL16" s="9">
        <v>858.29200000000003</v>
      </c>
      <c r="CM16" s="9">
        <v>1163.6089999999999</v>
      </c>
      <c r="CN16" s="9">
        <v>320.34300000000002</v>
      </c>
      <c r="CO16" s="9">
        <v>138.84800000000001</v>
      </c>
      <c r="CP16" s="9">
        <v>181.495</v>
      </c>
      <c r="CQ16" s="9">
        <v>1701.558</v>
      </c>
      <c r="CR16" s="9">
        <v>719.44299999999998</v>
      </c>
      <c r="CS16" s="9">
        <v>982.11400000000003</v>
      </c>
      <c r="CT16" s="9">
        <v>13012.717000000001</v>
      </c>
      <c r="CU16" s="9">
        <v>6792.3050000000003</v>
      </c>
      <c r="CV16" s="9">
        <v>6220.4120000000003</v>
      </c>
      <c r="CW16" s="9">
        <v>7083.4210000000003</v>
      </c>
      <c r="CX16" s="9">
        <v>3041.8220000000001</v>
      </c>
      <c r="CY16" s="9">
        <v>4041.5990000000002</v>
      </c>
      <c r="CZ16" s="9">
        <v>1053.296</v>
      </c>
      <c r="DA16" s="9">
        <v>405.90699999999998</v>
      </c>
      <c r="DB16" s="9">
        <v>647.38900000000001</v>
      </c>
      <c r="DC16" s="9">
        <v>16145.441999999999</v>
      </c>
      <c r="DD16" s="9">
        <v>7963.4189999999999</v>
      </c>
      <c r="DE16" s="9">
        <v>8182.0230000000001</v>
      </c>
      <c r="DF16" s="9">
        <v>12109.671</v>
      </c>
      <c r="DG16" s="9">
        <v>6309.4880000000003</v>
      </c>
      <c r="DH16" s="9">
        <v>5800.183</v>
      </c>
      <c r="DI16" s="9">
        <v>1768.1189999999999</v>
      </c>
      <c r="DJ16" s="9">
        <v>887.19</v>
      </c>
      <c r="DK16" s="9">
        <v>880.93</v>
      </c>
      <c r="DL16" s="9">
        <v>1113.278</v>
      </c>
      <c r="DM16" s="9">
        <v>412.01600000000002</v>
      </c>
      <c r="DN16" s="9">
        <v>701.26099999999997</v>
      </c>
      <c r="DO16" s="9">
        <v>581.18700000000001</v>
      </c>
      <c r="DP16" s="9">
        <v>252.63800000000001</v>
      </c>
      <c r="DQ16" s="9">
        <v>328.54899999999998</v>
      </c>
      <c r="DR16" s="9">
        <v>1142.864</v>
      </c>
      <c r="DS16" s="9">
        <v>465.44299999999998</v>
      </c>
      <c r="DT16" s="9">
        <v>677.42100000000005</v>
      </c>
      <c r="DU16" s="9">
        <v>1051.8420000000001</v>
      </c>
      <c r="DV16" s="9">
        <v>392.69400000000002</v>
      </c>
      <c r="DW16" s="9">
        <v>659.14800000000002</v>
      </c>
      <c r="DX16" s="9">
        <v>2307.7460000000001</v>
      </c>
      <c r="DY16" s="9">
        <v>1175.7650000000001</v>
      </c>
      <c r="DZ16" s="9">
        <v>1131.98</v>
      </c>
      <c r="EA16" s="9">
        <v>9801.9249999999993</v>
      </c>
      <c r="EB16" s="9">
        <v>5133.723</v>
      </c>
      <c r="EC16" s="9">
        <v>4668.2020000000002</v>
      </c>
      <c r="ED16" s="9">
        <v>2125.89</v>
      </c>
      <c r="EE16" s="9">
        <v>1070.367</v>
      </c>
      <c r="EF16" s="9">
        <v>1055.5229999999999</v>
      </c>
      <c r="EG16" s="9">
        <v>8132.5349999999999</v>
      </c>
      <c r="EH16" s="9">
        <v>4054.011</v>
      </c>
      <c r="EI16" s="9">
        <v>4078.5239999999999</v>
      </c>
      <c r="EJ16" s="9">
        <v>1026.8620000000001</v>
      </c>
      <c r="EK16" s="9">
        <v>508.38</v>
      </c>
      <c r="EL16" s="9">
        <v>518.48199999999997</v>
      </c>
      <c r="EM16" s="9">
        <v>12896.602000000001</v>
      </c>
      <c r="EN16" s="9">
        <v>6666.21</v>
      </c>
      <c r="EO16" s="9">
        <v>6230.3919999999998</v>
      </c>
      <c r="EP16" s="9">
        <v>11489.609</v>
      </c>
      <c r="EQ16" s="9">
        <v>5977.66</v>
      </c>
      <c r="ER16" s="9">
        <v>5511.9480000000003</v>
      </c>
      <c r="ES16" s="9">
        <v>10816.928</v>
      </c>
      <c r="ET16" s="9">
        <v>5682.91</v>
      </c>
      <c r="EU16" s="9">
        <v>5134.018</v>
      </c>
      <c r="EV16" s="9">
        <v>3011.8389999999999</v>
      </c>
      <c r="EW16" s="9">
        <v>1492.6279999999999</v>
      </c>
      <c r="EX16" s="9">
        <v>1519.21</v>
      </c>
      <c r="EY16" s="9">
        <v>1806.3520000000001</v>
      </c>
      <c r="EZ16" s="9">
        <v>912.1</v>
      </c>
      <c r="FA16" s="9">
        <v>894.25300000000004</v>
      </c>
      <c r="FB16" s="9">
        <v>1019.422</v>
      </c>
      <c r="FC16" s="9">
        <v>555.37800000000004</v>
      </c>
      <c r="FD16" s="9">
        <v>464.04300000000001</v>
      </c>
      <c r="FE16" s="9">
        <v>665.16399999999999</v>
      </c>
      <c r="FF16" s="9">
        <v>353.24900000000002</v>
      </c>
      <c r="FG16" s="9">
        <v>311.91399999999999</v>
      </c>
      <c r="FH16" s="9">
        <v>3370.6080000000002</v>
      </c>
      <c r="FI16" s="9">
        <v>1300.682</v>
      </c>
      <c r="FJ16" s="9">
        <v>2069.9259999999999</v>
      </c>
      <c r="FK16" s="9">
        <v>1194.4449999999999</v>
      </c>
      <c r="FL16" s="9">
        <v>420.67399999999998</v>
      </c>
      <c r="FM16" s="9">
        <v>773.77099999999996</v>
      </c>
      <c r="FN16" s="9">
        <v>355.54899999999998</v>
      </c>
      <c r="FO16" s="9">
        <v>142.375</v>
      </c>
      <c r="FP16" s="9">
        <v>213.173</v>
      </c>
      <c r="FQ16" s="9">
        <v>1009.303</v>
      </c>
      <c r="FR16" s="9">
        <v>359.68200000000002</v>
      </c>
      <c r="FS16" s="9">
        <v>649.62099999999998</v>
      </c>
      <c r="FT16" s="9">
        <v>204.98</v>
      </c>
      <c r="FU16" s="9">
        <v>81.486000000000004</v>
      </c>
      <c r="FV16" s="9">
        <v>123.495</v>
      </c>
      <c r="FW16" s="9">
        <v>744.64599999999996</v>
      </c>
      <c r="FX16" s="9">
        <v>252.99799999999999</v>
      </c>
      <c r="FY16" s="9">
        <v>491.64800000000002</v>
      </c>
      <c r="FZ16" s="9">
        <v>66.478999999999999</v>
      </c>
      <c r="GA16" s="9">
        <v>24.125</v>
      </c>
      <c r="GB16" s="9">
        <v>42.353999999999999</v>
      </c>
      <c r="GC16" s="9">
        <v>193.50800000000001</v>
      </c>
      <c r="GD16" s="9">
        <v>64.938000000000002</v>
      </c>
      <c r="GE16" s="9">
        <v>128.57</v>
      </c>
      <c r="GF16" s="9">
        <v>249.767</v>
      </c>
      <c r="GG16" s="9">
        <v>16.55</v>
      </c>
      <c r="GH16" s="9">
        <v>233.21700000000001</v>
      </c>
      <c r="GI16" s="9">
        <v>1753.8779999999999</v>
      </c>
      <c r="GJ16" s="9">
        <v>639.45799999999997</v>
      </c>
      <c r="GK16" s="9">
        <v>1114.42</v>
      </c>
      <c r="GL16" s="9">
        <v>1867.9739999999999</v>
      </c>
      <c r="GM16" s="9">
        <v>777.86900000000003</v>
      </c>
      <c r="GN16" s="9">
        <v>1090.105</v>
      </c>
      <c r="GO16" s="9">
        <v>307.14100000000002</v>
      </c>
      <c r="GP16" s="9">
        <v>133.041</v>
      </c>
      <c r="GQ16" s="9">
        <v>174.101</v>
      </c>
      <c r="GR16" s="9">
        <v>1560.8320000000001</v>
      </c>
      <c r="GS16" s="9">
        <v>644.82799999999997</v>
      </c>
      <c r="GT16" s="9">
        <v>916.005</v>
      </c>
      <c r="GU16" s="9">
        <v>12416.812</v>
      </c>
      <c r="GV16" s="9">
        <v>6442.5290000000005</v>
      </c>
      <c r="GW16" s="9">
        <v>5974.2830000000004</v>
      </c>
      <c r="GX16" s="9">
        <v>3728.63</v>
      </c>
      <c r="GY16" s="9">
        <v>1520.89</v>
      </c>
      <c r="GZ16" s="9">
        <v>2207.7399999999998</v>
      </c>
      <c r="HA16" s="9">
        <v>928.65099999999995</v>
      </c>
      <c r="HB16" s="9">
        <v>341.536</v>
      </c>
      <c r="HC16" s="9">
        <v>587.11500000000001</v>
      </c>
      <c r="HD16" s="9">
        <v>3092.0230000000001</v>
      </c>
      <c r="HE16" s="9">
        <v>1587.547</v>
      </c>
      <c r="HF16" s="9">
        <v>1504.4760000000001</v>
      </c>
      <c r="HG16" s="9">
        <v>1886.3489999999999</v>
      </c>
      <c r="HH16" s="9">
        <v>941.73400000000004</v>
      </c>
      <c r="HI16" s="9">
        <v>944.61599999999999</v>
      </c>
      <c r="HJ16" s="9">
        <v>497.63900000000001</v>
      </c>
      <c r="HK16" s="9">
        <v>234.92400000000001</v>
      </c>
      <c r="HL16" s="9">
        <v>262.71499999999997</v>
      </c>
      <c r="HM16" s="9">
        <v>398.26299999999998</v>
      </c>
      <c r="HN16" s="9">
        <v>169.28399999999999</v>
      </c>
      <c r="HO16" s="9">
        <v>228.97800000000001</v>
      </c>
      <c r="HP16" s="9">
        <v>177.87100000000001</v>
      </c>
      <c r="HQ16" s="9">
        <v>83.566999999999993</v>
      </c>
      <c r="HR16" s="9">
        <v>94.304000000000002</v>
      </c>
      <c r="HS16" s="9">
        <v>394.20499999999998</v>
      </c>
      <c r="HT16" s="9">
        <v>171.43299999999999</v>
      </c>
      <c r="HU16" s="9">
        <v>222.77199999999999</v>
      </c>
      <c r="HV16" s="9">
        <v>384.92899999999997</v>
      </c>
      <c r="HW16" s="9">
        <v>162.87</v>
      </c>
      <c r="HX16" s="9">
        <v>222.059</v>
      </c>
      <c r="HY16" s="9">
        <v>731.33100000000002</v>
      </c>
      <c r="HZ16" s="9">
        <v>361.916</v>
      </c>
      <c r="IA16" s="9">
        <v>369.41500000000002</v>
      </c>
      <c r="IB16" s="9">
        <v>1155.018</v>
      </c>
      <c r="IC16" s="9">
        <v>579.81700000000001</v>
      </c>
      <c r="ID16" s="9">
        <v>575.20100000000002</v>
      </c>
      <c r="IE16" s="9">
        <v>710.18499999999995</v>
      </c>
      <c r="IF16" s="9">
        <v>347.82299999999998</v>
      </c>
      <c r="IG16" s="9">
        <v>362.36200000000002</v>
      </c>
      <c r="IH16" s="9">
        <v>1114.154</v>
      </c>
      <c r="II16" s="9">
        <v>554.67600000000004</v>
      </c>
      <c r="IJ16" s="9">
        <v>559.47799999999995</v>
      </c>
      <c r="IK16" s="9">
        <v>197.44</v>
      </c>
      <c r="IL16" s="9">
        <v>86.344999999999999</v>
      </c>
      <c r="IM16" s="9">
        <v>111.095</v>
      </c>
      <c r="IN16" s="9">
        <v>2133.3980000000001</v>
      </c>
      <c r="IO16" s="9">
        <v>1070.9770000000001</v>
      </c>
      <c r="IP16" s="9">
        <v>1062.421</v>
      </c>
      <c r="IQ16" s="9">
        <v>1539.165</v>
      </c>
    </row>
    <row r="17" spans="1:251">
      <c r="A17" s="10">
        <v>44228</v>
      </c>
      <c r="B17" s="9">
        <v>20154.781999999999</v>
      </c>
      <c r="C17" s="9">
        <v>9866.152</v>
      </c>
      <c r="D17" s="9">
        <v>10288.629999999999</v>
      </c>
      <c r="E17" s="9">
        <v>12655.807000000001</v>
      </c>
      <c r="F17" s="9">
        <v>6628.0460000000003</v>
      </c>
      <c r="G17" s="9">
        <v>6027.7610000000004</v>
      </c>
      <c r="H17" s="9">
        <v>1594.854</v>
      </c>
      <c r="I17" s="9">
        <v>841.95399999999995</v>
      </c>
      <c r="J17" s="9">
        <v>752.9</v>
      </c>
      <c r="K17" s="9">
        <v>1005.669</v>
      </c>
      <c r="L17" s="9">
        <v>397.47800000000001</v>
      </c>
      <c r="M17" s="9">
        <v>608.19100000000003</v>
      </c>
      <c r="N17" s="9">
        <v>537.44899999999996</v>
      </c>
      <c r="O17" s="9">
        <v>261.327</v>
      </c>
      <c r="P17" s="9">
        <v>276.12200000000001</v>
      </c>
      <c r="Q17" s="9">
        <v>1095.1510000000001</v>
      </c>
      <c r="R17" s="9">
        <v>481.82799999999997</v>
      </c>
      <c r="S17" s="9">
        <v>613.32299999999998</v>
      </c>
      <c r="T17" s="9">
        <v>952.20399999999995</v>
      </c>
      <c r="U17" s="9">
        <v>382.65699999999998</v>
      </c>
      <c r="V17" s="9">
        <v>569.54700000000003</v>
      </c>
      <c r="W17" s="9">
        <v>2209.4140000000002</v>
      </c>
      <c r="X17" s="9">
        <v>1107.1379999999999</v>
      </c>
      <c r="Y17" s="9">
        <v>1102.2760000000001</v>
      </c>
      <c r="Z17" s="9">
        <v>10446.393</v>
      </c>
      <c r="AA17" s="9">
        <v>5520.9080000000004</v>
      </c>
      <c r="AB17" s="9">
        <v>4925.4849999999997</v>
      </c>
      <c r="AC17" s="9">
        <v>2033.578</v>
      </c>
      <c r="AD17" s="9">
        <v>1007.648</v>
      </c>
      <c r="AE17" s="9">
        <v>1025.93</v>
      </c>
      <c r="AF17" s="9">
        <v>8486.4840000000004</v>
      </c>
      <c r="AG17" s="9">
        <v>4260.5680000000002</v>
      </c>
      <c r="AH17" s="9">
        <v>4225.915</v>
      </c>
      <c r="AI17" s="9">
        <v>990.98800000000006</v>
      </c>
      <c r="AJ17" s="9">
        <v>478.97399999999999</v>
      </c>
      <c r="AK17" s="9">
        <v>512.01400000000001</v>
      </c>
      <c r="AL17" s="9">
        <v>13471.044</v>
      </c>
      <c r="AM17" s="9">
        <v>6996.951</v>
      </c>
      <c r="AN17" s="9">
        <v>6474.0929999999998</v>
      </c>
      <c r="AO17" s="9">
        <v>12193.645</v>
      </c>
      <c r="AP17" s="9">
        <v>6370.27</v>
      </c>
      <c r="AQ17" s="9">
        <v>5823.3739999999998</v>
      </c>
      <c r="AR17" s="9">
        <v>11402.76</v>
      </c>
      <c r="AS17" s="9">
        <v>6002.6660000000002</v>
      </c>
      <c r="AT17" s="9">
        <v>5400.0940000000001</v>
      </c>
      <c r="AU17" s="9">
        <v>3008.2260000000001</v>
      </c>
      <c r="AV17" s="9">
        <v>1437.336</v>
      </c>
      <c r="AW17" s="9">
        <v>1570.8889999999999</v>
      </c>
      <c r="AX17" s="9">
        <v>1758.52</v>
      </c>
      <c r="AY17" s="9">
        <v>861.04</v>
      </c>
      <c r="AZ17" s="9">
        <v>897.48</v>
      </c>
      <c r="BA17" s="9">
        <v>943.28300000000002</v>
      </c>
      <c r="BB17" s="9">
        <v>492.13400000000001</v>
      </c>
      <c r="BC17" s="9">
        <v>451.149</v>
      </c>
      <c r="BD17" s="9">
        <v>794.37</v>
      </c>
      <c r="BE17" s="9">
        <v>441.97199999999998</v>
      </c>
      <c r="BF17" s="9">
        <v>352.39800000000002</v>
      </c>
      <c r="BG17" s="9">
        <v>6704.6059999999998</v>
      </c>
      <c r="BH17" s="9">
        <v>2796.1350000000002</v>
      </c>
      <c r="BI17" s="9">
        <v>3908.471</v>
      </c>
      <c r="BJ17" s="9">
        <v>1336.7090000000001</v>
      </c>
      <c r="BK17" s="9">
        <v>499.89699999999999</v>
      </c>
      <c r="BL17" s="9">
        <v>836.81200000000001</v>
      </c>
      <c r="BM17" s="9">
        <v>395.02199999999999</v>
      </c>
      <c r="BN17" s="9">
        <v>166.35599999999999</v>
      </c>
      <c r="BO17" s="9">
        <v>228.666</v>
      </c>
      <c r="BP17" s="9">
        <v>1131.2429999999999</v>
      </c>
      <c r="BQ17" s="9">
        <v>431.57799999999997</v>
      </c>
      <c r="BR17" s="9">
        <v>699.66499999999996</v>
      </c>
      <c r="BS17" s="9">
        <v>214.81299999999999</v>
      </c>
      <c r="BT17" s="9">
        <v>80.659000000000006</v>
      </c>
      <c r="BU17" s="9">
        <v>134.154</v>
      </c>
      <c r="BV17" s="9">
        <v>843.91</v>
      </c>
      <c r="BW17" s="9">
        <v>326.75900000000001</v>
      </c>
      <c r="BX17" s="9">
        <v>517.15099999999995</v>
      </c>
      <c r="BY17" s="9">
        <v>109.54</v>
      </c>
      <c r="BZ17" s="9">
        <v>48.835000000000001</v>
      </c>
      <c r="CA17" s="9">
        <v>60.704999999999998</v>
      </c>
      <c r="CB17" s="9">
        <v>213.749</v>
      </c>
      <c r="CC17" s="9">
        <v>72.445999999999998</v>
      </c>
      <c r="CD17" s="9">
        <v>141.303</v>
      </c>
      <c r="CE17" s="9">
        <v>238.49</v>
      </c>
      <c r="CF17" s="9">
        <v>21.774999999999999</v>
      </c>
      <c r="CG17" s="9">
        <v>216.714</v>
      </c>
      <c r="CH17" s="9">
        <v>2830.902</v>
      </c>
      <c r="CI17" s="9">
        <v>1237.835</v>
      </c>
      <c r="CJ17" s="9">
        <v>1593.067</v>
      </c>
      <c r="CK17" s="9">
        <v>2139.3620000000001</v>
      </c>
      <c r="CL17" s="9">
        <v>945.99599999999998</v>
      </c>
      <c r="CM17" s="9">
        <v>1193.366</v>
      </c>
      <c r="CN17" s="9">
        <v>333.29</v>
      </c>
      <c r="CO17" s="9">
        <v>142.01300000000001</v>
      </c>
      <c r="CP17" s="9">
        <v>191.27600000000001</v>
      </c>
      <c r="CQ17" s="9">
        <v>1806.0719999999999</v>
      </c>
      <c r="CR17" s="9">
        <v>803.98299999999995</v>
      </c>
      <c r="CS17" s="9">
        <v>1002.09</v>
      </c>
      <c r="CT17" s="9">
        <v>12989.096</v>
      </c>
      <c r="CU17" s="9">
        <v>6770.0590000000002</v>
      </c>
      <c r="CV17" s="9">
        <v>6219.0370000000003</v>
      </c>
      <c r="CW17" s="9">
        <v>7165.6859999999997</v>
      </c>
      <c r="CX17" s="9">
        <v>3096.0929999999998</v>
      </c>
      <c r="CY17" s="9">
        <v>4069.5929999999998</v>
      </c>
      <c r="CZ17" s="9">
        <v>1055.9749999999999</v>
      </c>
      <c r="DA17" s="9">
        <v>411.95100000000002</v>
      </c>
      <c r="DB17" s="9">
        <v>644.024</v>
      </c>
      <c r="DC17" s="9">
        <v>16072.465</v>
      </c>
      <c r="DD17" s="9">
        <v>7938.41</v>
      </c>
      <c r="DE17" s="9">
        <v>8134.0559999999996</v>
      </c>
      <c r="DF17" s="9">
        <v>12021.635</v>
      </c>
      <c r="DG17" s="9">
        <v>6241.7579999999998</v>
      </c>
      <c r="DH17" s="9">
        <v>5779.8770000000004</v>
      </c>
      <c r="DI17" s="9">
        <v>1548.356</v>
      </c>
      <c r="DJ17" s="9">
        <v>815.04700000000003</v>
      </c>
      <c r="DK17" s="9">
        <v>733.30899999999997</v>
      </c>
      <c r="DL17" s="9">
        <v>970.697</v>
      </c>
      <c r="DM17" s="9">
        <v>379.536</v>
      </c>
      <c r="DN17" s="9">
        <v>591.16200000000003</v>
      </c>
      <c r="DO17" s="9">
        <v>525.47</v>
      </c>
      <c r="DP17" s="9">
        <v>253.44</v>
      </c>
      <c r="DQ17" s="9">
        <v>272.03100000000001</v>
      </c>
      <c r="DR17" s="9">
        <v>1054.99</v>
      </c>
      <c r="DS17" s="9">
        <v>459.82900000000001</v>
      </c>
      <c r="DT17" s="9">
        <v>595.16099999999994</v>
      </c>
      <c r="DU17" s="9">
        <v>918.65200000000004</v>
      </c>
      <c r="DV17" s="9">
        <v>366.13400000000001</v>
      </c>
      <c r="DW17" s="9">
        <v>552.51800000000003</v>
      </c>
      <c r="DX17" s="9">
        <v>2188.5529999999999</v>
      </c>
      <c r="DY17" s="9">
        <v>1094.08</v>
      </c>
      <c r="DZ17" s="9">
        <v>1094.473</v>
      </c>
      <c r="EA17" s="9">
        <v>9833.0820000000003</v>
      </c>
      <c r="EB17" s="9">
        <v>5147.6779999999999</v>
      </c>
      <c r="EC17" s="9">
        <v>4685.4040000000005</v>
      </c>
      <c r="ED17" s="9">
        <v>2018.866</v>
      </c>
      <c r="EE17" s="9">
        <v>998.15300000000002</v>
      </c>
      <c r="EF17" s="9">
        <v>1020.7140000000001</v>
      </c>
      <c r="EG17" s="9">
        <v>8173.1390000000001</v>
      </c>
      <c r="EH17" s="9">
        <v>4095.1170000000002</v>
      </c>
      <c r="EI17" s="9">
        <v>4078.0219999999999</v>
      </c>
      <c r="EJ17" s="9">
        <v>974.04200000000003</v>
      </c>
      <c r="EK17" s="9">
        <v>470.36799999999999</v>
      </c>
      <c r="EL17" s="9">
        <v>503.673</v>
      </c>
      <c r="EM17" s="9">
        <v>12748.666999999999</v>
      </c>
      <c r="EN17" s="9">
        <v>6559.2929999999997</v>
      </c>
      <c r="EO17" s="9">
        <v>6189.3739999999998</v>
      </c>
      <c r="EP17" s="9">
        <v>11475.286</v>
      </c>
      <c r="EQ17" s="9">
        <v>5933.0420000000004</v>
      </c>
      <c r="ER17" s="9">
        <v>5542.2439999999997</v>
      </c>
      <c r="ES17" s="9">
        <v>10784.518</v>
      </c>
      <c r="ET17" s="9">
        <v>5625.8649999999998</v>
      </c>
      <c r="EU17" s="9">
        <v>5158.6540000000005</v>
      </c>
      <c r="EV17" s="9">
        <v>2856.2860000000001</v>
      </c>
      <c r="EW17" s="9">
        <v>1345.3320000000001</v>
      </c>
      <c r="EX17" s="9">
        <v>1510.954</v>
      </c>
      <c r="EY17" s="9">
        <v>1664.8520000000001</v>
      </c>
      <c r="EZ17" s="9">
        <v>806.02</v>
      </c>
      <c r="FA17" s="9">
        <v>858.83199999999999</v>
      </c>
      <c r="FB17" s="9">
        <v>937.82</v>
      </c>
      <c r="FC17" s="9">
        <v>488.48500000000001</v>
      </c>
      <c r="FD17" s="9">
        <v>449.33600000000001</v>
      </c>
      <c r="FE17" s="9">
        <v>780.53800000000001</v>
      </c>
      <c r="FF17" s="9">
        <v>434.22500000000002</v>
      </c>
      <c r="FG17" s="9">
        <v>346.31400000000002</v>
      </c>
      <c r="FH17" s="9">
        <v>3270.2919999999999</v>
      </c>
      <c r="FI17" s="9">
        <v>1262.4269999999999</v>
      </c>
      <c r="FJ17" s="9">
        <v>2007.865</v>
      </c>
      <c r="FK17" s="9">
        <v>1211.75</v>
      </c>
      <c r="FL17" s="9">
        <v>430.59100000000001</v>
      </c>
      <c r="FM17" s="9">
        <v>781.15899999999999</v>
      </c>
      <c r="FN17" s="9">
        <v>377.47399999999999</v>
      </c>
      <c r="FO17" s="9">
        <v>155.96299999999999</v>
      </c>
      <c r="FP17" s="9">
        <v>221.511</v>
      </c>
      <c r="FQ17" s="9">
        <v>1019.235</v>
      </c>
      <c r="FR17" s="9">
        <v>370.21800000000002</v>
      </c>
      <c r="FS17" s="9">
        <v>649.01700000000005</v>
      </c>
      <c r="FT17" s="9">
        <v>197.81299999999999</v>
      </c>
      <c r="FU17" s="9">
        <v>71.457999999999998</v>
      </c>
      <c r="FV17" s="9">
        <v>126.354</v>
      </c>
      <c r="FW17" s="9">
        <v>750.11699999999996</v>
      </c>
      <c r="FX17" s="9">
        <v>274.60000000000002</v>
      </c>
      <c r="FY17" s="9">
        <v>475.517</v>
      </c>
      <c r="FZ17" s="9">
        <v>78.858000000000004</v>
      </c>
      <c r="GA17" s="9">
        <v>32.85</v>
      </c>
      <c r="GB17" s="9">
        <v>46.008000000000003</v>
      </c>
      <c r="GC17" s="9">
        <v>198.42500000000001</v>
      </c>
      <c r="GD17" s="9">
        <v>63.843000000000004</v>
      </c>
      <c r="GE17" s="9">
        <v>134.58199999999999</v>
      </c>
      <c r="GF17" s="9">
        <v>234.60499999999999</v>
      </c>
      <c r="GG17" s="9">
        <v>18.417999999999999</v>
      </c>
      <c r="GH17" s="9">
        <v>216.18799999999999</v>
      </c>
      <c r="GI17" s="9">
        <v>1717.153</v>
      </c>
      <c r="GJ17" s="9">
        <v>625.78200000000004</v>
      </c>
      <c r="GK17" s="9">
        <v>1091.3720000000001</v>
      </c>
      <c r="GL17" s="9">
        <v>1998.1980000000001</v>
      </c>
      <c r="GM17" s="9">
        <v>868.28599999999994</v>
      </c>
      <c r="GN17" s="9">
        <v>1129.913</v>
      </c>
      <c r="GO17" s="9">
        <v>312.06700000000001</v>
      </c>
      <c r="GP17" s="9">
        <v>131.24299999999999</v>
      </c>
      <c r="GQ17" s="9">
        <v>180.82300000000001</v>
      </c>
      <c r="GR17" s="9">
        <v>1686.1320000000001</v>
      </c>
      <c r="GS17" s="9">
        <v>737.04200000000003</v>
      </c>
      <c r="GT17" s="9">
        <v>949.08900000000006</v>
      </c>
      <c r="GU17" s="9">
        <v>12333.701999999999</v>
      </c>
      <c r="GV17" s="9">
        <v>6373.0020000000004</v>
      </c>
      <c r="GW17" s="9">
        <v>5960.7</v>
      </c>
      <c r="GX17" s="9">
        <v>3738.7629999999999</v>
      </c>
      <c r="GY17" s="9">
        <v>1565.4079999999999</v>
      </c>
      <c r="GZ17" s="9">
        <v>2173.355</v>
      </c>
      <c r="HA17" s="9">
        <v>948.67600000000004</v>
      </c>
      <c r="HB17" s="9">
        <v>352.435</v>
      </c>
      <c r="HC17" s="9">
        <v>596.24099999999999</v>
      </c>
      <c r="HD17" s="9">
        <v>2983.5349999999999</v>
      </c>
      <c r="HE17" s="9">
        <v>1533.942</v>
      </c>
      <c r="HF17" s="9">
        <v>1449.5930000000001</v>
      </c>
      <c r="HG17" s="9">
        <v>1805.0640000000001</v>
      </c>
      <c r="HH17" s="9">
        <v>898.44399999999996</v>
      </c>
      <c r="HI17" s="9">
        <v>906.62</v>
      </c>
      <c r="HJ17" s="9">
        <v>405.51799999999997</v>
      </c>
      <c r="HK17" s="9">
        <v>201.43899999999999</v>
      </c>
      <c r="HL17" s="9">
        <v>204.07900000000001</v>
      </c>
      <c r="HM17" s="9">
        <v>324.82600000000002</v>
      </c>
      <c r="HN17" s="9">
        <v>147.52199999999999</v>
      </c>
      <c r="HO17" s="9">
        <v>177.303</v>
      </c>
      <c r="HP17" s="9">
        <v>141.779</v>
      </c>
      <c r="HQ17" s="9">
        <v>73.855999999999995</v>
      </c>
      <c r="HR17" s="9">
        <v>67.923000000000002</v>
      </c>
      <c r="HS17" s="9">
        <v>329.19499999999999</v>
      </c>
      <c r="HT17" s="9">
        <v>152.52099999999999</v>
      </c>
      <c r="HU17" s="9">
        <v>176.67400000000001</v>
      </c>
      <c r="HV17" s="9">
        <v>316.59899999999999</v>
      </c>
      <c r="HW17" s="9">
        <v>143.68899999999999</v>
      </c>
      <c r="HX17" s="9">
        <v>172.91</v>
      </c>
      <c r="HY17" s="9">
        <v>717.81399999999996</v>
      </c>
      <c r="HZ17" s="9">
        <v>351.12200000000001</v>
      </c>
      <c r="IA17" s="9">
        <v>366.69200000000001</v>
      </c>
      <c r="IB17" s="9">
        <v>1087.25</v>
      </c>
      <c r="IC17" s="9">
        <v>547.322</v>
      </c>
      <c r="ID17" s="9">
        <v>539.928</v>
      </c>
      <c r="IE17" s="9">
        <v>701.07399999999996</v>
      </c>
      <c r="IF17" s="9">
        <v>341.40199999999999</v>
      </c>
      <c r="IG17" s="9">
        <v>359.67200000000003</v>
      </c>
      <c r="IH17" s="9">
        <v>1057.1279999999999</v>
      </c>
      <c r="II17" s="9">
        <v>527.11800000000005</v>
      </c>
      <c r="IJ17" s="9">
        <v>530.01</v>
      </c>
      <c r="IK17" s="9">
        <v>173.96899999999999</v>
      </c>
      <c r="IL17" s="9">
        <v>82.626000000000005</v>
      </c>
      <c r="IM17" s="9">
        <v>91.343000000000004</v>
      </c>
      <c r="IN17" s="9">
        <v>2001.403</v>
      </c>
      <c r="IO17" s="9">
        <v>1000.578</v>
      </c>
      <c r="IP17" s="9">
        <v>1000.824</v>
      </c>
      <c r="IQ17" s="9">
        <v>1469.0450000000001</v>
      </c>
    </row>
    <row r="18" spans="1:251">
      <c r="A18" s="10">
        <v>44593</v>
      </c>
      <c r="B18" s="9">
        <v>20419.223000000002</v>
      </c>
      <c r="C18" s="9">
        <v>10000.343000000001</v>
      </c>
      <c r="D18" s="9">
        <v>10418.879999999999</v>
      </c>
      <c r="E18" s="9">
        <v>13134.960999999999</v>
      </c>
      <c r="F18" s="9">
        <v>6846.6880000000001</v>
      </c>
      <c r="G18" s="9">
        <v>6288.2730000000001</v>
      </c>
      <c r="H18" s="9">
        <v>1380.508</v>
      </c>
      <c r="I18" s="9">
        <v>703.65300000000002</v>
      </c>
      <c r="J18" s="9">
        <v>676.85500000000002</v>
      </c>
      <c r="K18" s="9">
        <v>860.90899999999999</v>
      </c>
      <c r="L18" s="9">
        <v>341.74599999999998</v>
      </c>
      <c r="M18" s="9">
        <v>519.16399999999999</v>
      </c>
      <c r="N18" s="9">
        <v>403.60300000000001</v>
      </c>
      <c r="O18" s="9">
        <v>198.279</v>
      </c>
      <c r="P18" s="9">
        <v>205.32400000000001</v>
      </c>
      <c r="Q18" s="9">
        <v>883.28800000000001</v>
      </c>
      <c r="R18" s="9">
        <v>380.12099999999998</v>
      </c>
      <c r="S18" s="9">
        <v>503.16699999999997</v>
      </c>
      <c r="T18" s="9">
        <v>787.46799999999996</v>
      </c>
      <c r="U18" s="9">
        <v>314.22699999999998</v>
      </c>
      <c r="V18" s="9">
        <v>473.24</v>
      </c>
      <c r="W18" s="9">
        <v>2781.3429999999998</v>
      </c>
      <c r="X18" s="9">
        <v>1364.931</v>
      </c>
      <c r="Y18" s="9">
        <v>1416.412</v>
      </c>
      <c r="Z18" s="9">
        <v>10353.618</v>
      </c>
      <c r="AA18" s="9">
        <v>5481.7569999999996</v>
      </c>
      <c r="AB18" s="9">
        <v>4871.8609999999999</v>
      </c>
      <c r="AC18" s="9">
        <v>2592.8440000000001</v>
      </c>
      <c r="AD18" s="9">
        <v>1256.43</v>
      </c>
      <c r="AE18" s="9">
        <v>1336.414</v>
      </c>
      <c r="AF18" s="9">
        <v>8406.2250000000004</v>
      </c>
      <c r="AG18" s="9">
        <v>4207.42</v>
      </c>
      <c r="AH18" s="9">
        <v>4198.8059999999996</v>
      </c>
      <c r="AI18" s="9">
        <v>881.39099999999996</v>
      </c>
      <c r="AJ18" s="9">
        <v>423.32600000000002</v>
      </c>
      <c r="AK18" s="9">
        <v>458.06400000000002</v>
      </c>
      <c r="AL18" s="9">
        <v>13957.213</v>
      </c>
      <c r="AM18" s="9">
        <v>7221.5969999999998</v>
      </c>
      <c r="AN18" s="9">
        <v>6735.616</v>
      </c>
      <c r="AO18" s="9">
        <v>12317.474</v>
      </c>
      <c r="AP18" s="9">
        <v>6424.4290000000001</v>
      </c>
      <c r="AQ18" s="9">
        <v>5893.0439999999999</v>
      </c>
      <c r="AR18" s="9">
        <v>11593.574000000001</v>
      </c>
      <c r="AS18" s="9">
        <v>6095.5039999999999</v>
      </c>
      <c r="AT18" s="9">
        <v>5498.07</v>
      </c>
      <c r="AU18" s="9">
        <v>3413.6550000000002</v>
      </c>
      <c r="AV18" s="9">
        <v>1623.329</v>
      </c>
      <c r="AW18" s="9">
        <v>1790.327</v>
      </c>
      <c r="AX18" s="9">
        <v>2073.1559999999999</v>
      </c>
      <c r="AY18" s="9">
        <v>1001.725</v>
      </c>
      <c r="AZ18" s="9">
        <v>1071.431</v>
      </c>
      <c r="BA18" s="9">
        <v>1250.904</v>
      </c>
      <c r="BB18" s="9">
        <v>626.81600000000003</v>
      </c>
      <c r="BC18" s="9">
        <v>624.08799999999997</v>
      </c>
      <c r="BD18" s="9">
        <v>548.00199999999995</v>
      </c>
      <c r="BE18" s="9">
        <v>292.51799999999997</v>
      </c>
      <c r="BF18" s="9">
        <v>255.48400000000001</v>
      </c>
      <c r="BG18" s="9">
        <v>6736.26</v>
      </c>
      <c r="BH18" s="9">
        <v>2861.1370000000002</v>
      </c>
      <c r="BI18" s="9">
        <v>3875.123</v>
      </c>
      <c r="BJ18" s="9">
        <v>1229.7249999999999</v>
      </c>
      <c r="BK18" s="9">
        <v>487.64</v>
      </c>
      <c r="BL18" s="9">
        <v>742.08399999999995</v>
      </c>
      <c r="BM18" s="9">
        <v>339.637</v>
      </c>
      <c r="BN18" s="9">
        <v>147.643</v>
      </c>
      <c r="BO18" s="9">
        <v>191.995</v>
      </c>
      <c r="BP18" s="9">
        <v>1049.25</v>
      </c>
      <c r="BQ18" s="9">
        <v>427.28199999999998</v>
      </c>
      <c r="BR18" s="9">
        <v>621.96799999999996</v>
      </c>
      <c r="BS18" s="9">
        <v>242.70599999999999</v>
      </c>
      <c r="BT18" s="9">
        <v>85.915999999999997</v>
      </c>
      <c r="BU18" s="9">
        <v>156.791</v>
      </c>
      <c r="BV18" s="9">
        <v>744.51700000000005</v>
      </c>
      <c r="BW18" s="9">
        <v>315.45100000000002</v>
      </c>
      <c r="BX18" s="9">
        <v>429.06599999999997</v>
      </c>
      <c r="BY18" s="9">
        <v>88.69</v>
      </c>
      <c r="BZ18" s="9">
        <v>42.152999999999999</v>
      </c>
      <c r="CA18" s="9">
        <v>46.536999999999999</v>
      </c>
      <c r="CB18" s="9">
        <v>189.61</v>
      </c>
      <c r="CC18" s="9">
        <v>65.927000000000007</v>
      </c>
      <c r="CD18" s="9">
        <v>123.68300000000001</v>
      </c>
      <c r="CE18" s="9">
        <v>194.87</v>
      </c>
      <c r="CF18" s="9">
        <v>16.274999999999999</v>
      </c>
      <c r="CG18" s="9">
        <v>178.596</v>
      </c>
      <c r="CH18" s="9">
        <v>2860.2539999999999</v>
      </c>
      <c r="CI18" s="9">
        <v>1294.2439999999999</v>
      </c>
      <c r="CJ18" s="9">
        <v>1566.01</v>
      </c>
      <c r="CK18" s="9">
        <v>1786.8620000000001</v>
      </c>
      <c r="CL18" s="9">
        <v>785.72699999999998</v>
      </c>
      <c r="CM18" s="9">
        <v>1001.135</v>
      </c>
      <c r="CN18" s="9">
        <v>357.50599999999997</v>
      </c>
      <c r="CO18" s="9">
        <v>144.38800000000001</v>
      </c>
      <c r="CP18" s="9">
        <v>213.11799999999999</v>
      </c>
      <c r="CQ18" s="9">
        <v>1429.355</v>
      </c>
      <c r="CR18" s="9">
        <v>641.33900000000006</v>
      </c>
      <c r="CS18" s="9">
        <v>788.01700000000005</v>
      </c>
      <c r="CT18" s="9">
        <v>13492.468000000001</v>
      </c>
      <c r="CU18" s="9">
        <v>6991.076</v>
      </c>
      <c r="CV18" s="9">
        <v>6501.3909999999996</v>
      </c>
      <c r="CW18" s="9">
        <v>6926.7550000000001</v>
      </c>
      <c r="CX18" s="9">
        <v>3009.2660000000001</v>
      </c>
      <c r="CY18" s="9">
        <v>3917.489</v>
      </c>
      <c r="CZ18" s="9">
        <v>966.79499999999996</v>
      </c>
      <c r="DA18" s="9">
        <v>404.16699999999997</v>
      </c>
      <c r="DB18" s="9">
        <v>562.62800000000004</v>
      </c>
      <c r="DC18" s="9">
        <v>16189.397999999999</v>
      </c>
      <c r="DD18" s="9">
        <v>8004.902</v>
      </c>
      <c r="DE18" s="9">
        <v>8184.4970000000003</v>
      </c>
      <c r="DF18" s="9">
        <v>12505.835999999999</v>
      </c>
      <c r="DG18" s="9">
        <v>6467.1409999999996</v>
      </c>
      <c r="DH18" s="9">
        <v>6038.6949999999997</v>
      </c>
      <c r="DI18" s="9">
        <v>1355.8610000000001</v>
      </c>
      <c r="DJ18" s="9">
        <v>686.95899999999995</v>
      </c>
      <c r="DK18" s="9">
        <v>668.90200000000004</v>
      </c>
      <c r="DL18" s="9">
        <v>843.82799999999997</v>
      </c>
      <c r="DM18" s="9">
        <v>331.25200000000001</v>
      </c>
      <c r="DN18" s="9">
        <v>512.57600000000002</v>
      </c>
      <c r="DO18" s="9">
        <v>398.79</v>
      </c>
      <c r="DP18" s="9">
        <v>193.97</v>
      </c>
      <c r="DQ18" s="9">
        <v>204.82</v>
      </c>
      <c r="DR18" s="9">
        <v>861.43299999999999</v>
      </c>
      <c r="DS18" s="9">
        <v>366.685</v>
      </c>
      <c r="DT18" s="9">
        <v>494.74900000000002</v>
      </c>
      <c r="DU18" s="9">
        <v>771.89099999999996</v>
      </c>
      <c r="DV18" s="9">
        <v>305.23899999999998</v>
      </c>
      <c r="DW18" s="9">
        <v>466.65300000000002</v>
      </c>
      <c r="DX18" s="9">
        <v>2753.4279999999999</v>
      </c>
      <c r="DY18" s="9">
        <v>1351.241</v>
      </c>
      <c r="DZ18" s="9">
        <v>1402.1869999999999</v>
      </c>
      <c r="EA18" s="9">
        <v>9752.4079999999994</v>
      </c>
      <c r="EB18" s="9">
        <v>5115.8999999999996</v>
      </c>
      <c r="EC18" s="9">
        <v>4636.5079999999998</v>
      </c>
      <c r="ED18" s="9">
        <v>2567.8879999999999</v>
      </c>
      <c r="EE18" s="9">
        <v>1244.6010000000001</v>
      </c>
      <c r="EF18" s="9">
        <v>1323.287</v>
      </c>
      <c r="EG18" s="9">
        <v>8080.232</v>
      </c>
      <c r="EH18" s="9">
        <v>4035.444</v>
      </c>
      <c r="EI18" s="9">
        <v>4044.788</v>
      </c>
      <c r="EJ18" s="9">
        <v>871.95500000000004</v>
      </c>
      <c r="EK18" s="9">
        <v>417.33800000000002</v>
      </c>
      <c r="EL18" s="9">
        <v>454.61799999999999</v>
      </c>
      <c r="EM18" s="9">
        <v>13217.101000000001</v>
      </c>
      <c r="EN18" s="9">
        <v>6786.4449999999997</v>
      </c>
      <c r="EO18" s="9">
        <v>6430.6559999999999</v>
      </c>
      <c r="EP18" s="9">
        <v>11594.907999999999</v>
      </c>
      <c r="EQ18" s="9">
        <v>5996.4520000000002</v>
      </c>
      <c r="ER18" s="9">
        <v>5598.4560000000001</v>
      </c>
      <c r="ES18" s="9">
        <v>10983.611000000001</v>
      </c>
      <c r="ET18" s="9">
        <v>5726.6480000000001</v>
      </c>
      <c r="EU18" s="9">
        <v>5256.9629999999997</v>
      </c>
      <c r="EV18" s="9">
        <v>3243.1320000000001</v>
      </c>
      <c r="EW18" s="9">
        <v>1530.4</v>
      </c>
      <c r="EX18" s="9">
        <v>1712.7329999999999</v>
      </c>
      <c r="EY18" s="9">
        <v>1952.8409999999999</v>
      </c>
      <c r="EZ18" s="9">
        <v>943.11500000000001</v>
      </c>
      <c r="FA18" s="9">
        <v>1009.726</v>
      </c>
      <c r="FB18" s="9">
        <v>1241.576</v>
      </c>
      <c r="FC18" s="9">
        <v>623.81100000000004</v>
      </c>
      <c r="FD18" s="9">
        <v>617.76499999999999</v>
      </c>
      <c r="FE18" s="9">
        <v>533.06399999999996</v>
      </c>
      <c r="FF18" s="9">
        <v>283.89299999999997</v>
      </c>
      <c r="FG18" s="9">
        <v>249.172</v>
      </c>
      <c r="FH18" s="9">
        <v>3150.498</v>
      </c>
      <c r="FI18" s="9">
        <v>1253.8679999999999</v>
      </c>
      <c r="FJ18" s="9">
        <v>1896.6310000000001</v>
      </c>
      <c r="FK18" s="9">
        <v>1083.4829999999999</v>
      </c>
      <c r="FL18" s="9">
        <v>408.05900000000003</v>
      </c>
      <c r="FM18" s="9">
        <v>675.42399999999998</v>
      </c>
      <c r="FN18" s="9">
        <v>322.76900000000001</v>
      </c>
      <c r="FO18" s="9">
        <v>137.37299999999999</v>
      </c>
      <c r="FP18" s="9">
        <v>185.39500000000001</v>
      </c>
      <c r="FQ18" s="9">
        <v>918.14599999999996</v>
      </c>
      <c r="FR18" s="9">
        <v>352.988</v>
      </c>
      <c r="FS18" s="9">
        <v>565.15800000000002</v>
      </c>
      <c r="FT18" s="9">
        <v>228.559</v>
      </c>
      <c r="FU18" s="9">
        <v>78.123000000000005</v>
      </c>
      <c r="FV18" s="9">
        <v>150.43600000000001</v>
      </c>
      <c r="FW18" s="9">
        <v>628.46600000000001</v>
      </c>
      <c r="FX18" s="9">
        <v>249.85499999999999</v>
      </c>
      <c r="FY18" s="9">
        <v>378.61099999999999</v>
      </c>
      <c r="FZ18" s="9">
        <v>58.820999999999998</v>
      </c>
      <c r="GA18" s="9">
        <v>25.588999999999999</v>
      </c>
      <c r="GB18" s="9">
        <v>33.231999999999999</v>
      </c>
      <c r="GC18" s="9">
        <v>174.17500000000001</v>
      </c>
      <c r="GD18" s="9">
        <v>60.343000000000004</v>
      </c>
      <c r="GE18" s="9">
        <v>113.83199999999999</v>
      </c>
      <c r="GF18" s="9">
        <v>188.95400000000001</v>
      </c>
      <c r="GG18" s="9">
        <v>14.742000000000001</v>
      </c>
      <c r="GH18" s="9">
        <v>174.21199999999999</v>
      </c>
      <c r="GI18" s="9">
        <v>1690.075</v>
      </c>
      <c r="GJ18" s="9">
        <v>663.43200000000002</v>
      </c>
      <c r="GK18" s="9">
        <v>1026.643</v>
      </c>
      <c r="GL18" s="9">
        <v>1625.386</v>
      </c>
      <c r="GM18" s="9">
        <v>697.22400000000005</v>
      </c>
      <c r="GN18" s="9">
        <v>928.16200000000003</v>
      </c>
      <c r="GO18" s="9">
        <v>337.81700000000001</v>
      </c>
      <c r="GP18" s="9">
        <v>133.386</v>
      </c>
      <c r="GQ18" s="9">
        <v>204.43100000000001</v>
      </c>
      <c r="GR18" s="9">
        <v>1287.568</v>
      </c>
      <c r="GS18" s="9">
        <v>563.83799999999997</v>
      </c>
      <c r="GT18" s="9">
        <v>723.73099999999999</v>
      </c>
      <c r="GU18" s="9">
        <v>12843.653</v>
      </c>
      <c r="GV18" s="9">
        <v>6600.5280000000002</v>
      </c>
      <c r="GW18" s="9">
        <v>6243.1260000000002</v>
      </c>
      <c r="GX18" s="9">
        <v>3345.7449999999999</v>
      </c>
      <c r="GY18" s="9">
        <v>1404.374</v>
      </c>
      <c r="GZ18" s="9">
        <v>1941.3710000000001</v>
      </c>
      <c r="HA18" s="9">
        <v>839.40899999999999</v>
      </c>
      <c r="HB18" s="9">
        <v>331.85</v>
      </c>
      <c r="HC18" s="9">
        <v>507.55900000000003</v>
      </c>
      <c r="HD18" s="9">
        <v>3015.047</v>
      </c>
      <c r="HE18" s="9">
        <v>1549.44</v>
      </c>
      <c r="HF18" s="9">
        <v>1465.607</v>
      </c>
      <c r="HG18" s="9">
        <v>1953.27</v>
      </c>
      <c r="HH18" s="9">
        <v>981.42399999999998</v>
      </c>
      <c r="HI18" s="9">
        <v>971.84500000000003</v>
      </c>
      <c r="HJ18" s="9">
        <v>376.07600000000002</v>
      </c>
      <c r="HK18" s="9">
        <v>178.56299999999999</v>
      </c>
      <c r="HL18" s="9">
        <v>197.51300000000001</v>
      </c>
      <c r="HM18" s="9">
        <v>304.005</v>
      </c>
      <c r="HN18" s="9">
        <v>137.43100000000001</v>
      </c>
      <c r="HO18" s="9">
        <v>166.57400000000001</v>
      </c>
      <c r="HP18" s="9">
        <v>113.45399999999999</v>
      </c>
      <c r="HQ18" s="9">
        <v>63.116999999999997</v>
      </c>
      <c r="HR18" s="9">
        <v>50.337000000000003</v>
      </c>
      <c r="HS18" s="9">
        <v>294.48899999999998</v>
      </c>
      <c r="HT18" s="9">
        <v>134.90299999999999</v>
      </c>
      <c r="HU18" s="9">
        <v>159.58699999999999</v>
      </c>
      <c r="HV18" s="9">
        <v>287.57400000000001</v>
      </c>
      <c r="HW18" s="9">
        <v>130.41300000000001</v>
      </c>
      <c r="HX18" s="9">
        <v>157.161</v>
      </c>
      <c r="HY18" s="9">
        <v>870.48299999999995</v>
      </c>
      <c r="HZ18" s="9">
        <v>422.73500000000001</v>
      </c>
      <c r="IA18" s="9">
        <v>447.74799999999999</v>
      </c>
      <c r="IB18" s="9">
        <v>1082.787</v>
      </c>
      <c r="IC18" s="9">
        <v>558.68899999999996</v>
      </c>
      <c r="ID18" s="9">
        <v>524.09799999999996</v>
      </c>
      <c r="IE18" s="9">
        <v>849.096</v>
      </c>
      <c r="IF18" s="9">
        <v>405.13099999999997</v>
      </c>
      <c r="IG18" s="9">
        <v>443.96499999999997</v>
      </c>
      <c r="IH18" s="9">
        <v>1042.508</v>
      </c>
      <c r="II18" s="9">
        <v>536.41999999999996</v>
      </c>
      <c r="IJ18" s="9">
        <v>506.08800000000002</v>
      </c>
      <c r="IK18" s="9">
        <v>148.11600000000001</v>
      </c>
      <c r="IL18" s="9">
        <v>60.417000000000002</v>
      </c>
      <c r="IM18" s="9">
        <v>87.698999999999998</v>
      </c>
      <c r="IN18" s="9">
        <v>2161.9929999999999</v>
      </c>
      <c r="IO18" s="9">
        <v>1097.3230000000001</v>
      </c>
      <c r="IP18" s="9">
        <v>1064.6690000000001</v>
      </c>
      <c r="IQ18" s="9">
        <v>1512.213</v>
      </c>
    </row>
    <row r="19" spans="1:251">
      <c r="A19" s="10">
        <v>44958</v>
      </c>
      <c r="B19" s="9">
        <v>20993.178</v>
      </c>
      <c r="C19" s="9">
        <v>10285.441999999999</v>
      </c>
      <c r="D19" s="9">
        <v>10707.735000000001</v>
      </c>
      <c r="E19" s="9">
        <v>13652.571</v>
      </c>
      <c r="F19" s="9">
        <v>7119.1229999999996</v>
      </c>
      <c r="G19" s="9">
        <v>6533.4480000000003</v>
      </c>
      <c r="H19" s="9">
        <v>1480.5060000000001</v>
      </c>
      <c r="I19" s="9">
        <v>771.40899999999999</v>
      </c>
      <c r="J19" s="9">
        <v>709.09699999999998</v>
      </c>
      <c r="K19" s="9">
        <v>881.11099999999999</v>
      </c>
      <c r="L19" s="9">
        <v>353.66899999999998</v>
      </c>
      <c r="M19" s="9">
        <v>527.44200000000001</v>
      </c>
      <c r="N19" s="9">
        <v>402.99400000000003</v>
      </c>
      <c r="O19" s="9">
        <v>181.80799999999999</v>
      </c>
      <c r="P19" s="9">
        <v>221.18700000000001</v>
      </c>
      <c r="Q19" s="9">
        <v>866.529</v>
      </c>
      <c r="R19" s="9">
        <v>370.892</v>
      </c>
      <c r="S19" s="9">
        <v>495.637</v>
      </c>
      <c r="T19" s="9">
        <v>804.31299999999999</v>
      </c>
      <c r="U19" s="9">
        <v>328.464</v>
      </c>
      <c r="V19" s="9">
        <v>475.85</v>
      </c>
      <c r="W19" s="9">
        <v>2885.9180000000001</v>
      </c>
      <c r="X19" s="9">
        <v>1439.645</v>
      </c>
      <c r="Y19" s="9">
        <v>1446.2729999999999</v>
      </c>
      <c r="Z19" s="9">
        <v>10766.653</v>
      </c>
      <c r="AA19" s="9">
        <v>5679.4780000000001</v>
      </c>
      <c r="AB19" s="9">
        <v>5087.1760000000004</v>
      </c>
      <c r="AC19" s="9">
        <v>2689.317</v>
      </c>
      <c r="AD19" s="9">
        <v>1321.7739999999999</v>
      </c>
      <c r="AE19" s="9">
        <v>1367.5440000000001</v>
      </c>
      <c r="AF19" s="9">
        <v>8794.9339999999993</v>
      </c>
      <c r="AG19" s="9">
        <v>4410.8580000000002</v>
      </c>
      <c r="AH19" s="9">
        <v>4384.076</v>
      </c>
      <c r="AI19" s="9">
        <v>942.06799999999998</v>
      </c>
      <c r="AJ19" s="9">
        <v>433.48599999999999</v>
      </c>
      <c r="AK19" s="9">
        <v>508.58199999999999</v>
      </c>
      <c r="AL19" s="9">
        <v>14648.411</v>
      </c>
      <c r="AM19" s="9">
        <v>7581.384</v>
      </c>
      <c r="AN19" s="9">
        <v>7067.0280000000002</v>
      </c>
      <c r="AO19" s="9">
        <v>12856.067999999999</v>
      </c>
      <c r="AP19" s="9">
        <v>6717.085</v>
      </c>
      <c r="AQ19" s="9">
        <v>6138.9830000000002</v>
      </c>
      <c r="AR19" s="9">
        <v>12059.106</v>
      </c>
      <c r="AS19" s="9">
        <v>6350.6639999999998</v>
      </c>
      <c r="AT19" s="9">
        <v>5708.442</v>
      </c>
      <c r="AU19" s="9">
        <v>3739.2109999999998</v>
      </c>
      <c r="AV19" s="9">
        <v>1809.32</v>
      </c>
      <c r="AW19" s="9">
        <v>1929.8920000000001</v>
      </c>
      <c r="AX19" s="9">
        <v>2301.1439999999998</v>
      </c>
      <c r="AY19" s="9">
        <v>1151.6410000000001</v>
      </c>
      <c r="AZ19" s="9">
        <v>1149.5029999999999</v>
      </c>
      <c r="BA19" s="9">
        <v>1305.3040000000001</v>
      </c>
      <c r="BB19" s="9">
        <v>689.38</v>
      </c>
      <c r="BC19" s="9">
        <v>615.92399999999998</v>
      </c>
      <c r="BD19" s="9">
        <v>505.59800000000001</v>
      </c>
      <c r="BE19" s="9">
        <v>272.654</v>
      </c>
      <c r="BF19" s="9">
        <v>232.94399999999999</v>
      </c>
      <c r="BG19" s="9">
        <v>6835.009</v>
      </c>
      <c r="BH19" s="9">
        <v>2893.665</v>
      </c>
      <c r="BI19" s="9">
        <v>3941.3429999999998</v>
      </c>
      <c r="BJ19" s="9">
        <v>1262.77</v>
      </c>
      <c r="BK19" s="9">
        <v>476.447</v>
      </c>
      <c r="BL19" s="9">
        <v>786.32299999999998</v>
      </c>
      <c r="BM19" s="9">
        <v>369.50200000000001</v>
      </c>
      <c r="BN19" s="9">
        <v>152.87299999999999</v>
      </c>
      <c r="BO19" s="9">
        <v>216.62899999999999</v>
      </c>
      <c r="BP19" s="9">
        <v>1069.3119999999999</v>
      </c>
      <c r="BQ19" s="9">
        <v>404.49200000000002</v>
      </c>
      <c r="BR19" s="9">
        <v>664.81899999999996</v>
      </c>
      <c r="BS19" s="9">
        <v>243.31399999999999</v>
      </c>
      <c r="BT19" s="9">
        <v>81.84</v>
      </c>
      <c r="BU19" s="9">
        <v>161.47300000000001</v>
      </c>
      <c r="BV19" s="9">
        <v>758.08100000000002</v>
      </c>
      <c r="BW19" s="9">
        <v>298.51900000000001</v>
      </c>
      <c r="BX19" s="9">
        <v>459.56099999999998</v>
      </c>
      <c r="BY19" s="9">
        <v>85.995999999999995</v>
      </c>
      <c r="BZ19" s="9">
        <v>33.875999999999998</v>
      </c>
      <c r="CA19" s="9">
        <v>52.12</v>
      </c>
      <c r="CB19" s="9">
        <v>207.352</v>
      </c>
      <c r="CC19" s="9">
        <v>78.028000000000006</v>
      </c>
      <c r="CD19" s="9">
        <v>129.32400000000001</v>
      </c>
      <c r="CE19" s="9">
        <v>210.14</v>
      </c>
      <c r="CF19" s="9">
        <v>18.614999999999998</v>
      </c>
      <c r="CG19" s="9">
        <v>191.52500000000001</v>
      </c>
      <c r="CH19" s="9">
        <v>2908.3850000000002</v>
      </c>
      <c r="CI19" s="9">
        <v>1289.019</v>
      </c>
      <c r="CJ19" s="9">
        <v>1619.366</v>
      </c>
      <c r="CK19" s="9">
        <v>1782.261</v>
      </c>
      <c r="CL19" s="9">
        <v>755.17399999999998</v>
      </c>
      <c r="CM19" s="9">
        <v>1027.087</v>
      </c>
      <c r="CN19" s="9">
        <v>352.56200000000001</v>
      </c>
      <c r="CO19" s="9">
        <v>136.547</v>
      </c>
      <c r="CP19" s="9">
        <v>216.01599999999999</v>
      </c>
      <c r="CQ19" s="9">
        <v>1429.6990000000001</v>
      </c>
      <c r="CR19" s="9">
        <v>618.62699999999995</v>
      </c>
      <c r="CS19" s="9">
        <v>811.07100000000003</v>
      </c>
      <c r="CT19" s="9">
        <v>14005.133</v>
      </c>
      <c r="CU19" s="9">
        <v>7255.6689999999999</v>
      </c>
      <c r="CV19" s="9">
        <v>6749.4639999999999</v>
      </c>
      <c r="CW19" s="9">
        <v>6988.0439999999999</v>
      </c>
      <c r="CX19" s="9">
        <v>3029.7730000000001</v>
      </c>
      <c r="CY19" s="9">
        <v>3958.2710000000002</v>
      </c>
      <c r="CZ19" s="9">
        <v>983.03300000000002</v>
      </c>
      <c r="DA19" s="9">
        <v>386.67</v>
      </c>
      <c r="DB19" s="9">
        <v>596.36300000000006</v>
      </c>
      <c r="DC19" s="9">
        <v>16649.936000000002</v>
      </c>
      <c r="DD19" s="9">
        <v>8231.8989999999994</v>
      </c>
      <c r="DE19" s="9">
        <v>8418.0370000000003</v>
      </c>
      <c r="DF19" s="9">
        <v>12987.663</v>
      </c>
      <c r="DG19" s="9">
        <v>6717.7569999999996</v>
      </c>
      <c r="DH19" s="9">
        <v>6269.9059999999999</v>
      </c>
      <c r="DI19" s="9">
        <v>1434.999</v>
      </c>
      <c r="DJ19" s="9">
        <v>745.10500000000002</v>
      </c>
      <c r="DK19" s="9">
        <v>689.89400000000001</v>
      </c>
      <c r="DL19" s="9">
        <v>844.39</v>
      </c>
      <c r="DM19" s="9">
        <v>333.947</v>
      </c>
      <c r="DN19" s="9">
        <v>510.44299999999998</v>
      </c>
      <c r="DO19" s="9">
        <v>395.81</v>
      </c>
      <c r="DP19" s="9">
        <v>177.21299999999999</v>
      </c>
      <c r="DQ19" s="9">
        <v>218.59700000000001</v>
      </c>
      <c r="DR19" s="9">
        <v>829.52700000000004</v>
      </c>
      <c r="DS19" s="9">
        <v>350.03199999999998</v>
      </c>
      <c r="DT19" s="9">
        <v>479.495</v>
      </c>
      <c r="DU19" s="9">
        <v>768.99199999999996</v>
      </c>
      <c r="DV19" s="9">
        <v>308.74200000000002</v>
      </c>
      <c r="DW19" s="9">
        <v>460.25</v>
      </c>
      <c r="DX19" s="9">
        <v>2834.9319999999998</v>
      </c>
      <c r="DY19" s="9">
        <v>1408.0989999999999</v>
      </c>
      <c r="DZ19" s="9">
        <v>1426.8330000000001</v>
      </c>
      <c r="EA19" s="9">
        <v>10152.731</v>
      </c>
      <c r="EB19" s="9">
        <v>5309.6580000000004</v>
      </c>
      <c r="EC19" s="9">
        <v>4843.0730000000003</v>
      </c>
      <c r="ED19" s="9">
        <v>2644.4810000000002</v>
      </c>
      <c r="EE19" s="9">
        <v>1294.9359999999999</v>
      </c>
      <c r="EF19" s="9">
        <v>1349.5450000000001</v>
      </c>
      <c r="EG19" s="9">
        <v>8456.8140000000003</v>
      </c>
      <c r="EH19" s="9">
        <v>4223.6120000000001</v>
      </c>
      <c r="EI19" s="9">
        <v>4233.2020000000002</v>
      </c>
      <c r="EJ19" s="9">
        <v>920.59699999999998</v>
      </c>
      <c r="EK19" s="9">
        <v>421.32</v>
      </c>
      <c r="EL19" s="9">
        <v>499.27699999999999</v>
      </c>
      <c r="EM19" s="9">
        <v>13845.93</v>
      </c>
      <c r="EN19" s="9">
        <v>7106.0870000000004</v>
      </c>
      <c r="EO19" s="9">
        <v>6739.8429999999998</v>
      </c>
      <c r="EP19" s="9">
        <v>12113.013999999999</v>
      </c>
      <c r="EQ19" s="9">
        <v>6274.3850000000002</v>
      </c>
      <c r="ER19" s="9">
        <v>5838.6289999999999</v>
      </c>
      <c r="ES19" s="9">
        <v>11431.745999999999</v>
      </c>
      <c r="ET19" s="9">
        <v>5972.7139999999999</v>
      </c>
      <c r="EU19" s="9">
        <v>5459.0320000000002</v>
      </c>
      <c r="EV19" s="9">
        <v>3509.2649999999999</v>
      </c>
      <c r="EW19" s="9">
        <v>1680.53</v>
      </c>
      <c r="EX19" s="9">
        <v>1828.7339999999999</v>
      </c>
      <c r="EY19" s="9">
        <v>2149.1529999999998</v>
      </c>
      <c r="EZ19" s="9">
        <v>1069.1179999999999</v>
      </c>
      <c r="FA19" s="9">
        <v>1080.0350000000001</v>
      </c>
      <c r="FB19" s="9">
        <v>1290.8869999999999</v>
      </c>
      <c r="FC19" s="9">
        <v>680.78800000000001</v>
      </c>
      <c r="FD19" s="9">
        <v>610.09900000000005</v>
      </c>
      <c r="FE19" s="9">
        <v>496.226</v>
      </c>
      <c r="FF19" s="9">
        <v>266.923</v>
      </c>
      <c r="FG19" s="9">
        <v>229.30199999999999</v>
      </c>
      <c r="FH19" s="9">
        <v>3166.047</v>
      </c>
      <c r="FI19" s="9">
        <v>1247.2180000000001</v>
      </c>
      <c r="FJ19" s="9">
        <v>1918.829</v>
      </c>
      <c r="FK19" s="9">
        <v>1092.067</v>
      </c>
      <c r="FL19" s="9">
        <v>393.60599999999999</v>
      </c>
      <c r="FM19" s="9">
        <v>698.46100000000001</v>
      </c>
      <c r="FN19" s="9">
        <v>334.67899999999997</v>
      </c>
      <c r="FO19" s="9">
        <v>133.03</v>
      </c>
      <c r="FP19" s="9">
        <v>201.649</v>
      </c>
      <c r="FQ19" s="9">
        <v>915.16099999999994</v>
      </c>
      <c r="FR19" s="9">
        <v>330.851</v>
      </c>
      <c r="FS19" s="9">
        <v>584.30999999999995</v>
      </c>
      <c r="FT19" s="9">
        <v>229.19300000000001</v>
      </c>
      <c r="FU19" s="9">
        <v>76.179000000000002</v>
      </c>
      <c r="FV19" s="9">
        <v>153.01300000000001</v>
      </c>
      <c r="FW19" s="9">
        <v>620.846</v>
      </c>
      <c r="FX19" s="9">
        <v>232.03</v>
      </c>
      <c r="FY19" s="9">
        <v>388.81599999999997</v>
      </c>
      <c r="FZ19" s="9">
        <v>52.209000000000003</v>
      </c>
      <c r="GA19" s="9">
        <v>16.827999999999999</v>
      </c>
      <c r="GB19" s="9">
        <v>35.381</v>
      </c>
      <c r="GC19" s="9">
        <v>188.77500000000001</v>
      </c>
      <c r="GD19" s="9">
        <v>67.763000000000005</v>
      </c>
      <c r="GE19" s="9">
        <v>121.01300000000001</v>
      </c>
      <c r="GF19" s="9">
        <v>204.69900000000001</v>
      </c>
      <c r="GG19" s="9">
        <v>16.277999999999999</v>
      </c>
      <c r="GH19" s="9">
        <v>188.42099999999999</v>
      </c>
      <c r="GI19" s="9">
        <v>1710.883</v>
      </c>
      <c r="GJ19" s="9">
        <v>649.87800000000004</v>
      </c>
      <c r="GK19" s="9">
        <v>1061.0050000000001</v>
      </c>
      <c r="GL19" s="9">
        <v>1600.162</v>
      </c>
      <c r="GM19" s="9">
        <v>665.53700000000003</v>
      </c>
      <c r="GN19" s="9">
        <v>934.625</v>
      </c>
      <c r="GO19" s="9">
        <v>335.38</v>
      </c>
      <c r="GP19" s="9">
        <v>129.49199999999999</v>
      </c>
      <c r="GQ19" s="9">
        <v>205.88800000000001</v>
      </c>
      <c r="GR19" s="9">
        <v>1264.7819999999999</v>
      </c>
      <c r="GS19" s="9">
        <v>536.04499999999996</v>
      </c>
      <c r="GT19" s="9">
        <v>728.73699999999997</v>
      </c>
      <c r="GU19" s="9">
        <v>13323.043</v>
      </c>
      <c r="GV19" s="9">
        <v>6847.2489999999998</v>
      </c>
      <c r="GW19" s="9">
        <v>6475.7939999999999</v>
      </c>
      <c r="GX19" s="9">
        <v>3326.893</v>
      </c>
      <c r="GY19" s="9">
        <v>1384.65</v>
      </c>
      <c r="GZ19" s="9">
        <v>1942.2429999999999</v>
      </c>
      <c r="HA19" s="9">
        <v>836.88599999999997</v>
      </c>
      <c r="HB19" s="9">
        <v>315.90699999999998</v>
      </c>
      <c r="HC19" s="9">
        <v>520.97900000000004</v>
      </c>
      <c r="HD19" s="9">
        <v>3189.2179999999998</v>
      </c>
      <c r="HE19" s="9">
        <v>1641.28</v>
      </c>
      <c r="HF19" s="9">
        <v>1547.9380000000001</v>
      </c>
      <c r="HG19" s="9">
        <v>2135.576</v>
      </c>
      <c r="HH19" s="9">
        <v>1078.3409999999999</v>
      </c>
      <c r="HI19" s="9">
        <v>1057.2349999999999</v>
      </c>
      <c r="HJ19" s="9">
        <v>435.04899999999998</v>
      </c>
      <c r="HK19" s="9">
        <v>212.62200000000001</v>
      </c>
      <c r="HL19" s="9">
        <v>222.42699999999999</v>
      </c>
      <c r="HM19" s="9">
        <v>336.58600000000001</v>
      </c>
      <c r="HN19" s="9">
        <v>151.88399999999999</v>
      </c>
      <c r="HO19" s="9">
        <v>184.702</v>
      </c>
      <c r="HP19" s="9">
        <v>127.929</v>
      </c>
      <c r="HQ19" s="9">
        <v>56.386000000000003</v>
      </c>
      <c r="HR19" s="9">
        <v>71.543000000000006</v>
      </c>
      <c r="HS19" s="9">
        <v>325.89999999999998</v>
      </c>
      <c r="HT19" s="9">
        <v>147.04400000000001</v>
      </c>
      <c r="HU19" s="9">
        <v>178.85499999999999</v>
      </c>
      <c r="HV19" s="9">
        <v>319.017</v>
      </c>
      <c r="HW19" s="9">
        <v>143.53399999999999</v>
      </c>
      <c r="HX19" s="9">
        <v>175.483</v>
      </c>
      <c r="HY19" s="9">
        <v>934.46100000000001</v>
      </c>
      <c r="HZ19" s="9">
        <v>457.077</v>
      </c>
      <c r="IA19" s="9">
        <v>477.38400000000001</v>
      </c>
      <c r="IB19" s="9">
        <v>1201.115</v>
      </c>
      <c r="IC19" s="9">
        <v>621.26400000000001</v>
      </c>
      <c r="ID19" s="9">
        <v>579.851</v>
      </c>
      <c r="IE19" s="9">
        <v>909.96100000000001</v>
      </c>
      <c r="IF19" s="9">
        <v>440.30399999999997</v>
      </c>
      <c r="IG19" s="9">
        <v>469.65699999999998</v>
      </c>
      <c r="IH19" s="9">
        <v>1154.117</v>
      </c>
      <c r="II19" s="9">
        <v>595.37599999999998</v>
      </c>
      <c r="IJ19" s="9">
        <v>558.74099999999999</v>
      </c>
      <c r="IK19" s="9">
        <v>185.083</v>
      </c>
      <c r="IL19" s="9">
        <v>77.173000000000002</v>
      </c>
      <c r="IM19" s="9">
        <v>107.91</v>
      </c>
      <c r="IN19" s="9">
        <v>2383.7350000000001</v>
      </c>
      <c r="IO19" s="9">
        <v>1215.288</v>
      </c>
      <c r="IP19" s="9">
        <v>1168.4469999999999</v>
      </c>
      <c r="IQ19" s="9">
        <v>1656.508</v>
      </c>
    </row>
    <row r="20" spans="1:251">
      <c r="A20" s="10">
        <v>45323</v>
      </c>
      <c r="B20" s="9">
        <v>21586.124</v>
      </c>
      <c r="C20" s="9">
        <v>10582.973</v>
      </c>
      <c r="D20" s="9">
        <v>11003.151</v>
      </c>
      <c r="E20" s="9">
        <v>14015.642</v>
      </c>
      <c r="F20" s="9">
        <v>7277.2110000000002</v>
      </c>
      <c r="G20" s="9">
        <v>6738.4309999999996</v>
      </c>
      <c r="H20" s="9">
        <v>1611.701</v>
      </c>
      <c r="I20" s="9">
        <v>840.34699999999998</v>
      </c>
      <c r="J20" s="9">
        <v>771.35400000000004</v>
      </c>
      <c r="K20" s="9">
        <v>988.61199999999997</v>
      </c>
      <c r="L20" s="9">
        <v>397.202</v>
      </c>
      <c r="M20" s="9">
        <v>591.41</v>
      </c>
      <c r="N20" s="9">
        <v>494.62200000000001</v>
      </c>
      <c r="O20" s="9">
        <v>224.68100000000001</v>
      </c>
      <c r="P20" s="9">
        <v>269.94099999999997</v>
      </c>
      <c r="Q20" s="9">
        <v>972.21900000000005</v>
      </c>
      <c r="R20" s="9">
        <v>415.21300000000002</v>
      </c>
      <c r="S20" s="9">
        <v>557.00599999999997</v>
      </c>
      <c r="T20" s="9">
        <v>888.95600000000002</v>
      </c>
      <c r="U20" s="9">
        <v>359.17899999999997</v>
      </c>
      <c r="V20" s="9">
        <v>529.77700000000004</v>
      </c>
      <c r="W20" s="9">
        <v>2604.4789999999998</v>
      </c>
      <c r="X20" s="9">
        <v>1304.1479999999999</v>
      </c>
      <c r="Y20" s="9">
        <v>1300.33</v>
      </c>
      <c r="Z20" s="9">
        <v>11411.164000000001</v>
      </c>
      <c r="AA20" s="9">
        <v>5973.0619999999999</v>
      </c>
      <c r="AB20" s="9">
        <v>5438.1009999999997</v>
      </c>
      <c r="AC20" s="9">
        <v>2433.4</v>
      </c>
      <c r="AD20" s="9">
        <v>1206.912</v>
      </c>
      <c r="AE20" s="9">
        <v>1226.4880000000001</v>
      </c>
      <c r="AF20" s="9">
        <v>9401.1290000000008</v>
      </c>
      <c r="AG20" s="9">
        <v>4676.3410000000003</v>
      </c>
      <c r="AH20" s="9">
        <v>4724.7879999999996</v>
      </c>
      <c r="AI20" s="9">
        <v>1057.799</v>
      </c>
      <c r="AJ20" s="9">
        <v>513.38599999999997</v>
      </c>
      <c r="AK20" s="9">
        <v>544.41300000000001</v>
      </c>
      <c r="AL20" s="9">
        <v>15023.208000000001</v>
      </c>
      <c r="AM20" s="9">
        <v>7737.348</v>
      </c>
      <c r="AN20" s="9">
        <v>7285.86</v>
      </c>
      <c r="AO20" s="9">
        <v>13363.55</v>
      </c>
      <c r="AP20" s="9">
        <v>6922.5770000000002</v>
      </c>
      <c r="AQ20" s="9">
        <v>6440.973</v>
      </c>
      <c r="AR20" s="9">
        <v>12541.388000000001</v>
      </c>
      <c r="AS20" s="9">
        <v>6547.8779999999997</v>
      </c>
      <c r="AT20" s="9">
        <v>5993.51</v>
      </c>
      <c r="AU20" s="9">
        <v>3705.26</v>
      </c>
      <c r="AV20" s="9">
        <v>1790.2829999999999</v>
      </c>
      <c r="AW20" s="9">
        <v>1914.9770000000001</v>
      </c>
      <c r="AX20" s="9">
        <v>2133.8649999999998</v>
      </c>
      <c r="AY20" s="9">
        <v>1035.0609999999999</v>
      </c>
      <c r="AZ20" s="9">
        <v>1098.8040000000001</v>
      </c>
      <c r="BA20" s="9">
        <v>1126.299</v>
      </c>
      <c r="BB20" s="9">
        <v>574.92399999999998</v>
      </c>
      <c r="BC20" s="9">
        <v>551.375</v>
      </c>
      <c r="BD20" s="9">
        <v>554.00800000000004</v>
      </c>
      <c r="BE20" s="9">
        <v>292.08199999999999</v>
      </c>
      <c r="BF20" s="9">
        <v>261.92599999999999</v>
      </c>
      <c r="BG20" s="9">
        <v>7016.4740000000002</v>
      </c>
      <c r="BH20" s="9">
        <v>3013.68</v>
      </c>
      <c r="BI20" s="9">
        <v>4002.7939999999999</v>
      </c>
      <c r="BJ20" s="9">
        <v>1312.9870000000001</v>
      </c>
      <c r="BK20" s="9">
        <v>535.827</v>
      </c>
      <c r="BL20" s="9">
        <v>777.16</v>
      </c>
      <c r="BM20" s="9">
        <v>384.52499999999998</v>
      </c>
      <c r="BN20" s="9">
        <v>189.87</v>
      </c>
      <c r="BO20" s="9">
        <v>194.655</v>
      </c>
      <c r="BP20" s="9">
        <v>1101.347</v>
      </c>
      <c r="BQ20" s="9">
        <v>465.45499999999998</v>
      </c>
      <c r="BR20" s="9">
        <v>635.89200000000005</v>
      </c>
      <c r="BS20" s="9">
        <v>224.09100000000001</v>
      </c>
      <c r="BT20" s="9">
        <v>87.498000000000005</v>
      </c>
      <c r="BU20" s="9">
        <v>136.59299999999999</v>
      </c>
      <c r="BV20" s="9">
        <v>808.67100000000005</v>
      </c>
      <c r="BW20" s="9">
        <v>348.58100000000002</v>
      </c>
      <c r="BX20" s="9">
        <v>460.09</v>
      </c>
      <c r="BY20" s="9">
        <v>73.234999999999999</v>
      </c>
      <c r="BZ20" s="9">
        <v>34.929000000000002</v>
      </c>
      <c r="CA20" s="9">
        <v>38.307000000000002</v>
      </c>
      <c r="CB20" s="9">
        <v>223.78700000000001</v>
      </c>
      <c r="CC20" s="9">
        <v>76.962999999999994</v>
      </c>
      <c r="CD20" s="9">
        <v>146.82400000000001</v>
      </c>
      <c r="CE20" s="9">
        <v>195.83</v>
      </c>
      <c r="CF20" s="9">
        <v>19.843</v>
      </c>
      <c r="CG20" s="9">
        <v>175.98699999999999</v>
      </c>
      <c r="CH20" s="9">
        <v>2876.0659999999998</v>
      </c>
      <c r="CI20" s="9">
        <v>1298.175</v>
      </c>
      <c r="CJ20" s="9">
        <v>1577.8920000000001</v>
      </c>
      <c r="CK20" s="9">
        <v>1879.1420000000001</v>
      </c>
      <c r="CL20" s="9">
        <v>834.5</v>
      </c>
      <c r="CM20" s="9">
        <v>1044.6420000000001</v>
      </c>
      <c r="CN20" s="9">
        <v>328.31299999999999</v>
      </c>
      <c r="CO20" s="9">
        <v>144.03700000000001</v>
      </c>
      <c r="CP20" s="9">
        <v>184.27600000000001</v>
      </c>
      <c r="CQ20" s="9">
        <v>1550.828</v>
      </c>
      <c r="CR20" s="9">
        <v>690.46299999999997</v>
      </c>
      <c r="CS20" s="9">
        <v>860.36500000000001</v>
      </c>
      <c r="CT20" s="9">
        <v>14343.955</v>
      </c>
      <c r="CU20" s="9">
        <v>7421.2479999999996</v>
      </c>
      <c r="CV20" s="9">
        <v>6922.7079999999996</v>
      </c>
      <c r="CW20" s="9">
        <v>7242.1689999999999</v>
      </c>
      <c r="CX20" s="9">
        <v>3161.7260000000001</v>
      </c>
      <c r="CY20" s="9">
        <v>4080.4430000000002</v>
      </c>
      <c r="CZ20" s="9">
        <v>1015.433</v>
      </c>
      <c r="DA20" s="9">
        <v>437.51900000000001</v>
      </c>
      <c r="DB20" s="9">
        <v>577.91499999999996</v>
      </c>
      <c r="DC20" s="9">
        <v>17095.681</v>
      </c>
      <c r="DD20" s="9">
        <v>8465.8529999999992</v>
      </c>
      <c r="DE20" s="9">
        <v>8629.8279999999995</v>
      </c>
      <c r="DF20" s="9">
        <v>13282.476000000001</v>
      </c>
      <c r="DG20" s="9">
        <v>6839.61</v>
      </c>
      <c r="DH20" s="9">
        <v>6442.866</v>
      </c>
      <c r="DI20" s="9">
        <v>1561.0250000000001</v>
      </c>
      <c r="DJ20" s="9">
        <v>806.80899999999997</v>
      </c>
      <c r="DK20" s="9">
        <v>754.21699999999998</v>
      </c>
      <c r="DL20" s="9">
        <v>948.08900000000006</v>
      </c>
      <c r="DM20" s="9">
        <v>371.767</v>
      </c>
      <c r="DN20" s="9">
        <v>576.322</v>
      </c>
      <c r="DO20" s="9">
        <v>482.27300000000002</v>
      </c>
      <c r="DP20" s="9">
        <v>216.828</v>
      </c>
      <c r="DQ20" s="9">
        <v>265.44499999999999</v>
      </c>
      <c r="DR20" s="9">
        <v>928.34400000000005</v>
      </c>
      <c r="DS20" s="9">
        <v>387.92</v>
      </c>
      <c r="DT20" s="9">
        <v>540.42399999999998</v>
      </c>
      <c r="DU20" s="9">
        <v>852.11300000000006</v>
      </c>
      <c r="DV20" s="9">
        <v>337.423</v>
      </c>
      <c r="DW20" s="9">
        <v>514.69000000000005</v>
      </c>
      <c r="DX20" s="9">
        <v>2565.6219999999998</v>
      </c>
      <c r="DY20" s="9">
        <v>1279.452</v>
      </c>
      <c r="DZ20" s="9">
        <v>1286.17</v>
      </c>
      <c r="EA20" s="9">
        <v>10716.853999999999</v>
      </c>
      <c r="EB20" s="9">
        <v>5560.1580000000004</v>
      </c>
      <c r="EC20" s="9">
        <v>5156.6959999999999</v>
      </c>
      <c r="ED20" s="9">
        <v>2399.7399999999998</v>
      </c>
      <c r="EE20" s="9">
        <v>1185.463</v>
      </c>
      <c r="EF20" s="9">
        <v>1214.277</v>
      </c>
      <c r="EG20" s="9">
        <v>8989.5830000000005</v>
      </c>
      <c r="EH20" s="9">
        <v>4453.1369999999997</v>
      </c>
      <c r="EI20" s="9">
        <v>4536.4459999999999</v>
      </c>
      <c r="EJ20" s="9">
        <v>1037.1079999999999</v>
      </c>
      <c r="EK20" s="9">
        <v>498.16500000000002</v>
      </c>
      <c r="EL20" s="9">
        <v>538.94200000000001</v>
      </c>
      <c r="EM20" s="9">
        <v>14145.43</v>
      </c>
      <c r="EN20" s="9">
        <v>7223.942</v>
      </c>
      <c r="EO20" s="9">
        <v>6921.4870000000001</v>
      </c>
      <c r="EP20" s="9">
        <v>12530.392</v>
      </c>
      <c r="EQ20" s="9">
        <v>6433.72</v>
      </c>
      <c r="ER20" s="9">
        <v>6096.6729999999998</v>
      </c>
      <c r="ES20" s="9">
        <v>11832.934999999999</v>
      </c>
      <c r="ET20" s="9">
        <v>6125.64</v>
      </c>
      <c r="EU20" s="9">
        <v>5707.2950000000001</v>
      </c>
      <c r="EV20" s="9">
        <v>3458.4789999999998</v>
      </c>
      <c r="EW20" s="9">
        <v>1649.8789999999999</v>
      </c>
      <c r="EX20" s="9">
        <v>1808.6</v>
      </c>
      <c r="EY20" s="9">
        <v>1976.576</v>
      </c>
      <c r="EZ20" s="9">
        <v>951.822</v>
      </c>
      <c r="FA20" s="9">
        <v>1024.7550000000001</v>
      </c>
      <c r="FB20" s="9">
        <v>1113.623</v>
      </c>
      <c r="FC20" s="9">
        <v>567.48900000000003</v>
      </c>
      <c r="FD20" s="9">
        <v>546.13300000000004</v>
      </c>
      <c r="FE20" s="9">
        <v>542.95500000000004</v>
      </c>
      <c r="FF20" s="9">
        <v>287.38499999999999</v>
      </c>
      <c r="FG20" s="9">
        <v>255.57</v>
      </c>
      <c r="FH20" s="9">
        <v>3270.25</v>
      </c>
      <c r="FI20" s="9">
        <v>1338.8579999999999</v>
      </c>
      <c r="FJ20" s="9">
        <v>1931.393</v>
      </c>
      <c r="FK20" s="9">
        <v>1143.288</v>
      </c>
      <c r="FL20" s="9">
        <v>452.096</v>
      </c>
      <c r="FM20" s="9">
        <v>691.19299999999998</v>
      </c>
      <c r="FN20" s="9">
        <v>356.803</v>
      </c>
      <c r="FO20" s="9">
        <v>175.21</v>
      </c>
      <c r="FP20" s="9">
        <v>181.59299999999999</v>
      </c>
      <c r="FQ20" s="9">
        <v>952.93</v>
      </c>
      <c r="FR20" s="9">
        <v>392.04500000000002</v>
      </c>
      <c r="FS20" s="9">
        <v>560.88499999999999</v>
      </c>
      <c r="FT20" s="9">
        <v>203.667</v>
      </c>
      <c r="FU20" s="9">
        <v>78.733000000000004</v>
      </c>
      <c r="FV20" s="9">
        <v>124.934</v>
      </c>
      <c r="FW20" s="9">
        <v>683.08399999999995</v>
      </c>
      <c r="FX20" s="9">
        <v>284.67</v>
      </c>
      <c r="FY20" s="9">
        <v>398.41300000000001</v>
      </c>
      <c r="FZ20" s="9">
        <v>44.935000000000002</v>
      </c>
      <c r="GA20" s="9">
        <v>19.225000000000001</v>
      </c>
      <c r="GB20" s="9">
        <v>25.71</v>
      </c>
      <c r="GC20" s="9">
        <v>201.22900000000001</v>
      </c>
      <c r="GD20" s="9">
        <v>65.98</v>
      </c>
      <c r="GE20" s="9">
        <v>135.249</v>
      </c>
      <c r="GF20" s="9">
        <v>191.846</v>
      </c>
      <c r="GG20" s="9">
        <v>18.442</v>
      </c>
      <c r="GH20" s="9">
        <v>173.40299999999999</v>
      </c>
      <c r="GI20" s="9">
        <v>1689.837</v>
      </c>
      <c r="GJ20" s="9">
        <v>676.68200000000002</v>
      </c>
      <c r="GK20" s="9">
        <v>1013.1559999999999</v>
      </c>
      <c r="GL20" s="9">
        <v>1697.114</v>
      </c>
      <c r="GM20" s="9">
        <v>745.41</v>
      </c>
      <c r="GN20" s="9">
        <v>951.70299999999997</v>
      </c>
      <c r="GO20" s="9">
        <v>304.95800000000003</v>
      </c>
      <c r="GP20" s="9">
        <v>134.39400000000001</v>
      </c>
      <c r="GQ20" s="9">
        <v>170.56399999999999</v>
      </c>
      <c r="GR20" s="9">
        <v>1392.1559999999999</v>
      </c>
      <c r="GS20" s="9">
        <v>611.01700000000005</v>
      </c>
      <c r="GT20" s="9">
        <v>781.13900000000001</v>
      </c>
      <c r="GU20" s="9">
        <v>13587.433999999999</v>
      </c>
      <c r="GV20" s="9">
        <v>6974.0039999999999</v>
      </c>
      <c r="GW20" s="9">
        <v>6613.43</v>
      </c>
      <c r="GX20" s="9">
        <v>3508.2469999999998</v>
      </c>
      <c r="GY20" s="9">
        <v>1491.8489999999999</v>
      </c>
      <c r="GZ20" s="9">
        <v>2016.3979999999999</v>
      </c>
      <c r="HA20" s="9">
        <v>876.64099999999996</v>
      </c>
      <c r="HB20" s="9">
        <v>369.51100000000002</v>
      </c>
      <c r="HC20" s="9">
        <v>507.13</v>
      </c>
      <c r="HD20" s="9">
        <v>3327.125</v>
      </c>
      <c r="HE20" s="9">
        <v>1717.348</v>
      </c>
      <c r="HF20" s="9">
        <v>1609.777</v>
      </c>
      <c r="HG20" s="9">
        <v>2138.9720000000002</v>
      </c>
      <c r="HH20" s="9">
        <v>1079.4839999999999</v>
      </c>
      <c r="HI20" s="9">
        <v>1059.4880000000001</v>
      </c>
      <c r="HJ20" s="9">
        <v>471.92399999999998</v>
      </c>
      <c r="HK20" s="9">
        <v>236.922</v>
      </c>
      <c r="HL20" s="9">
        <v>235.00200000000001</v>
      </c>
      <c r="HM20" s="9">
        <v>376.75200000000001</v>
      </c>
      <c r="HN20" s="9">
        <v>173.04900000000001</v>
      </c>
      <c r="HO20" s="9">
        <v>203.703</v>
      </c>
      <c r="HP20" s="9">
        <v>154.46</v>
      </c>
      <c r="HQ20" s="9">
        <v>79.340999999999994</v>
      </c>
      <c r="HR20" s="9">
        <v>75.12</v>
      </c>
      <c r="HS20" s="9">
        <v>355.517</v>
      </c>
      <c r="HT20" s="9">
        <v>167.17599999999999</v>
      </c>
      <c r="HU20" s="9">
        <v>188.34100000000001</v>
      </c>
      <c r="HV20" s="9">
        <v>344.90100000000001</v>
      </c>
      <c r="HW20" s="9">
        <v>159.85</v>
      </c>
      <c r="HX20" s="9">
        <v>185.05199999999999</v>
      </c>
      <c r="HY20" s="9">
        <v>816.28800000000001</v>
      </c>
      <c r="HZ20" s="9">
        <v>412.14</v>
      </c>
      <c r="IA20" s="9">
        <v>404.149</v>
      </c>
      <c r="IB20" s="9">
        <v>1322.683</v>
      </c>
      <c r="IC20" s="9">
        <v>667.34400000000005</v>
      </c>
      <c r="ID20" s="9">
        <v>655.33900000000006</v>
      </c>
      <c r="IE20" s="9">
        <v>796.35299999999995</v>
      </c>
      <c r="IF20" s="9">
        <v>401.363</v>
      </c>
      <c r="IG20" s="9">
        <v>394.99099999999999</v>
      </c>
      <c r="IH20" s="9">
        <v>1283.8499999999999</v>
      </c>
      <c r="II20" s="9">
        <v>642.65700000000004</v>
      </c>
      <c r="IJ20" s="9">
        <v>641.19299999999998</v>
      </c>
      <c r="IK20" s="9">
        <v>187.006</v>
      </c>
      <c r="IL20" s="9">
        <v>80.3</v>
      </c>
      <c r="IM20" s="9">
        <v>106.705</v>
      </c>
      <c r="IN20" s="9">
        <v>2419.6729999999998</v>
      </c>
      <c r="IO20" s="9">
        <v>1223.4760000000001</v>
      </c>
      <c r="IP20" s="9">
        <v>1196.1969999999999</v>
      </c>
      <c r="IQ20" s="9">
        <v>1758.874</v>
      </c>
    </row>
    <row r="21" spans="1:251">
      <c r="A21" s="10">
        <v>45689</v>
      </c>
      <c r="B21" s="9">
        <v>22028.471000000001</v>
      </c>
      <c r="C21" s="9">
        <v>10802.075999999999</v>
      </c>
      <c r="D21" s="9">
        <v>11226.395</v>
      </c>
      <c r="E21" s="9">
        <v>14331.866</v>
      </c>
      <c r="F21" s="9">
        <v>7457.2240000000002</v>
      </c>
      <c r="G21" s="9">
        <v>6874.6419999999998</v>
      </c>
      <c r="H21" s="9">
        <v>1425.9860000000001</v>
      </c>
      <c r="I21" s="9">
        <v>758.93499999999995</v>
      </c>
      <c r="J21" s="9">
        <v>667.05100000000004</v>
      </c>
      <c r="K21" s="9">
        <v>905.50099999999998</v>
      </c>
      <c r="L21" s="9">
        <v>366.55</v>
      </c>
      <c r="M21" s="9">
        <v>538.95000000000005</v>
      </c>
      <c r="N21" s="9">
        <v>424.68700000000001</v>
      </c>
      <c r="O21" s="9">
        <v>188.13399999999999</v>
      </c>
      <c r="P21" s="9">
        <v>236.554</v>
      </c>
      <c r="Q21" s="9">
        <v>885.11800000000005</v>
      </c>
      <c r="R21" s="9">
        <v>376.714</v>
      </c>
      <c r="S21" s="9">
        <v>508.40300000000002</v>
      </c>
      <c r="T21" s="9">
        <v>818.89599999999996</v>
      </c>
      <c r="U21" s="9">
        <v>331.14299999999997</v>
      </c>
      <c r="V21" s="9">
        <v>487.75299999999999</v>
      </c>
      <c r="W21" s="9">
        <v>2401.1489999999999</v>
      </c>
      <c r="X21" s="9">
        <v>1180.193</v>
      </c>
      <c r="Y21" s="9">
        <v>1220.9559999999999</v>
      </c>
      <c r="Z21" s="9">
        <v>11930.717000000001</v>
      </c>
      <c r="AA21" s="9">
        <v>6277.0320000000002</v>
      </c>
      <c r="AB21" s="9">
        <v>5653.6859999999997</v>
      </c>
      <c r="AC21" s="9">
        <v>2237.3539999999998</v>
      </c>
      <c r="AD21" s="9">
        <v>1083.0630000000001</v>
      </c>
      <c r="AE21" s="9">
        <v>1154.2909999999999</v>
      </c>
      <c r="AF21" s="9">
        <v>9939.7890000000007</v>
      </c>
      <c r="AG21" s="9">
        <v>4971.0450000000001</v>
      </c>
      <c r="AH21" s="9">
        <v>4968.7449999999999</v>
      </c>
      <c r="AI21" s="9">
        <v>1582.636</v>
      </c>
      <c r="AJ21" s="9">
        <v>781.14300000000003</v>
      </c>
      <c r="AK21" s="9">
        <v>801.49300000000005</v>
      </c>
      <c r="AL21" s="9">
        <v>15378.697</v>
      </c>
      <c r="AM21" s="9">
        <v>7929.2910000000002</v>
      </c>
      <c r="AN21" s="9">
        <v>7449.4059999999999</v>
      </c>
      <c r="AO21" s="9">
        <v>14058.266</v>
      </c>
      <c r="AP21" s="9">
        <v>7300.4750000000004</v>
      </c>
      <c r="AQ21" s="9">
        <v>6757.7910000000002</v>
      </c>
      <c r="AR21" s="9">
        <v>13100.415000000001</v>
      </c>
      <c r="AS21" s="9">
        <v>6871.52</v>
      </c>
      <c r="AT21" s="9">
        <v>6228.8950000000004</v>
      </c>
      <c r="AU21" s="9">
        <v>3527.2170000000001</v>
      </c>
      <c r="AV21" s="9">
        <v>1684.232</v>
      </c>
      <c r="AW21" s="9">
        <v>1842.9849999999999</v>
      </c>
      <c r="AX21" s="9">
        <v>2152.2240000000002</v>
      </c>
      <c r="AY21" s="9">
        <v>1037.5139999999999</v>
      </c>
      <c r="AZ21" s="9">
        <v>1114.71</v>
      </c>
      <c r="BA21" s="9">
        <v>1105.393</v>
      </c>
      <c r="BB21" s="9">
        <v>565.44799999999998</v>
      </c>
      <c r="BC21" s="9">
        <v>539.94500000000005</v>
      </c>
      <c r="BD21" s="9">
        <v>597.63599999999997</v>
      </c>
      <c r="BE21" s="9">
        <v>321.11399999999998</v>
      </c>
      <c r="BF21" s="9">
        <v>276.52199999999999</v>
      </c>
      <c r="BG21" s="9">
        <v>7098.9690000000001</v>
      </c>
      <c r="BH21" s="9">
        <v>3023.7379999999998</v>
      </c>
      <c r="BI21" s="9">
        <v>4075.2310000000002</v>
      </c>
      <c r="BJ21" s="9">
        <v>1004.009</v>
      </c>
      <c r="BK21" s="9">
        <v>377.63600000000002</v>
      </c>
      <c r="BL21" s="9">
        <v>626.37300000000005</v>
      </c>
      <c r="BM21" s="9">
        <v>452.65899999999999</v>
      </c>
      <c r="BN21" s="9">
        <v>200.25</v>
      </c>
      <c r="BO21" s="9">
        <v>252.40899999999999</v>
      </c>
      <c r="BP21" s="9">
        <v>879.14599999999996</v>
      </c>
      <c r="BQ21" s="9">
        <v>329.79500000000002</v>
      </c>
      <c r="BR21" s="9">
        <v>549.351</v>
      </c>
      <c r="BS21" s="9">
        <v>211.012</v>
      </c>
      <c r="BT21" s="9">
        <v>77</v>
      </c>
      <c r="BU21" s="9">
        <v>134.012</v>
      </c>
      <c r="BV21" s="9">
        <v>596.06700000000001</v>
      </c>
      <c r="BW21" s="9">
        <v>223.91499999999999</v>
      </c>
      <c r="BX21" s="9">
        <v>372.15100000000001</v>
      </c>
      <c r="BY21" s="9">
        <v>47.92</v>
      </c>
      <c r="BZ21" s="9">
        <v>15.031000000000001</v>
      </c>
      <c r="CA21" s="9">
        <v>32.889000000000003</v>
      </c>
      <c r="CB21" s="9">
        <v>173.374</v>
      </c>
      <c r="CC21" s="9">
        <v>64.100999999999999</v>
      </c>
      <c r="CD21" s="9">
        <v>109.27200000000001</v>
      </c>
      <c r="CE21" s="9">
        <v>186.61099999999999</v>
      </c>
      <c r="CF21" s="9">
        <v>14.247999999999999</v>
      </c>
      <c r="CG21" s="9">
        <v>172.36199999999999</v>
      </c>
      <c r="CH21" s="9">
        <v>2949.652</v>
      </c>
      <c r="CI21" s="9">
        <v>1301.4159999999999</v>
      </c>
      <c r="CJ21" s="9">
        <v>1648.2360000000001</v>
      </c>
      <c r="CK21" s="9">
        <v>1650.1559999999999</v>
      </c>
      <c r="CL21" s="9">
        <v>715.01</v>
      </c>
      <c r="CM21" s="9">
        <v>935.14599999999996</v>
      </c>
      <c r="CN21" s="9">
        <v>271.923</v>
      </c>
      <c r="CO21" s="9">
        <v>109.57</v>
      </c>
      <c r="CP21" s="9">
        <v>162.352</v>
      </c>
      <c r="CQ21" s="9">
        <v>1378.2329999999999</v>
      </c>
      <c r="CR21" s="9">
        <v>605.44000000000005</v>
      </c>
      <c r="CS21" s="9">
        <v>772.79399999999998</v>
      </c>
      <c r="CT21" s="9">
        <v>14603.789000000001</v>
      </c>
      <c r="CU21" s="9">
        <v>7566.7950000000001</v>
      </c>
      <c r="CV21" s="9">
        <v>7036.9939999999997</v>
      </c>
      <c r="CW21" s="9">
        <v>7424.6819999999998</v>
      </c>
      <c r="CX21" s="9">
        <v>3235.2809999999999</v>
      </c>
      <c r="CY21" s="9">
        <v>4189.402</v>
      </c>
      <c r="CZ21" s="9">
        <v>787.99</v>
      </c>
      <c r="DA21" s="9">
        <v>304.99299999999999</v>
      </c>
      <c r="DB21" s="9">
        <v>482.99700000000001</v>
      </c>
      <c r="DC21" s="9">
        <v>17427.026000000002</v>
      </c>
      <c r="DD21" s="9">
        <v>8640.5930000000008</v>
      </c>
      <c r="DE21" s="9">
        <v>8786.4330000000009</v>
      </c>
      <c r="DF21" s="9">
        <v>13603.248</v>
      </c>
      <c r="DG21" s="9">
        <v>7046.9430000000002</v>
      </c>
      <c r="DH21" s="9">
        <v>6556.3059999999996</v>
      </c>
      <c r="DI21" s="9">
        <v>1394.5419999999999</v>
      </c>
      <c r="DJ21" s="9">
        <v>742.89099999999996</v>
      </c>
      <c r="DK21" s="9">
        <v>651.65</v>
      </c>
      <c r="DL21" s="9">
        <v>880.53200000000004</v>
      </c>
      <c r="DM21" s="9">
        <v>354.13900000000001</v>
      </c>
      <c r="DN21" s="9">
        <v>526.39300000000003</v>
      </c>
      <c r="DO21" s="9">
        <v>421.49599999999998</v>
      </c>
      <c r="DP21" s="9">
        <v>185.33600000000001</v>
      </c>
      <c r="DQ21" s="9">
        <v>236.16</v>
      </c>
      <c r="DR21" s="9">
        <v>857.73800000000006</v>
      </c>
      <c r="DS21" s="9">
        <v>361.81200000000001</v>
      </c>
      <c r="DT21" s="9">
        <v>495.92599999999999</v>
      </c>
      <c r="DU21" s="9">
        <v>795.09900000000005</v>
      </c>
      <c r="DV21" s="9">
        <v>319.37099999999998</v>
      </c>
      <c r="DW21" s="9">
        <v>475.72800000000001</v>
      </c>
      <c r="DX21" s="9">
        <v>2369.2820000000002</v>
      </c>
      <c r="DY21" s="9">
        <v>1161.886</v>
      </c>
      <c r="DZ21" s="9">
        <v>1207.396</v>
      </c>
      <c r="EA21" s="9">
        <v>11233.967000000001</v>
      </c>
      <c r="EB21" s="9">
        <v>5885.0569999999998</v>
      </c>
      <c r="EC21" s="9">
        <v>5348.91</v>
      </c>
      <c r="ED21" s="9">
        <v>2210.5749999999998</v>
      </c>
      <c r="EE21" s="9">
        <v>1068.001</v>
      </c>
      <c r="EF21" s="9">
        <v>1142.5740000000001</v>
      </c>
      <c r="EG21" s="9">
        <v>9518.6970000000001</v>
      </c>
      <c r="EH21" s="9">
        <v>4767.57</v>
      </c>
      <c r="EI21" s="9">
        <v>4751.1270000000004</v>
      </c>
      <c r="EJ21" s="9">
        <v>1564.539</v>
      </c>
      <c r="EK21" s="9">
        <v>771.32100000000003</v>
      </c>
      <c r="EL21" s="9">
        <v>793.21799999999996</v>
      </c>
      <c r="EM21" s="9">
        <v>14480.124</v>
      </c>
      <c r="EN21" s="9">
        <v>7433.4160000000002</v>
      </c>
      <c r="EO21" s="9">
        <v>7046.7070000000003</v>
      </c>
      <c r="EP21" s="9">
        <v>13193.33</v>
      </c>
      <c r="EQ21" s="9">
        <v>6821.9040000000005</v>
      </c>
      <c r="ER21" s="9">
        <v>6371.4269999999997</v>
      </c>
      <c r="ES21" s="9">
        <v>12396.736999999999</v>
      </c>
      <c r="ET21" s="9">
        <v>6474.4059999999999</v>
      </c>
      <c r="EU21" s="9">
        <v>5922.3310000000001</v>
      </c>
      <c r="EV21" s="9">
        <v>3288.4070000000002</v>
      </c>
      <c r="EW21" s="9">
        <v>1557.5450000000001</v>
      </c>
      <c r="EX21" s="9">
        <v>1730.8620000000001</v>
      </c>
      <c r="EY21" s="9">
        <v>1974.4870000000001</v>
      </c>
      <c r="EZ21" s="9">
        <v>947.33600000000001</v>
      </c>
      <c r="FA21" s="9">
        <v>1027.152</v>
      </c>
      <c r="FB21" s="9">
        <v>1097.6120000000001</v>
      </c>
      <c r="FC21" s="9">
        <v>560.86199999999997</v>
      </c>
      <c r="FD21" s="9">
        <v>536.75</v>
      </c>
      <c r="FE21" s="9">
        <v>578.19799999999998</v>
      </c>
      <c r="FF21" s="9">
        <v>310.464</v>
      </c>
      <c r="FG21" s="9">
        <v>267.73399999999998</v>
      </c>
      <c r="FH21" s="9">
        <v>3245.5790000000002</v>
      </c>
      <c r="FI21" s="9">
        <v>1283.1859999999999</v>
      </c>
      <c r="FJ21" s="9">
        <v>1962.393</v>
      </c>
      <c r="FK21" s="9">
        <v>926.87699999999995</v>
      </c>
      <c r="FL21" s="9">
        <v>337.01299999999998</v>
      </c>
      <c r="FM21" s="9">
        <v>589.86400000000003</v>
      </c>
      <c r="FN21" s="9">
        <v>412.61500000000001</v>
      </c>
      <c r="FO21" s="9">
        <v>179</v>
      </c>
      <c r="FP21" s="9">
        <v>233.614</v>
      </c>
      <c r="FQ21" s="9">
        <v>804.26800000000003</v>
      </c>
      <c r="FR21" s="9">
        <v>291.74599999999998</v>
      </c>
      <c r="FS21" s="9">
        <v>512.52200000000005</v>
      </c>
      <c r="FT21" s="9">
        <v>194.16800000000001</v>
      </c>
      <c r="FU21" s="9">
        <v>67.665999999999997</v>
      </c>
      <c r="FV21" s="9">
        <v>126.503</v>
      </c>
      <c r="FW21" s="9">
        <v>541.63300000000004</v>
      </c>
      <c r="FX21" s="9">
        <v>196.279</v>
      </c>
      <c r="FY21" s="9">
        <v>345.35399999999998</v>
      </c>
      <c r="FZ21" s="9">
        <v>35.616</v>
      </c>
      <c r="GA21" s="9">
        <v>8.4510000000000005</v>
      </c>
      <c r="GB21" s="9">
        <v>27.164999999999999</v>
      </c>
      <c r="GC21" s="9">
        <v>165.56200000000001</v>
      </c>
      <c r="GD21" s="9">
        <v>59.228999999999999</v>
      </c>
      <c r="GE21" s="9">
        <v>106.333</v>
      </c>
      <c r="GF21" s="9">
        <v>179.09700000000001</v>
      </c>
      <c r="GG21" s="9">
        <v>11.228</v>
      </c>
      <c r="GH21" s="9">
        <v>167.869</v>
      </c>
      <c r="GI21" s="9">
        <v>1684.97</v>
      </c>
      <c r="GJ21" s="9">
        <v>641.88300000000004</v>
      </c>
      <c r="GK21" s="9">
        <v>1043.087</v>
      </c>
      <c r="GL21" s="9">
        <v>1548.028</v>
      </c>
      <c r="GM21" s="9">
        <v>661.43899999999996</v>
      </c>
      <c r="GN21" s="9">
        <v>886.58900000000006</v>
      </c>
      <c r="GO21" s="9">
        <v>251.26400000000001</v>
      </c>
      <c r="GP21" s="9">
        <v>98.790999999999997</v>
      </c>
      <c r="GQ21" s="9">
        <v>152.47300000000001</v>
      </c>
      <c r="GR21" s="9">
        <v>1296.7639999999999</v>
      </c>
      <c r="GS21" s="9">
        <v>562.64800000000002</v>
      </c>
      <c r="GT21" s="9">
        <v>734.11599999999999</v>
      </c>
      <c r="GU21" s="9">
        <v>13854.512000000001</v>
      </c>
      <c r="GV21" s="9">
        <v>7145.7340000000004</v>
      </c>
      <c r="GW21" s="9">
        <v>6708.7780000000002</v>
      </c>
      <c r="GX21" s="9">
        <v>3572.5140000000001</v>
      </c>
      <c r="GY21" s="9">
        <v>1494.8589999999999</v>
      </c>
      <c r="GZ21" s="9">
        <v>2077.654</v>
      </c>
      <c r="HA21" s="9">
        <v>719.34699999999998</v>
      </c>
      <c r="HB21" s="9">
        <v>269.91899999999998</v>
      </c>
      <c r="HC21" s="9">
        <v>449.428</v>
      </c>
      <c r="HD21" s="9">
        <v>3402.1129999999998</v>
      </c>
      <c r="HE21" s="9">
        <v>1753.71</v>
      </c>
      <c r="HF21" s="9">
        <v>1648.404</v>
      </c>
      <c r="HG21" s="9">
        <v>2203.768</v>
      </c>
      <c r="HH21" s="9">
        <v>1130.723</v>
      </c>
      <c r="HI21" s="9">
        <v>1073.0450000000001</v>
      </c>
      <c r="HJ21" s="9">
        <v>445.25</v>
      </c>
      <c r="HK21" s="9">
        <v>225.255</v>
      </c>
      <c r="HL21" s="9">
        <v>219.995</v>
      </c>
      <c r="HM21" s="9">
        <v>362.24900000000002</v>
      </c>
      <c r="HN21" s="9">
        <v>164.66300000000001</v>
      </c>
      <c r="HO21" s="9">
        <v>197.58600000000001</v>
      </c>
      <c r="HP21" s="9">
        <v>121.46899999999999</v>
      </c>
      <c r="HQ21" s="9">
        <v>52.576999999999998</v>
      </c>
      <c r="HR21" s="9">
        <v>68.891999999999996</v>
      </c>
      <c r="HS21" s="9">
        <v>353.87299999999999</v>
      </c>
      <c r="HT21" s="9">
        <v>157.41800000000001</v>
      </c>
      <c r="HU21" s="9">
        <v>196.45500000000001</v>
      </c>
      <c r="HV21" s="9">
        <v>344.42399999999998</v>
      </c>
      <c r="HW21" s="9">
        <v>152.04900000000001</v>
      </c>
      <c r="HX21" s="9">
        <v>192.376</v>
      </c>
      <c r="HY21" s="9">
        <v>767.298</v>
      </c>
      <c r="HZ21" s="9">
        <v>375.68400000000003</v>
      </c>
      <c r="IA21" s="9">
        <v>391.61399999999998</v>
      </c>
      <c r="IB21" s="9">
        <v>1436.47</v>
      </c>
      <c r="IC21" s="9">
        <v>755.03899999999999</v>
      </c>
      <c r="ID21" s="9">
        <v>681.43100000000004</v>
      </c>
      <c r="IE21" s="9">
        <v>752.06799999999998</v>
      </c>
      <c r="IF21" s="9">
        <v>364.65</v>
      </c>
      <c r="IG21" s="9">
        <v>387.41800000000001</v>
      </c>
      <c r="IH21" s="9">
        <v>1394.5039999999999</v>
      </c>
      <c r="II21" s="9">
        <v>729.71100000000001</v>
      </c>
      <c r="IJ21" s="9">
        <v>664.79300000000001</v>
      </c>
      <c r="IK21" s="9">
        <v>349.31099999999998</v>
      </c>
      <c r="IL21" s="9">
        <v>169.149</v>
      </c>
      <c r="IM21" s="9">
        <v>180.161</v>
      </c>
      <c r="IN21" s="9">
        <v>2470.674</v>
      </c>
      <c r="IO21" s="9">
        <v>1267.2840000000001</v>
      </c>
      <c r="IP21" s="9">
        <v>1203.3889999999999</v>
      </c>
      <c r="IQ21" s="9">
        <v>1924.9690000000001</v>
      </c>
    </row>
  </sheetData>
  <pageMargins left="0.7" right="0.7" top="0.75" bottom="0.75" header="0.3" footer="0.3"/>
  <pageSetup paperSize="0" orientation="portrait" horizontalDpi="0" verticalDpi="0" copie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512</v>
      </c>
      <c r="C1" s="3" t="s">
        <v>513</v>
      </c>
      <c r="D1" s="3" t="s">
        <v>514</v>
      </c>
      <c r="E1" s="3" t="s">
        <v>515</v>
      </c>
      <c r="F1" s="3" t="s">
        <v>516</v>
      </c>
      <c r="G1" s="3" t="s">
        <v>517</v>
      </c>
      <c r="H1" s="3" t="s">
        <v>518</v>
      </c>
      <c r="I1" s="3" t="s">
        <v>519</v>
      </c>
      <c r="J1" s="3" t="s">
        <v>520</v>
      </c>
      <c r="K1" s="3" t="s">
        <v>521</v>
      </c>
      <c r="L1" s="3" t="s">
        <v>522</v>
      </c>
      <c r="M1" s="3" t="s">
        <v>523</v>
      </c>
      <c r="N1" s="3" t="s">
        <v>524</v>
      </c>
      <c r="O1" s="3" t="s">
        <v>525</v>
      </c>
      <c r="P1" s="3" t="s">
        <v>526</v>
      </c>
      <c r="Q1" s="3" t="s">
        <v>527</v>
      </c>
      <c r="R1" s="3" t="s">
        <v>528</v>
      </c>
      <c r="S1" s="3" t="s">
        <v>529</v>
      </c>
      <c r="T1" s="3" t="s">
        <v>530</v>
      </c>
      <c r="U1" s="3" t="s">
        <v>531</v>
      </c>
      <c r="V1" s="3" t="s">
        <v>532</v>
      </c>
      <c r="W1" s="3" t="s">
        <v>533</v>
      </c>
      <c r="X1" s="3" t="s">
        <v>534</v>
      </c>
      <c r="Y1" s="3" t="s">
        <v>535</v>
      </c>
      <c r="Z1" s="3" t="s">
        <v>536</v>
      </c>
      <c r="AA1" s="3" t="s">
        <v>537</v>
      </c>
      <c r="AB1" s="3" t="s">
        <v>538</v>
      </c>
      <c r="AC1" s="3" t="s">
        <v>539</v>
      </c>
      <c r="AD1" s="3" t="s">
        <v>540</v>
      </c>
      <c r="AE1" s="3" t="s">
        <v>541</v>
      </c>
      <c r="AF1" s="3" t="s">
        <v>542</v>
      </c>
      <c r="AG1" s="3" t="s">
        <v>543</v>
      </c>
      <c r="AH1" s="3" t="s">
        <v>544</v>
      </c>
      <c r="AI1" s="3" t="s">
        <v>545</v>
      </c>
      <c r="AJ1" s="3" t="s">
        <v>546</v>
      </c>
      <c r="AK1" s="3" t="s">
        <v>547</v>
      </c>
      <c r="AL1" s="3" t="s">
        <v>548</v>
      </c>
      <c r="AM1" s="3" t="s">
        <v>549</v>
      </c>
      <c r="AN1" s="3" t="s">
        <v>550</v>
      </c>
      <c r="AO1" s="3" t="s">
        <v>551</v>
      </c>
      <c r="AP1" s="3" t="s">
        <v>552</v>
      </c>
      <c r="AQ1" s="3" t="s">
        <v>553</v>
      </c>
      <c r="AR1" s="3" t="s">
        <v>554</v>
      </c>
      <c r="AS1" s="3" t="s">
        <v>555</v>
      </c>
      <c r="AT1" s="3" t="s">
        <v>556</v>
      </c>
      <c r="AU1" s="3" t="s">
        <v>557</v>
      </c>
      <c r="AV1" s="3" t="s">
        <v>558</v>
      </c>
      <c r="AW1" s="3" t="s">
        <v>559</v>
      </c>
      <c r="AX1" s="3" t="s">
        <v>560</v>
      </c>
      <c r="AY1" s="3" t="s">
        <v>561</v>
      </c>
      <c r="AZ1" s="3" t="s">
        <v>562</v>
      </c>
      <c r="BA1" s="3" t="s">
        <v>563</v>
      </c>
      <c r="BB1" s="3" t="s">
        <v>564</v>
      </c>
      <c r="BC1" s="3" t="s">
        <v>565</v>
      </c>
      <c r="BD1" s="3" t="s">
        <v>566</v>
      </c>
      <c r="BE1" s="3" t="s">
        <v>567</v>
      </c>
      <c r="BF1" s="3" t="s">
        <v>568</v>
      </c>
      <c r="BG1" s="3" t="s">
        <v>569</v>
      </c>
      <c r="BH1" s="3" t="s">
        <v>570</v>
      </c>
      <c r="BI1" s="3" t="s">
        <v>571</v>
      </c>
      <c r="BJ1" s="3" t="s">
        <v>572</v>
      </c>
      <c r="BK1" s="3" t="s">
        <v>573</v>
      </c>
      <c r="BL1" s="3" t="s">
        <v>574</v>
      </c>
      <c r="BM1" s="3" t="s">
        <v>575</v>
      </c>
      <c r="BN1" s="3" t="s">
        <v>576</v>
      </c>
      <c r="BO1" s="3" t="s">
        <v>577</v>
      </c>
      <c r="BP1" s="3" t="s">
        <v>578</v>
      </c>
      <c r="BQ1" s="3" t="s">
        <v>579</v>
      </c>
      <c r="BR1" s="3" t="s">
        <v>580</v>
      </c>
      <c r="BS1" s="3" t="s">
        <v>581</v>
      </c>
      <c r="BT1" s="3" t="s">
        <v>582</v>
      </c>
      <c r="BU1" s="3" t="s">
        <v>583</v>
      </c>
      <c r="BV1" s="3" t="s">
        <v>584</v>
      </c>
      <c r="BW1" s="3" t="s">
        <v>585</v>
      </c>
      <c r="BX1" s="3" t="s">
        <v>586</v>
      </c>
      <c r="BY1" s="3" t="s">
        <v>587</v>
      </c>
      <c r="BZ1" s="3" t="s">
        <v>588</v>
      </c>
      <c r="CA1" s="3" t="s">
        <v>589</v>
      </c>
      <c r="CB1" s="3" t="s">
        <v>590</v>
      </c>
      <c r="CC1" s="3" t="s">
        <v>591</v>
      </c>
      <c r="CD1" s="3" t="s">
        <v>592</v>
      </c>
      <c r="CE1" s="3" t="s">
        <v>593</v>
      </c>
      <c r="CF1" s="3" t="s">
        <v>594</v>
      </c>
      <c r="CG1" s="3" t="s">
        <v>595</v>
      </c>
      <c r="CH1" s="3" t="s">
        <v>596</v>
      </c>
      <c r="CI1" s="3" t="s">
        <v>597</v>
      </c>
      <c r="CJ1" s="3" t="s">
        <v>598</v>
      </c>
      <c r="CK1" s="3" t="s">
        <v>599</v>
      </c>
      <c r="CL1" s="3" t="s">
        <v>600</v>
      </c>
      <c r="CM1" s="3" t="s">
        <v>601</v>
      </c>
      <c r="CN1" s="3" t="s">
        <v>602</v>
      </c>
      <c r="CO1" s="3" t="s">
        <v>603</v>
      </c>
      <c r="CP1" s="3" t="s">
        <v>604</v>
      </c>
      <c r="CQ1" s="3" t="s">
        <v>605</v>
      </c>
      <c r="CR1" s="3" t="s">
        <v>606</v>
      </c>
      <c r="CS1" s="3" t="s">
        <v>607</v>
      </c>
      <c r="CT1" s="3" t="s">
        <v>608</v>
      </c>
      <c r="CU1" s="3" t="s">
        <v>609</v>
      </c>
      <c r="CV1" s="3" t="s">
        <v>610</v>
      </c>
      <c r="CW1" s="3" t="s">
        <v>611</v>
      </c>
      <c r="CX1" s="3" t="s">
        <v>612</v>
      </c>
      <c r="CY1" s="3" t="s">
        <v>613</v>
      </c>
      <c r="CZ1" s="3" t="s">
        <v>614</v>
      </c>
      <c r="DA1" s="3" t="s">
        <v>615</v>
      </c>
      <c r="DB1" s="3" t="s">
        <v>616</v>
      </c>
      <c r="DC1" s="3" t="s">
        <v>617</v>
      </c>
      <c r="DD1" s="3" t="s">
        <v>618</v>
      </c>
      <c r="DE1" s="3" t="s">
        <v>619</v>
      </c>
      <c r="DF1" s="3" t="s">
        <v>620</v>
      </c>
      <c r="DG1" s="3" t="s">
        <v>621</v>
      </c>
      <c r="DH1" s="3" t="s">
        <v>622</v>
      </c>
      <c r="DI1" s="3" t="s">
        <v>623</v>
      </c>
      <c r="DJ1" s="3" t="s">
        <v>624</v>
      </c>
      <c r="DK1" s="3" t="s">
        <v>625</v>
      </c>
      <c r="DL1" s="3" t="s">
        <v>626</v>
      </c>
      <c r="DM1" s="3" t="s">
        <v>627</v>
      </c>
      <c r="DN1" s="3" t="s">
        <v>628</v>
      </c>
      <c r="DO1" s="3" t="s">
        <v>629</v>
      </c>
      <c r="DP1" s="3" t="s">
        <v>630</v>
      </c>
      <c r="DQ1" s="3" t="s">
        <v>631</v>
      </c>
      <c r="DR1" s="3" t="s">
        <v>632</v>
      </c>
      <c r="DS1" s="3" t="s">
        <v>633</v>
      </c>
      <c r="DT1" s="3" t="s">
        <v>634</v>
      </c>
      <c r="DU1" s="3" t="s">
        <v>635</v>
      </c>
      <c r="DV1" s="3" t="s">
        <v>636</v>
      </c>
      <c r="DW1" s="3" t="s">
        <v>637</v>
      </c>
      <c r="DX1" s="3" t="s">
        <v>638</v>
      </c>
      <c r="DY1" s="3" t="s">
        <v>639</v>
      </c>
      <c r="DZ1" s="3" t="s">
        <v>640</v>
      </c>
      <c r="EA1" s="3" t="s">
        <v>641</v>
      </c>
      <c r="EB1" s="3" t="s">
        <v>642</v>
      </c>
      <c r="EC1" s="3" t="s">
        <v>643</v>
      </c>
      <c r="ED1" s="3" t="s">
        <v>644</v>
      </c>
      <c r="EE1" s="3" t="s">
        <v>645</v>
      </c>
      <c r="EF1" s="3" t="s">
        <v>646</v>
      </c>
      <c r="EG1" s="3" t="s">
        <v>647</v>
      </c>
      <c r="EH1" s="3" t="s">
        <v>648</v>
      </c>
      <c r="EI1" s="3" t="s">
        <v>649</v>
      </c>
      <c r="EJ1" s="3" t="s">
        <v>650</v>
      </c>
      <c r="EK1" s="3" t="s">
        <v>651</v>
      </c>
      <c r="EL1" s="3" t="s">
        <v>652</v>
      </c>
      <c r="EM1" s="3" t="s">
        <v>653</v>
      </c>
      <c r="EN1" s="3" t="s">
        <v>654</v>
      </c>
      <c r="EO1" s="3" t="s">
        <v>655</v>
      </c>
      <c r="EP1" s="3" t="s">
        <v>656</v>
      </c>
      <c r="EQ1" s="3" t="s">
        <v>657</v>
      </c>
      <c r="ER1" s="3" t="s">
        <v>658</v>
      </c>
      <c r="ES1" s="3" t="s">
        <v>659</v>
      </c>
      <c r="ET1" s="3" t="s">
        <v>660</v>
      </c>
      <c r="EU1" s="3" t="s">
        <v>661</v>
      </c>
      <c r="EV1" s="3" t="s">
        <v>662</v>
      </c>
      <c r="EW1" s="3" t="s">
        <v>663</v>
      </c>
      <c r="EX1" s="3" t="s">
        <v>664</v>
      </c>
      <c r="EY1" s="3" t="s">
        <v>665</v>
      </c>
      <c r="EZ1" s="3" t="s">
        <v>666</v>
      </c>
      <c r="FA1" s="3" t="s">
        <v>667</v>
      </c>
      <c r="FB1" s="3" t="s">
        <v>668</v>
      </c>
      <c r="FC1" s="3" t="s">
        <v>669</v>
      </c>
      <c r="FD1" s="3" t="s">
        <v>670</v>
      </c>
      <c r="FE1" s="3" t="s">
        <v>671</v>
      </c>
      <c r="FF1" s="3" t="s">
        <v>672</v>
      </c>
      <c r="FG1" s="3" t="s">
        <v>673</v>
      </c>
      <c r="FH1" s="3" t="s">
        <v>674</v>
      </c>
      <c r="FI1" s="3" t="s">
        <v>675</v>
      </c>
      <c r="FJ1" s="3" t="s">
        <v>676</v>
      </c>
      <c r="FK1" s="3" t="s">
        <v>677</v>
      </c>
      <c r="FL1" s="3" t="s">
        <v>678</v>
      </c>
      <c r="FM1" s="3" t="s">
        <v>679</v>
      </c>
      <c r="FN1" s="3" t="s">
        <v>680</v>
      </c>
      <c r="FO1" s="3" t="s">
        <v>681</v>
      </c>
      <c r="FP1" s="3" t="s">
        <v>682</v>
      </c>
      <c r="FQ1" s="3" t="s">
        <v>683</v>
      </c>
      <c r="FR1" s="3" t="s">
        <v>684</v>
      </c>
      <c r="FS1" s="3" t="s">
        <v>685</v>
      </c>
      <c r="FT1" s="3" t="s">
        <v>686</v>
      </c>
      <c r="FU1" s="3" t="s">
        <v>687</v>
      </c>
      <c r="FV1" s="3" t="s">
        <v>688</v>
      </c>
      <c r="FW1" s="3" t="s">
        <v>689</v>
      </c>
      <c r="FX1" s="3" t="s">
        <v>690</v>
      </c>
      <c r="FY1" s="3" t="s">
        <v>691</v>
      </c>
      <c r="FZ1" s="3" t="s">
        <v>692</v>
      </c>
      <c r="GA1" s="3" t="s">
        <v>693</v>
      </c>
      <c r="GB1" s="3" t="s">
        <v>694</v>
      </c>
      <c r="GC1" s="3" t="s">
        <v>695</v>
      </c>
      <c r="GD1" s="3" t="s">
        <v>696</v>
      </c>
      <c r="GE1" s="3" t="s">
        <v>697</v>
      </c>
      <c r="GF1" s="3" t="s">
        <v>698</v>
      </c>
      <c r="GG1" s="3" t="s">
        <v>699</v>
      </c>
      <c r="GH1" s="3" t="s">
        <v>700</v>
      </c>
      <c r="GI1" s="3" t="s">
        <v>701</v>
      </c>
      <c r="GJ1" s="3" t="s">
        <v>702</v>
      </c>
      <c r="GK1" s="3" t="s">
        <v>703</v>
      </c>
      <c r="GL1" s="3" t="s">
        <v>704</v>
      </c>
      <c r="GM1" s="3" t="s">
        <v>705</v>
      </c>
      <c r="GN1" s="3" t="s">
        <v>706</v>
      </c>
      <c r="GO1" s="3" t="s">
        <v>707</v>
      </c>
      <c r="GP1" s="3" t="s">
        <v>708</v>
      </c>
      <c r="GQ1" s="3" t="s">
        <v>709</v>
      </c>
      <c r="GR1" s="3" t="s">
        <v>710</v>
      </c>
      <c r="GS1" s="3" t="s">
        <v>711</v>
      </c>
      <c r="GT1" s="3" t="s">
        <v>712</v>
      </c>
      <c r="GU1" s="3" t="s">
        <v>713</v>
      </c>
      <c r="GV1" s="3" t="s">
        <v>714</v>
      </c>
      <c r="GW1" s="3" t="s">
        <v>715</v>
      </c>
      <c r="GX1" s="3" t="s">
        <v>716</v>
      </c>
      <c r="GY1" s="3" t="s">
        <v>717</v>
      </c>
      <c r="GZ1" s="3" t="s">
        <v>718</v>
      </c>
      <c r="HA1" s="3" t="s">
        <v>719</v>
      </c>
      <c r="HB1" s="3" t="s">
        <v>720</v>
      </c>
      <c r="HC1" s="3" t="s">
        <v>721</v>
      </c>
      <c r="HD1" s="3" t="s">
        <v>722</v>
      </c>
      <c r="HE1" s="3" t="s">
        <v>723</v>
      </c>
      <c r="HF1" s="3" t="s">
        <v>724</v>
      </c>
      <c r="HG1" s="3" t="s">
        <v>725</v>
      </c>
      <c r="HH1" s="3" t="s">
        <v>726</v>
      </c>
      <c r="HI1" s="3" t="s">
        <v>727</v>
      </c>
      <c r="HJ1" s="3" t="s">
        <v>728</v>
      </c>
      <c r="HK1" s="3" t="s">
        <v>729</v>
      </c>
      <c r="HL1" s="3" t="s">
        <v>730</v>
      </c>
      <c r="HM1" s="3" t="s">
        <v>731</v>
      </c>
      <c r="HN1" s="3" t="s">
        <v>732</v>
      </c>
      <c r="HO1" s="3" t="s">
        <v>733</v>
      </c>
      <c r="HP1" s="3" t="s">
        <v>734</v>
      </c>
      <c r="HQ1" s="3" t="s">
        <v>735</v>
      </c>
      <c r="HR1" s="3" t="s">
        <v>736</v>
      </c>
      <c r="HS1" s="3" t="s">
        <v>737</v>
      </c>
      <c r="HT1" s="3" t="s">
        <v>738</v>
      </c>
      <c r="HU1" s="3" t="s">
        <v>739</v>
      </c>
      <c r="HV1" s="3" t="s">
        <v>740</v>
      </c>
      <c r="HW1" s="3" t="s">
        <v>741</v>
      </c>
      <c r="HX1" s="3" t="s">
        <v>742</v>
      </c>
      <c r="HY1" s="3" t="s">
        <v>743</v>
      </c>
      <c r="HZ1" s="3" t="s">
        <v>744</v>
      </c>
      <c r="IA1" s="3" t="s">
        <v>745</v>
      </c>
      <c r="IB1" s="3" t="s">
        <v>746</v>
      </c>
      <c r="IC1" s="3" t="s">
        <v>747</v>
      </c>
      <c r="ID1" s="3" t="s">
        <v>748</v>
      </c>
      <c r="IE1" s="3" t="s">
        <v>749</v>
      </c>
      <c r="IF1" s="3" t="s">
        <v>750</v>
      </c>
      <c r="IG1" s="3" t="s">
        <v>751</v>
      </c>
      <c r="IH1" s="3" t="s">
        <v>752</v>
      </c>
      <c r="II1" s="3" t="s">
        <v>753</v>
      </c>
      <c r="IJ1" s="3" t="s">
        <v>754</v>
      </c>
      <c r="IK1" s="3" t="s">
        <v>755</v>
      </c>
      <c r="IL1" s="3" t="s">
        <v>756</v>
      </c>
      <c r="IM1" s="3" t="s">
        <v>757</v>
      </c>
      <c r="IN1" s="3" t="s">
        <v>758</v>
      </c>
      <c r="IO1" s="3" t="s">
        <v>759</v>
      </c>
      <c r="IP1" s="3" t="s">
        <v>760</v>
      </c>
      <c r="IQ1" s="3" t="s">
        <v>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762</v>
      </c>
      <c r="C10" s="8" t="s">
        <v>763</v>
      </c>
      <c r="D10" s="8" t="s">
        <v>764</v>
      </c>
      <c r="E10" s="8" t="s">
        <v>765</v>
      </c>
      <c r="F10" s="8" t="s">
        <v>766</v>
      </c>
      <c r="G10" s="8" t="s">
        <v>767</v>
      </c>
      <c r="H10" s="8" t="s">
        <v>768</v>
      </c>
      <c r="I10" s="8" t="s">
        <v>769</v>
      </c>
      <c r="J10" s="8" t="s">
        <v>770</v>
      </c>
      <c r="K10" s="8" t="s">
        <v>771</v>
      </c>
      <c r="L10" s="8" t="s">
        <v>772</v>
      </c>
      <c r="M10" s="8" t="s">
        <v>773</v>
      </c>
      <c r="N10" s="8" t="s">
        <v>774</v>
      </c>
      <c r="O10" s="8" t="s">
        <v>775</v>
      </c>
      <c r="P10" s="8" t="s">
        <v>776</v>
      </c>
      <c r="Q10" s="8" t="s">
        <v>777</v>
      </c>
      <c r="R10" s="8" t="s">
        <v>778</v>
      </c>
      <c r="S10" s="8" t="s">
        <v>779</v>
      </c>
      <c r="T10" s="8" t="s">
        <v>780</v>
      </c>
      <c r="U10" s="8" t="s">
        <v>781</v>
      </c>
      <c r="V10" s="8" t="s">
        <v>782</v>
      </c>
      <c r="W10" s="8" t="s">
        <v>783</v>
      </c>
      <c r="X10" s="8" t="s">
        <v>784</v>
      </c>
      <c r="Y10" s="8" t="s">
        <v>785</v>
      </c>
      <c r="Z10" s="8" t="s">
        <v>786</v>
      </c>
      <c r="AA10" s="8" t="s">
        <v>787</v>
      </c>
      <c r="AB10" s="8" t="s">
        <v>788</v>
      </c>
      <c r="AC10" s="8" t="s">
        <v>789</v>
      </c>
      <c r="AD10" s="8" t="s">
        <v>790</v>
      </c>
      <c r="AE10" s="8" t="s">
        <v>791</v>
      </c>
      <c r="AF10" s="8" t="s">
        <v>792</v>
      </c>
      <c r="AG10" s="8" t="s">
        <v>793</v>
      </c>
      <c r="AH10" s="8" t="s">
        <v>794</v>
      </c>
      <c r="AI10" s="8" t="s">
        <v>795</v>
      </c>
      <c r="AJ10" s="8" t="s">
        <v>796</v>
      </c>
      <c r="AK10" s="8" t="s">
        <v>797</v>
      </c>
      <c r="AL10" s="8" t="s">
        <v>798</v>
      </c>
      <c r="AM10" s="8" t="s">
        <v>799</v>
      </c>
      <c r="AN10" s="8" t="s">
        <v>800</v>
      </c>
      <c r="AO10" s="8" t="s">
        <v>801</v>
      </c>
      <c r="AP10" s="8" t="s">
        <v>802</v>
      </c>
      <c r="AQ10" s="8" t="s">
        <v>803</v>
      </c>
      <c r="AR10" s="8" t="s">
        <v>804</v>
      </c>
      <c r="AS10" s="8" t="s">
        <v>805</v>
      </c>
      <c r="AT10" s="8" t="s">
        <v>806</v>
      </c>
      <c r="AU10" s="8" t="s">
        <v>807</v>
      </c>
      <c r="AV10" s="8" t="s">
        <v>808</v>
      </c>
      <c r="AW10" s="8" t="s">
        <v>809</v>
      </c>
      <c r="AX10" s="8" t="s">
        <v>810</v>
      </c>
      <c r="AY10" s="8" t="s">
        <v>811</v>
      </c>
      <c r="AZ10" s="8" t="s">
        <v>812</v>
      </c>
      <c r="BA10" s="8" t="s">
        <v>813</v>
      </c>
      <c r="BB10" s="8" t="s">
        <v>814</v>
      </c>
      <c r="BC10" s="8" t="s">
        <v>815</v>
      </c>
      <c r="BD10" s="8" t="s">
        <v>816</v>
      </c>
      <c r="BE10" s="8" t="s">
        <v>817</v>
      </c>
      <c r="BF10" s="8" t="s">
        <v>818</v>
      </c>
      <c r="BG10" s="8" t="s">
        <v>819</v>
      </c>
      <c r="BH10" s="8" t="s">
        <v>820</v>
      </c>
      <c r="BI10" s="8" t="s">
        <v>821</v>
      </c>
      <c r="BJ10" s="8" t="s">
        <v>822</v>
      </c>
      <c r="BK10" s="8" t="s">
        <v>823</v>
      </c>
      <c r="BL10" s="8" t="s">
        <v>824</v>
      </c>
      <c r="BM10" s="8" t="s">
        <v>825</v>
      </c>
      <c r="BN10" s="8" t="s">
        <v>826</v>
      </c>
      <c r="BO10" s="8" t="s">
        <v>827</v>
      </c>
      <c r="BP10" s="8" t="s">
        <v>828</v>
      </c>
      <c r="BQ10" s="8" t="s">
        <v>829</v>
      </c>
      <c r="BR10" s="8" t="s">
        <v>830</v>
      </c>
      <c r="BS10" s="8" t="s">
        <v>831</v>
      </c>
      <c r="BT10" s="8" t="s">
        <v>832</v>
      </c>
      <c r="BU10" s="8" t="s">
        <v>833</v>
      </c>
      <c r="BV10" s="8" t="s">
        <v>834</v>
      </c>
      <c r="BW10" s="8" t="s">
        <v>835</v>
      </c>
      <c r="BX10" s="8" t="s">
        <v>836</v>
      </c>
      <c r="BY10" s="8" t="s">
        <v>837</v>
      </c>
      <c r="BZ10" s="8" t="s">
        <v>838</v>
      </c>
      <c r="CA10" s="8" t="s">
        <v>839</v>
      </c>
      <c r="CB10" s="8" t="s">
        <v>840</v>
      </c>
      <c r="CC10" s="8" t="s">
        <v>841</v>
      </c>
      <c r="CD10" s="8" t="s">
        <v>842</v>
      </c>
      <c r="CE10" s="8" t="s">
        <v>843</v>
      </c>
      <c r="CF10" s="8" t="s">
        <v>844</v>
      </c>
      <c r="CG10" s="8" t="s">
        <v>845</v>
      </c>
      <c r="CH10" s="8" t="s">
        <v>846</v>
      </c>
      <c r="CI10" s="8" t="s">
        <v>847</v>
      </c>
      <c r="CJ10" s="8" t="s">
        <v>848</v>
      </c>
      <c r="CK10" s="8" t="s">
        <v>849</v>
      </c>
      <c r="CL10" s="8" t="s">
        <v>850</v>
      </c>
      <c r="CM10" s="8" t="s">
        <v>851</v>
      </c>
      <c r="CN10" s="8" t="s">
        <v>852</v>
      </c>
      <c r="CO10" s="8" t="s">
        <v>853</v>
      </c>
      <c r="CP10" s="8" t="s">
        <v>854</v>
      </c>
      <c r="CQ10" s="8" t="s">
        <v>855</v>
      </c>
      <c r="CR10" s="8" t="s">
        <v>856</v>
      </c>
      <c r="CS10" s="8" t="s">
        <v>857</v>
      </c>
      <c r="CT10" s="8" t="s">
        <v>858</v>
      </c>
      <c r="CU10" s="8" t="s">
        <v>859</v>
      </c>
      <c r="CV10" s="8" t="s">
        <v>860</v>
      </c>
      <c r="CW10" s="8" t="s">
        <v>861</v>
      </c>
      <c r="CX10" s="8" t="s">
        <v>862</v>
      </c>
      <c r="CY10" s="8" t="s">
        <v>863</v>
      </c>
      <c r="CZ10" s="8" t="s">
        <v>864</v>
      </c>
      <c r="DA10" s="8" t="s">
        <v>865</v>
      </c>
      <c r="DB10" s="8" t="s">
        <v>866</v>
      </c>
      <c r="DC10" s="8" t="s">
        <v>867</v>
      </c>
      <c r="DD10" s="8" t="s">
        <v>868</v>
      </c>
      <c r="DE10" s="8" t="s">
        <v>869</v>
      </c>
      <c r="DF10" s="8" t="s">
        <v>870</v>
      </c>
      <c r="DG10" s="8" t="s">
        <v>871</v>
      </c>
      <c r="DH10" s="8" t="s">
        <v>872</v>
      </c>
      <c r="DI10" s="8" t="s">
        <v>873</v>
      </c>
      <c r="DJ10" s="8" t="s">
        <v>874</v>
      </c>
      <c r="DK10" s="8" t="s">
        <v>875</v>
      </c>
      <c r="DL10" s="8" t="s">
        <v>876</v>
      </c>
      <c r="DM10" s="8" t="s">
        <v>877</v>
      </c>
      <c r="DN10" s="8" t="s">
        <v>878</v>
      </c>
      <c r="DO10" s="8" t="s">
        <v>879</v>
      </c>
      <c r="DP10" s="8" t="s">
        <v>880</v>
      </c>
      <c r="DQ10" s="8" t="s">
        <v>881</v>
      </c>
      <c r="DR10" s="8" t="s">
        <v>882</v>
      </c>
      <c r="DS10" s="8" t="s">
        <v>883</v>
      </c>
      <c r="DT10" s="8" t="s">
        <v>884</v>
      </c>
      <c r="DU10" s="8" t="s">
        <v>885</v>
      </c>
      <c r="DV10" s="8" t="s">
        <v>886</v>
      </c>
      <c r="DW10" s="8" t="s">
        <v>887</v>
      </c>
      <c r="DX10" s="8" t="s">
        <v>888</v>
      </c>
      <c r="DY10" s="8" t="s">
        <v>889</v>
      </c>
      <c r="DZ10" s="8" t="s">
        <v>890</v>
      </c>
      <c r="EA10" s="8" t="s">
        <v>891</v>
      </c>
      <c r="EB10" s="8" t="s">
        <v>892</v>
      </c>
      <c r="EC10" s="8" t="s">
        <v>893</v>
      </c>
      <c r="ED10" s="8" t="s">
        <v>894</v>
      </c>
      <c r="EE10" s="8" t="s">
        <v>895</v>
      </c>
      <c r="EF10" s="8" t="s">
        <v>896</v>
      </c>
      <c r="EG10" s="8" t="s">
        <v>897</v>
      </c>
      <c r="EH10" s="8" t="s">
        <v>898</v>
      </c>
      <c r="EI10" s="8" t="s">
        <v>899</v>
      </c>
      <c r="EJ10" s="8" t="s">
        <v>900</v>
      </c>
      <c r="EK10" s="8" t="s">
        <v>901</v>
      </c>
      <c r="EL10" s="8" t="s">
        <v>902</v>
      </c>
      <c r="EM10" s="8" t="s">
        <v>903</v>
      </c>
      <c r="EN10" s="8" t="s">
        <v>904</v>
      </c>
      <c r="EO10" s="8" t="s">
        <v>905</v>
      </c>
      <c r="EP10" s="8" t="s">
        <v>906</v>
      </c>
      <c r="EQ10" s="8" t="s">
        <v>907</v>
      </c>
      <c r="ER10" s="8" t="s">
        <v>908</v>
      </c>
      <c r="ES10" s="8" t="s">
        <v>909</v>
      </c>
      <c r="ET10" s="8" t="s">
        <v>910</v>
      </c>
      <c r="EU10" s="8" t="s">
        <v>911</v>
      </c>
      <c r="EV10" s="8" t="s">
        <v>912</v>
      </c>
      <c r="EW10" s="8" t="s">
        <v>913</v>
      </c>
      <c r="EX10" s="8" t="s">
        <v>914</v>
      </c>
      <c r="EY10" s="8" t="s">
        <v>915</v>
      </c>
      <c r="EZ10" s="8" t="s">
        <v>916</v>
      </c>
      <c r="FA10" s="8" t="s">
        <v>917</v>
      </c>
      <c r="FB10" s="8" t="s">
        <v>918</v>
      </c>
      <c r="FC10" s="8" t="s">
        <v>919</v>
      </c>
      <c r="FD10" s="8" t="s">
        <v>920</v>
      </c>
      <c r="FE10" s="8" t="s">
        <v>921</v>
      </c>
      <c r="FF10" s="8" t="s">
        <v>922</v>
      </c>
      <c r="FG10" s="8" t="s">
        <v>923</v>
      </c>
      <c r="FH10" s="8" t="s">
        <v>924</v>
      </c>
      <c r="FI10" s="8" t="s">
        <v>925</v>
      </c>
      <c r="FJ10" s="8" t="s">
        <v>926</v>
      </c>
      <c r="FK10" s="8" t="s">
        <v>927</v>
      </c>
      <c r="FL10" s="8" t="s">
        <v>928</v>
      </c>
      <c r="FM10" s="8" t="s">
        <v>929</v>
      </c>
      <c r="FN10" s="8" t="s">
        <v>930</v>
      </c>
      <c r="FO10" s="8" t="s">
        <v>931</v>
      </c>
      <c r="FP10" s="8" t="s">
        <v>932</v>
      </c>
      <c r="FQ10" s="8" t="s">
        <v>933</v>
      </c>
      <c r="FR10" s="8" t="s">
        <v>934</v>
      </c>
      <c r="FS10" s="8" t="s">
        <v>935</v>
      </c>
      <c r="FT10" s="8" t="s">
        <v>936</v>
      </c>
      <c r="FU10" s="8" t="s">
        <v>937</v>
      </c>
      <c r="FV10" s="8" t="s">
        <v>938</v>
      </c>
      <c r="FW10" s="8" t="s">
        <v>939</v>
      </c>
      <c r="FX10" s="8" t="s">
        <v>940</v>
      </c>
      <c r="FY10" s="8" t="s">
        <v>941</v>
      </c>
      <c r="FZ10" s="8" t="s">
        <v>942</v>
      </c>
      <c r="GA10" s="8" t="s">
        <v>943</v>
      </c>
      <c r="GB10" s="8" t="s">
        <v>944</v>
      </c>
      <c r="GC10" s="8" t="s">
        <v>945</v>
      </c>
      <c r="GD10" s="8" t="s">
        <v>946</v>
      </c>
      <c r="GE10" s="8" t="s">
        <v>947</v>
      </c>
      <c r="GF10" s="8" t="s">
        <v>948</v>
      </c>
      <c r="GG10" s="8" t="s">
        <v>949</v>
      </c>
      <c r="GH10" s="8" t="s">
        <v>950</v>
      </c>
      <c r="GI10" s="8" t="s">
        <v>951</v>
      </c>
      <c r="GJ10" s="8" t="s">
        <v>952</v>
      </c>
      <c r="GK10" s="8" t="s">
        <v>953</v>
      </c>
      <c r="GL10" s="8" t="s">
        <v>954</v>
      </c>
      <c r="GM10" s="8" t="s">
        <v>955</v>
      </c>
      <c r="GN10" s="8" t="s">
        <v>956</v>
      </c>
      <c r="GO10" s="8" t="s">
        <v>957</v>
      </c>
      <c r="GP10" s="8" t="s">
        <v>958</v>
      </c>
      <c r="GQ10" s="8" t="s">
        <v>959</v>
      </c>
      <c r="GR10" s="8" t="s">
        <v>960</v>
      </c>
      <c r="GS10" s="8" t="s">
        <v>961</v>
      </c>
      <c r="GT10" s="8" t="s">
        <v>962</v>
      </c>
      <c r="GU10" s="8" t="s">
        <v>963</v>
      </c>
      <c r="GV10" s="8" t="s">
        <v>964</v>
      </c>
      <c r="GW10" s="8" t="s">
        <v>965</v>
      </c>
      <c r="GX10" s="8" t="s">
        <v>966</v>
      </c>
      <c r="GY10" s="8" t="s">
        <v>967</v>
      </c>
      <c r="GZ10" s="8" t="s">
        <v>968</v>
      </c>
      <c r="HA10" s="8" t="s">
        <v>969</v>
      </c>
      <c r="HB10" s="8" t="s">
        <v>970</v>
      </c>
      <c r="HC10" s="8" t="s">
        <v>971</v>
      </c>
      <c r="HD10" s="8" t="s">
        <v>972</v>
      </c>
      <c r="HE10" s="8" t="s">
        <v>973</v>
      </c>
      <c r="HF10" s="8" t="s">
        <v>974</v>
      </c>
      <c r="HG10" s="8" t="s">
        <v>975</v>
      </c>
      <c r="HH10" s="8" t="s">
        <v>976</v>
      </c>
      <c r="HI10" s="8" t="s">
        <v>977</v>
      </c>
      <c r="HJ10" s="8" t="s">
        <v>978</v>
      </c>
      <c r="HK10" s="8" t="s">
        <v>979</v>
      </c>
      <c r="HL10" s="8" t="s">
        <v>980</v>
      </c>
      <c r="HM10" s="8" t="s">
        <v>981</v>
      </c>
      <c r="HN10" s="8" t="s">
        <v>982</v>
      </c>
      <c r="HO10" s="8" t="s">
        <v>983</v>
      </c>
      <c r="HP10" s="8" t="s">
        <v>984</v>
      </c>
      <c r="HQ10" s="8" t="s">
        <v>985</v>
      </c>
      <c r="HR10" s="8" t="s">
        <v>986</v>
      </c>
      <c r="HS10" s="8" t="s">
        <v>987</v>
      </c>
      <c r="HT10" s="8" t="s">
        <v>988</v>
      </c>
      <c r="HU10" s="8" t="s">
        <v>989</v>
      </c>
      <c r="HV10" s="8" t="s">
        <v>990</v>
      </c>
      <c r="HW10" s="8" t="s">
        <v>991</v>
      </c>
      <c r="HX10" s="8" t="s">
        <v>992</v>
      </c>
      <c r="HY10" s="8" t="s">
        <v>993</v>
      </c>
      <c r="HZ10" s="8" t="s">
        <v>994</v>
      </c>
      <c r="IA10" s="8" t="s">
        <v>995</v>
      </c>
      <c r="IB10" s="8" t="s">
        <v>996</v>
      </c>
      <c r="IC10" s="8" t="s">
        <v>997</v>
      </c>
      <c r="ID10" s="8" t="s">
        <v>998</v>
      </c>
      <c r="IE10" s="8" t="s">
        <v>999</v>
      </c>
      <c r="IF10" s="8" t="s">
        <v>1000</v>
      </c>
      <c r="IG10" s="8" t="s">
        <v>1001</v>
      </c>
      <c r="IH10" s="8" t="s">
        <v>1002</v>
      </c>
      <c r="II10" s="8" t="s">
        <v>1003</v>
      </c>
      <c r="IJ10" s="8" t="s">
        <v>1004</v>
      </c>
      <c r="IK10" s="8" t="s">
        <v>1005</v>
      </c>
      <c r="IL10" s="8" t="s">
        <v>1006</v>
      </c>
      <c r="IM10" s="8" t="s">
        <v>1007</v>
      </c>
      <c r="IN10" s="8" t="s">
        <v>1008</v>
      </c>
      <c r="IO10" s="8" t="s">
        <v>1009</v>
      </c>
      <c r="IP10" s="8" t="s">
        <v>1010</v>
      </c>
      <c r="IQ10" s="8" t="s">
        <v>1011</v>
      </c>
    </row>
    <row r="11" spans="1:251">
      <c r="A11" s="10">
        <v>42036</v>
      </c>
      <c r="B11" s="9">
        <v>769.13099999999997</v>
      </c>
      <c r="C11" s="9">
        <v>759.68499999999995</v>
      </c>
      <c r="D11" s="9">
        <v>1360.586</v>
      </c>
      <c r="E11" s="9">
        <v>685.90200000000004</v>
      </c>
      <c r="F11" s="9">
        <v>674.68399999999997</v>
      </c>
      <c r="G11" s="9">
        <v>694.66800000000001</v>
      </c>
      <c r="H11" s="9">
        <v>344.096</v>
      </c>
      <c r="I11" s="9">
        <v>350.57100000000003</v>
      </c>
      <c r="J11" s="9">
        <v>489.02</v>
      </c>
      <c r="K11" s="9">
        <v>245.81200000000001</v>
      </c>
      <c r="L11" s="9">
        <v>243.208</v>
      </c>
      <c r="M11" s="9">
        <v>232.85900000000001</v>
      </c>
      <c r="N11" s="9">
        <v>110.636</v>
      </c>
      <c r="O11" s="9">
        <v>122.223</v>
      </c>
      <c r="P11" s="9">
        <v>292.77100000000002</v>
      </c>
      <c r="Q11" s="9">
        <v>159.636</v>
      </c>
      <c r="R11" s="9">
        <v>133.136</v>
      </c>
      <c r="S11" s="9">
        <v>989.39700000000005</v>
      </c>
      <c r="T11" s="9">
        <v>494.96800000000002</v>
      </c>
      <c r="U11" s="9">
        <v>494.42899999999997</v>
      </c>
      <c r="V11" s="9">
        <v>397.06799999999998</v>
      </c>
      <c r="W11" s="9">
        <v>194.59700000000001</v>
      </c>
      <c r="X11" s="9">
        <v>202.471</v>
      </c>
      <c r="Y11" s="9">
        <v>120.146</v>
      </c>
      <c r="Z11" s="9">
        <v>58.6</v>
      </c>
      <c r="AA11" s="9">
        <v>61.545999999999999</v>
      </c>
      <c r="AB11" s="9">
        <v>339.52100000000002</v>
      </c>
      <c r="AC11" s="9">
        <v>169.47800000000001</v>
      </c>
      <c r="AD11" s="9">
        <v>170.04300000000001</v>
      </c>
      <c r="AE11" s="9">
        <v>40.292999999999999</v>
      </c>
      <c r="AF11" s="9">
        <v>22.498999999999999</v>
      </c>
      <c r="AG11" s="9">
        <v>17.794</v>
      </c>
      <c r="AH11" s="9">
        <v>284.976</v>
      </c>
      <c r="AI11" s="9">
        <v>142.30799999999999</v>
      </c>
      <c r="AJ11" s="9">
        <v>142.66900000000001</v>
      </c>
      <c r="AK11" s="9">
        <v>18.309999999999999</v>
      </c>
      <c r="AL11" s="9">
        <v>12.504</v>
      </c>
      <c r="AM11" s="9">
        <v>5.806</v>
      </c>
      <c r="AN11" s="9">
        <v>57.744999999999997</v>
      </c>
      <c r="AO11" s="9">
        <v>25.12</v>
      </c>
      <c r="AP11" s="9">
        <v>32.625999999999998</v>
      </c>
      <c r="AQ11" s="9">
        <v>32.435000000000002</v>
      </c>
      <c r="AR11" s="9">
        <v>2.2909999999999999</v>
      </c>
      <c r="AS11" s="9">
        <v>30.143999999999998</v>
      </c>
      <c r="AT11" s="9">
        <v>295.05099999999999</v>
      </c>
      <c r="AU11" s="9">
        <v>129.09800000000001</v>
      </c>
      <c r="AV11" s="9">
        <v>165.953</v>
      </c>
      <c r="AW11" s="9">
        <v>690.03700000000003</v>
      </c>
      <c r="AX11" s="9">
        <v>354.233</v>
      </c>
      <c r="AY11" s="9">
        <v>335.80399999999997</v>
      </c>
      <c r="AZ11" s="9">
        <v>81.286000000000001</v>
      </c>
      <c r="BA11" s="9">
        <v>45.567999999999998</v>
      </c>
      <c r="BB11" s="9">
        <v>35.719000000000001</v>
      </c>
      <c r="BC11" s="9">
        <v>608.75099999999998</v>
      </c>
      <c r="BD11" s="9">
        <v>308.66500000000002</v>
      </c>
      <c r="BE11" s="9">
        <v>300.08600000000001</v>
      </c>
      <c r="BF11" s="9">
        <v>1911.1759999999999</v>
      </c>
      <c r="BG11" s="9">
        <v>980.89800000000002</v>
      </c>
      <c r="BH11" s="9">
        <v>930.27800000000002</v>
      </c>
      <c r="BI11" s="9">
        <v>1200.8820000000001</v>
      </c>
      <c r="BJ11" s="9">
        <v>609.03599999999994</v>
      </c>
      <c r="BK11" s="9">
        <v>591.846</v>
      </c>
      <c r="BL11" s="9">
        <v>333.43</v>
      </c>
      <c r="BM11" s="9">
        <v>167.41499999999999</v>
      </c>
      <c r="BN11" s="9">
        <v>166.01499999999999</v>
      </c>
      <c r="BO11" s="9">
        <v>6635.0069999999996</v>
      </c>
      <c r="BP11" s="9">
        <v>3296.8969999999999</v>
      </c>
      <c r="BQ11" s="9">
        <v>3338.11</v>
      </c>
      <c r="BR11" s="9">
        <v>5281.5940000000001</v>
      </c>
      <c r="BS11" s="9">
        <v>2888.4259999999999</v>
      </c>
      <c r="BT11" s="9">
        <v>2393.1680000000001</v>
      </c>
      <c r="BU11" s="9">
        <v>680.91600000000005</v>
      </c>
      <c r="BV11" s="9">
        <v>374.56</v>
      </c>
      <c r="BW11" s="9">
        <v>306.35599999999999</v>
      </c>
      <c r="BX11" s="9">
        <v>371.447</v>
      </c>
      <c r="BY11" s="9">
        <v>128.30000000000001</v>
      </c>
      <c r="BZ11" s="9">
        <v>243.14699999999999</v>
      </c>
      <c r="CA11" s="9">
        <v>223.06399999999999</v>
      </c>
      <c r="CB11" s="9">
        <v>102.61</v>
      </c>
      <c r="CC11" s="9">
        <v>120.453</v>
      </c>
      <c r="CD11" s="9">
        <v>364.959</v>
      </c>
      <c r="CE11" s="9">
        <v>141.02000000000001</v>
      </c>
      <c r="CF11" s="9">
        <v>223.93899999999999</v>
      </c>
      <c r="CG11" s="9">
        <v>334.94900000000001</v>
      </c>
      <c r="CH11" s="9">
        <v>116.598</v>
      </c>
      <c r="CI11" s="9">
        <v>218.35</v>
      </c>
      <c r="CJ11" s="9">
        <v>1003.974</v>
      </c>
      <c r="CK11" s="9">
        <v>540.71500000000003</v>
      </c>
      <c r="CL11" s="9">
        <v>463.25900000000001</v>
      </c>
      <c r="CM11" s="9">
        <v>4277.6189999999997</v>
      </c>
      <c r="CN11" s="9">
        <v>2347.7109999999998</v>
      </c>
      <c r="CO11" s="9">
        <v>1929.9079999999999</v>
      </c>
      <c r="CP11" s="9">
        <v>892.20600000000002</v>
      </c>
      <c r="CQ11" s="9">
        <v>479.846</v>
      </c>
      <c r="CR11" s="9">
        <v>412.36099999999999</v>
      </c>
      <c r="CS11" s="9">
        <v>3615.1219999999998</v>
      </c>
      <c r="CT11" s="9">
        <v>1937.61</v>
      </c>
      <c r="CU11" s="9">
        <v>1677.5119999999999</v>
      </c>
      <c r="CV11" s="9">
        <v>438.53</v>
      </c>
      <c r="CW11" s="9">
        <v>236.76300000000001</v>
      </c>
      <c r="CX11" s="9">
        <v>201.767</v>
      </c>
      <c r="CY11" s="9">
        <v>5622.1940000000004</v>
      </c>
      <c r="CZ11" s="9">
        <v>3029.1729999999998</v>
      </c>
      <c r="DA11" s="9">
        <v>2593.0210000000002</v>
      </c>
      <c r="DB11" s="9">
        <v>5086.2169999999996</v>
      </c>
      <c r="DC11" s="9">
        <v>2785.413</v>
      </c>
      <c r="DD11" s="9">
        <v>2300.8029999999999</v>
      </c>
      <c r="DE11" s="9">
        <v>4785.3490000000002</v>
      </c>
      <c r="DF11" s="9">
        <v>2659.8649999999998</v>
      </c>
      <c r="DG11" s="9">
        <v>2125.4839999999999</v>
      </c>
      <c r="DH11" s="9">
        <v>1330.075</v>
      </c>
      <c r="DI11" s="9">
        <v>681.96199999999999</v>
      </c>
      <c r="DJ11" s="9">
        <v>648.11300000000006</v>
      </c>
      <c r="DK11" s="9">
        <v>834.50099999999998</v>
      </c>
      <c r="DL11" s="9">
        <v>442.66500000000002</v>
      </c>
      <c r="DM11" s="9">
        <v>391.83699999999999</v>
      </c>
      <c r="DN11" s="9">
        <v>493.90100000000001</v>
      </c>
      <c r="DO11" s="9">
        <v>301.91800000000001</v>
      </c>
      <c r="DP11" s="9">
        <v>191.983</v>
      </c>
      <c r="DQ11" s="9">
        <v>292.14600000000002</v>
      </c>
      <c r="DR11" s="9">
        <v>152.19300000000001</v>
      </c>
      <c r="DS11" s="9">
        <v>139.953</v>
      </c>
      <c r="DT11" s="9">
        <v>1061.2670000000001</v>
      </c>
      <c r="DU11" s="9">
        <v>256.27800000000002</v>
      </c>
      <c r="DV11" s="9">
        <v>804.98900000000003</v>
      </c>
      <c r="DW11" s="9">
        <v>527.55399999999997</v>
      </c>
      <c r="DX11" s="9">
        <v>114.02500000000001</v>
      </c>
      <c r="DY11" s="9">
        <v>413.53</v>
      </c>
      <c r="DZ11" s="9">
        <v>123.447</v>
      </c>
      <c r="EA11" s="9">
        <v>40.957999999999998</v>
      </c>
      <c r="EB11" s="9">
        <v>82.489000000000004</v>
      </c>
      <c r="EC11" s="9">
        <v>440.39100000000002</v>
      </c>
      <c r="ED11" s="9">
        <v>89.031999999999996</v>
      </c>
      <c r="EE11" s="9">
        <v>351.35899999999998</v>
      </c>
      <c r="EF11" s="9">
        <v>83.671000000000006</v>
      </c>
      <c r="EG11" s="9">
        <v>20.472999999999999</v>
      </c>
      <c r="EH11" s="9">
        <v>63.198</v>
      </c>
      <c r="EI11" s="9">
        <v>332.78100000000001</v>
      </c>
      <c r="EJ11" s="9">
        <v>57.039000000000001</v>
      </c>
      <c r="EK11" s="9">
        <v>275.74200000000002</v>
      </c>
      <c r="EL11" s="9">
        <v>22.875</v>
      </c>
      <c r="EM11" s="9">
        <v>2.4249999999999998</v>
      </c>
      <c r="EN11" s="9">
        <v>20.451000000000001</v>
      </c>
      <c r="EO11" s="9">
        <v>90.147000000000006</v>
      </c>
      <c r="EP11" s="9">
        <v>25.63</v>
      </c>
      <c r="EQ11" s="9">
        <v>64.516999999999996</v>
      </c>
      <c r="ER11" s="9">
        <v>205.46600000000001</v>
      </c>
      <c r="ES11" s="9">
        <v>9.6739999999999995</v>
      </c>
      <c r="ET11" s="9">
        <v>195.791</v>
      </c>
      <c r="EU11" s="9">
        <v>738.95600000000002</v>
      </c>
      <c r="EV11" s="9">
        <v>180.09700000000001</v>
      </c>
      <c r="EW11" s="9">
        <v>558.85900000000004</v>
      </c>
      <c r="EX11" s="9">
        <v>822.68399999999997</v>
      </c>
      <c r="EY11" s="9">
        <v>266.85399999999998</v>
      </c>
      <c r="EZ11" s="9">
        <v>555.82899999999995</v>
      </c>
      <c r="FA11" s="9">
        <v>117.937</v>
      </c>
      <c r="FB11" s="9">
        <v>38.017000000000003</v>
      </c>
      <c r="FC11" s="9">
        <v>79.92</v>
      </c>
      <c r="FD11" s="9">
        <v>704.74699999999996</v>
      </c>
      <c r="FE11" s="9">
        <v>228.83799999999999</v>
      </c>
      <c r="FF11" s="9">
        <v>475.90899999999999</v>
      </c>
      <c r="FG11" s="9">
        <v>5399.5309999999999</v>
      </c>
      <c r="FH11" s="9">
        <v>2926.4430000000002</v>
      </c>
      <c r="FI11" s="9">
        <v>2473.0880000000002</v>
      </c>
      <c r="FJ11" s="9">
        <v>1235.4760000000001</v>
      </c>
      <c r="FK11" s="9">
        <v>370.45400000000001</v>
      </c>
      <c r="FL11" s="9">
        <v>865.02200000000005</v>
      </c>
      <c r="FM11" s="9">
        <v>399.33499999999998</v>
      </c>
      <c r="FN11" s="9">
        <v>85.239000000000004</v>
      </c>
      <c r="FO11" s="9">
        <v>314.096</v>
      </c>
      <c r="FP11" s="9">
        <v>5781.4380000000001</v>
      </c>
      <c r="FQ11" s="9">
        <v>2839.0430000000001</v>
      </c>
      <c r="FR11" s="9">
        <v>2942.395</v>
      </c>
      <c r="FS11" s="9">
        <v>4116.6850000000004</v>
      </c>
      <c r="FT11" s="9">
        <v>2198.1970000000001</v>
      </c>
      <c r="FU11" s="9">
        <v>1918.4880000000001</v>
      </c>
      <c r="FV11" s="9">
        <v>467.214</v>
      </c>
      <c r="FW11" s="9">
        <v>224.203</v>
      </c>
      <c r="FX11" s="9">
        <v>243.011</v>
      </c>
      <c r="FY11" s="9">
        <v>279.24900000000002</v>
      </c>
      <c r="FZ11" s="9">
        <v>87.864999999999995</v>
      </c>
      <c r="GA11" s="9">
        <v>191.38399999999999</v>
      </c>
      <c r="GB11" s="9">
        <v>146.20500000000001</v>
      </c>
      <c r="GC11" s="9">
        <v>66.822000000000003</v>
      </c>
      <c r="GD11" s="9">
        <v>79.382999999999996</v>
      </c>
      <c r="GE11" s="9">
        <v>294.80799999999999</v>
      </c>
      <c r="GF11" s="9">
        <v>104.47</v>
      </c>
      <c r="GG11" s="9">
        <v>190.339</v>
      </c>
      <c r="GH11" s="9">
        <v>268.39800000000002</v>
      </c>
      <c r="GI11" s="9">
        <v>85.567999999999998</v>
      </c>
      <c r="GJ11" s="9">
        <v>182.83</v>
      </c>
      <c r="GK11" s="9">
        <v>405.39800000000002</v>
      </c>
      <c r="GL11" s="9">
        <v>221.93199999999999</v>
      </c>
      <c r="GM11" s="9">
        <v>183.46600000000001</v>
      </c>
      <c r="GN11" s="9">
        <v>3711.2869999999998</v>
      </c>
      <c r="GO11" s="9">
        <v>1976.2639999999999</v>
      </c>
      <c r="GP11" s="9">
        <v>1735.0219999999999</v>
      </c>
      <c r="GQ11" s="9">
        <v>355.14400000000001</v>
      </c>
      <c r="GR11" s="9">
        <v>187.988</v>
      </c>
      <c r="GS11" s="9">
        <v>167.15700000000001</v>
      </c>
      <c r="GT11" s="9">
        <v>2795.8180000000002</v>
      </c>
      <c r="GU11" s="9">
        <v>1370.703</v>
      </c>
      <c r="GV11" s="9">
        <v>1425.115</v>
      </c>
      <c r="GW11" s="9">
        <v>259.779</v>
      </c>
      <c r="GX11" s="9">
        <v>117.49299999999999</v>
      </c>
      <c r="GY11" s="9">
        <v>142.286</v>
      </c>
      <c r="GZ11" s="9">
        <v>4349.04</v>
      </c>
      <c r="HA11" s="9">
        <v>2307.5830000000001</v>
      </c>
      <c r="HB11" s="9">
        <v>2041.4570000000001</v>
      </c>
      <c r="HC11" s="9">
        <v>4138.9030000000002</v>
      </c>
      <c r="HD11" s="9">
        <v>2202.96</v>
      </c>
      <c r="HE11" s="9">
        <v>1935.943</v>
      </c>
      <c r="HF11" s="9">
        <v>3920.8910000000001</v>
      </c>
      <c r="HG11" s="9">
        <v>2099.7449999999999</v>
      </c>
      <c r="HH11" s="9">
        <v>1821.146</v>
      </c>
      <c r="HI11" s="9">
        <v>821.86</v>
      </c>
      <c r="HJ11" s="9">
        <v>407.77699999999999</v>
      </c>
      <c r="HK11" s="9">
        <v>414.08300000000003</v>
      </c>
      <c r="HL11" s="9">
        <v>422.39400000000001</v>
      </c>
      <c r="HM11" s="9">
        <v>222.529</v>
      </c>
      <c r="HN11" s="9">
        <v>199.86500000000001</v>
      </c>
      <c r="HO11" s="9">
        <v>190.03800000000001</v>
      </c>
      <c r="HP11" s="9">
        <v>113.142</v>
      </c>
      <c r="HQ11" s="9">
        <v>76.896000000000001</v>
      </c>
      <c r="HR11" s="9">
        <v>170.67099999999999</v>
      </c>
      <c r="HS11" s="9">
        <v>95.415999999999997</v>
      </c>
      <c r="HT11" s="9">
        <v>75.254999999999995</v>
      </c>
      <c r="HU11" s="9">
        <v>1494.0830000000001</v>
      </c>
      <c r="HV11" s="9">
        <v>545.42999999999995</v>
      </c>
      <c r="HW11" s="9">
        <v>948.65300000000002</v>
      </c>
      <c r="HX11" s="9">
        <v>325.35599999999999</v>
      </c>
      <c r="HY11" s="9">
        <v>112.232</v>
      </c>
      <c r="HZ11" s="9">
        <v>213.124</v>
      </c>
      <c r="IA11" s="9">
        <v>76.332999999999998</v>
      </c>
      <c r="IB11" s="9">
        <v>35.158999999999999</v>
      </c>
      <c r="IC11" s="9">
        <v>41.173999999999999</v>
      </c>
      <c r="ID11" s="9">
        <v>262.803</v>
      </c>
      <c r="IE11" s="9">
        <v>87.15</v>
      </c>
      <c r="IF11" s="9">
        <v>175.65299999999999</v>
      </c>
      <c r="IG11" s="9">
        <v>36.406999999999996</v>
      </c>
      <c r="IH11" s="9">
        <v>11.917</v>
      </c>
      <c r="II11" s="9">
        <v>24.49</v>
      </c>
      <c r="IJ11" s="9">
        <v>213.535</v>
      </c>
      <c r="IK11" s="9">
        <v>68.991</v>
      </c>
      <c r="IL11" s="9">
        <v>144.54499999999999</v>
      </c>
      <c r="IM11" s="9">
        <v>39.090000000000003</v>
      </c>
      <c r="IN11" s="9">
        <v>18.425999999999998</v>
      </c>
      <c r="IO11" s="9">
        <v>20.664000000000001</v>
      </c>
      <c r="IP11" s="9">
        <v>64.073999999999998</v>
      </c>
      <c r="IQ11" s="9">
        <v>25.468</v>
      </c>
    </row>
    <row r="12" spans="1:251">
      <c r="A12" s="10">
        <v>42401</v>
      </c>
      <c r="B12" s="9">
        <v>759.3</v>
      </c>
      <c r="C12" s="9">
        <v>785.66300000000001</v>
      </c>
      <c r="D12" s="9">
        <v>1395.325</v>
      </c>
      <c r="E12" s="9">
        <v>683.51499999999999</v>
      </c>
      <c r="F12" s="9">
        <v>711.81</v>
      </c>
      <c r="G12" s="9">
        <v>702.02300000000002</v>
      </c>
      <c r="H12" s="9">
        <v>338.10500000000002</v>
      </c>
      <c r="I12" s="9">
        <v>363.91800000000001</v>
      </c>
      <c r="J12" s="9">
        <v>492.64400000000001</v>
      </c>
      <c r="K12" s="9">
        <v>244.28899999999999</v>
      </c>
      <c r="L12" s="9">
        <v>248.35499999999999</v>
      </c>
      <c r="M12" s="9">
        <v>245.13499999999999</v>
      </c>
      <c r="N12" s="9">
        <v>112.721</v>
      </c>
      <c r="O12" s="9">
        <v>132.41399999999999</v>
      </c>
      <c r="P12" s="9">
        <v>255.23099999999999</v>
      </c>
      <c r="Q12" s="9">
        <v>148.51599999999999</v>
      </c>
      <c r="R12" s="9">
        <v>106.715</v>
      </c>
      <c r="S12" s="9">
        <v>990.11400000000003</v>
      </c>
      <c r="T12" s="9">
        <v>502.52699999999999</v>
      </c>
      <c r="U12" s="9">
        <v>487.58699999999999</v>
      </c>
      <c r="V12" s="9">
        <v>372.52499999999998</v>
      </c>
      <c r="W12" s="9">
        <v>196.864</v>
      </c>
      <c r="X12" s="9">
        <v>175.661</v>
      </c>
      <c r="Y12" s="9">
        <v>128.35</v>
      </c>
      <c r="Z12" s="9">
        <v>61.902999999999999</v>
      </c>
      <c r="AA12" s="9">
        <v>66.447000000000003</v>
      </c>
      <c r="AB12" s="9">
        <v>323.51400000000001</v>
      </c>
      <c r="AC12" s="9">
        <v>169.822</v>
      </c>
      <c r="AD12" s="9">
        <v>153.69200000000001</v>
      </c>
      <c r="AE12" s="9">
        <v>30.22</v>
      </c>
      <c r="AF12" s="9">
        <v>18.231000000000002</v>
      </c>
      <c r="AG12" s="9">
        <v>11.989000000000001</v>
      </c>
      <c r="AH12" s="9">
        <v>280.58300000000003</v>
      </c>
      <c r="AI12" s="9">
        <v>147.28800000000001</v>
      </c>
      <c r="AJ12" s="9">
        <v>133.29400000000001</v>
      </c>
      <c r="AK12" s="9">
        <v>13.891</v>
      </c>
      <c r="AL12" s="9">
        <v>7.7130000000000001</v>
      </c>
      <c r="AM12" s="9">
        <v>6.1779999999999999</v>
      </c>
      <c r="AN12" s="9">
        <v>49.011000000000003</v>
      </c>
      <c r="AO12" s="9">
        <v>27.042000000000002</v>
      </c>
      <c r="AP12" s="9">
        <v>21.969000000000001</v>
      </c>
      <c r="AQ12" s="9">
        <v>24.085000000000001</v>
      </c>
      <c r="AR12" s="9">
        <v>0.81499999999999995</v>
      </c>
      <c r="AS12" s="9">
        <v>23.27</v>
      </c>
      <c r="AT12" s="9">
        <v>283.19600000000003</v>
      </c>
      <c r="AU12" s="9">
        <v>120.477</v>
      </c>
      <c r="AV12" s="9">
        <v>162.71899999999999</v>
      </c>
      <c r="AW12" s="9">
        <v>627.75599999999997</v>
      </c>
      <c r="AX12" s="9">
        <v>345.38</v>
      </c>
      <c r="AY12" s="9">
        <v>282.37599999999998</v>
      </c>
      <c r="AZ12" s="9">
        <v>59.728999999999999</v>
      </c>
      <c r="BA12" s="9">
        <v>36.054000000000002</v>
      </c>
      <c r="BB12" s="9">
        <v>23.675000000000001</v>
      </c>
      <c r="BC12" s="9">
        <v>568.02700000000004</v>
      </c>
      <c r="BD12" s="9">
        <v>309.32600000000002</v>
      </c>
      <c r="BE12" s="9">
        <v>258.7</v>
      </c>
      <c r="BF12" s="9">
        <v>1943.364</v>
      </c>
      <c r="BG12" s="9">
        <v>984.50900000000001</v>
      </c>
      <c r="BH12" s="9">
        <v>958.85500000000002</v>
      </c>
      <c r="BI12" s="9">
        <v>1185.616</v>
      </c>
      <c r="BJ12" s="9">
        <v>614.98900000000003</v>
      </c>
      <c r="BK12" s="9">
        <v>570.62699999999995</v>
      </c>
      <c r="BL12" s="9">
        <v>318.34699999999998</v>
      </c>
      <c r="BM12" s="9">
        <v>167.39</v>
      </c>
      <c r="BN12" s="9">
        <v>150.958</v>
      </c>
      <c r="BO12" s="9">
        <v>6705.558</v>
      </c>
      <c r="BP12" s="9">
        <v>3323.3029999999999</v>
      </c>
      <c r="BQ12" s="9">
        <v>3382.2559999999999</v>
      </c>
      <c r="BR12" s="9">
        <v>5357.0879999999997</v>
      </c>
      <c r="BS12" s="9">
        <v>2917.6280000000002</v>
      </c>
      <c r="BT12" s="9">
        <v>2439.4589999999998</v>
      </c>
      <c r="BU12" s="9">
        <v>663.55499999999995</v>
      </c>
      <c r="BV12" s="9">
        <v>358.60700000000003</v>
      </c>
      <c r="BW12" s="9">
        <v>304.94799999999998</v>
      </c>
      <c r="BX12" s="9">
        <v>363.721</v>
      </c>
      <c r="BY12" s="9">
        <v>122.161</v>
      </c>
      <c r="BZ12" s="9">
        <v>241.56</v>
      </c>
      <c r="CA12" s="9">
        <v>216.25</v>
      </c>
      <c r="CB12" s="9">
        <v>98.853999999999999</v>
      </c>
      <c r="CC12" s="9">
        <v>117.39700000000001</v>
      </c>
      <c r="CD12" s="9">
        <v>364.22800000000001</v>
      </c>
      <c r="CE12" s="9">
        <v>136.46799999999999</v>
      </c>
      <c r="CF12" s="9">
        <v>227.76</v>
      </c>
      <c r="CG12" s="9">
        <v>333.89499999999998</v>
      </c>
      <c r="CH12" s="9">
        <v>114.39100000000001</v>
      </c>
      <c r="CI12" s="9">
        <v>219.505</v>
      </c>
      <c r="CJ12" s="9">
        <v>1029.684</v>
      </c>
      <c r="CK12" s="9">
        <v>553.96299999999997</v>
      </c>
      <c r="CL12" s="9">
        <v>475.721</v>
      </c>
      <c r="CM12" s="9">
        <v>4327.4040000000005</v>
      </c>
      <c r="CN12" s="9">
        <v>2363.6660000000002</v>
      </c>
      <c r="CO12" s="9">
        <v>1963.7380000000001</v>
      </c>
      <c r="CP12" s="9">
        <v>920.01900000000001</v>
      </c>
      <c r="CQ12" s="9">
        <v>490.46699999999998</v>
      </c>
      <c r="CR12" s="9">
        <v>429.55099999999999</v>
      </c>
      <c r="CS12" s="9">
        <v>3634.0839999999998</v>
      </c>
      <c r="CT12" s="9">
        <v>1912.509</v>
      </c>
      <c r="CU12" s="9">
        <v>1721.575</v>
      </c>
      <c r="CV12" s="9">
        <v>420.01499999999999</v>
      </c>
      <c r="CW12" s="9">
        <v>211.80799999999999</v>
      </c>
      <c r="CX12" s="9">
        <v>208.20699999999999</v>
      </c>
      <c r="CY12" s="9">
        <v>5682.9170000000004</v>
      </c>
      <c r="CZ12" s="9">
        <v>3047.2579999999998</v>
      </c>
      <c r="DA12" s="9">
        <v>2635.66</v>
      </c>
      <c r="DB12" s="9">
        <v>5125.0709999999999</v>
      </c>
      <c r="DC12" s="9">
        <v>2770.4760000000001</v>
      </c>
      <c r="DD12" s="9">
        <v>2354.5949999999998</v>
      </c>
      <c r="DE12" s="9">
        <v>4845.393</v>
      </c>
      <c r="DF12" s="9">
        <v>2668.1529999999998</v>
      </c>
      <c r="DG12" s="9">
        <v>2177.2399999999998</v>
      </c>
      <c r="DH12" s="9">
        <v>1305.1980000000001</v>
      </c>
      <c r="DI12" s="9">
        <v>653.726</v>
      </c>
      <c r="DJ12" s="9">
        <v>651.47199999999998</v>
      </c>
      <c r="DK12" s="9">
        <v>839.62900000000002</v>
      </c>
      <c r="DL12" s="9">
        <v>433.79899999999998</v>
      </c>
      <c r="DM12" s="9">
        <v>405.83</v>
      </c>
      <c r="DN12" s="9">
        <v>513.79899999999998</v>
      </c>
      <c r="DO12" s="9">
        <v>304.16899999999998</v>
      </c>
      <c r="DP12" s="9">
        <v>209.63</v>
      </c>
      <c r="DQ12" s="9">
        <v>281.13099999999997</v>
      </c>
      <c r="DR12" s="9">
        <v>135.53299999999999</v>
      </c>
      <c r="DS12" s="9">
        <v>145.59800000000001</v>
      </c>
      <c r="DT12" s="9">
        <v>1067.3389999999999</v>
      </c>
      <c r="DU12" s="9">
        <v>270.142</v>
      </c>
      <c r="DV12" s="9">
        <v>797.19799999999998</v>
      </c>
      <c r="DW12" s="9">
        <v>513.41800000000001</v>
      </c>
      <c r="DX12" s="9">
        <v>103.563</v>
      </c>
      <c r="DY12" s="9">
        <v>409.85500000000002</v>
      </c>
      <c r="DZ12" s="9">
        <v>135.18199999999999</v>
      </c>
      <c r="EA12" s="9">
        <v>41.085000000000001</v>
      </c>
      <c r="EB12" s="9">
        <v>94.096999999999994</v>
      </c>
      <c r="EC12" s="9">
        <v>411.142</v>
      </c>
      <c r="ED12" s="9">
        <v>78.662999999999997</v>
      </c>
      <c r="EE12" s="9">
        <v>332.47899999999998</v>
      </c>
      <c r="EF12" s="9">
        <v>82.369</v>
      </c>
      <c r="EG12" s="9">
        <v>21.085000000000001</v>
      </c>
      <c r="EH12" s="9">
        <v>61.283000000000001</v>
      </c>
      <c r="EI12" s="9">
        <v>300.93700000000001</v>
      </c>
      <c r="EJ12" s="9">
        <v>49.232999999999997</v>
      </c>
      <c r="EK12" s="9">
        <v>251.70400000000001</v>
      </c>
      <c r="EL12" s="9">
        <v>24.431999999999999</v>
      </c>
      <c r="EM12" s="9">
        <v>5.4960000000000004</v>
      </c>
      <c r="EN12" s="9">
        <v>18.936</v>
      </c>
      <c r="EO12" s="9">
        <v>104.13500000000001</v>
      </c>
      <c r="EP12" s="9">
        <v>26.201000000000001</v>
      </c>
      <c r="EQ12" s="9">
        <v>77.933999999999997</v>
      </c>
      <c r="ER12" s="9">
        <v>198.779</v>
      </c>
      <c r="ES12" s="9">
        <v>9.2590000000000003</v>
      </c>
      <c r="ET12" s="9">
        <v>189.52</v>
      </c>
      <c r="EU12" s="9">
        <v>723.66399999999999</v>
      </c>
      <c r="EV12" s="9">
        <v>173.755</v>
      </c>
      <c r="EW12" s="9">
        <v>549.90899999999999</v>
      </c>
      <c r="EX12" s="9">
        <v>796.40800000000002</v>
      </c>
      <c r="EY12" s="9">
        <v>240.39699999999999</v>
      </c>
      <c r="EZ12" s="9">
        <v>556.01099999999997</v>
      </c>
      <c r="FA12" s="9">
        <v>127.877</v>
      </c>
      <c r="FB12" s="9">
        <v>45.076000000000001</v>
      </c>
      <c r="FC12" s="9">
        <v>82.801000000000002</v>
      </c>
      <c r="FD12" s="9">
        <v>668.53099999999995</v>
      </c>
      <c r="FE12" s="9">
        <v>195.321</v>
      </c>
      <c r="FF12" s="9">
        <v>473.21</v>
      </c>
      <c r="FG12" s="9">
        <v>5484.9650000000001</v>
      </c>
      <c r="FH12" s="9">
        <v>2962.7049999999999</v>
      </c>
      <c r="FI12" s="9">
        <v>2522.2600000000002</v>
      </c>
      <c r="FJ12" s="9">
        <v>1220.5940000000001</v>
      </c>
      <c r="FK12" s="9">
        <v>360.59800000000001</v>
      </c>
      <c r="FL12" s="9">
        <v>859.995</v>
      </c>
      <c r="FM12" s="9">
        <v>371.91699999999997</v>
      </c>
      <c r="FN12" s="9">
        <v>73.144000000000005</v>
      </c>
      <c r="FO12" s="9">
        <v>298.77300000000002</v>
      </c>
      <c r="FP12" s="9">
        <v>5864.5110000000004</v>
      </c>
      <c r="FQ12" s="9">
        <v>2873.6039999999998</v>
      </c>
      <c r="FR12" s="9">
        <v>2990.9059999999999</v>
      </c>
      <c r="FS12" s="9">
        <v>4231.84</v>
      </c>
      <c r="FT12" s="9">
        <v>2240.3270000000002</v>
      </c>
      <c r="FU12" s="9">
        <v>1991.5129999999999</v>
      </c>
      <c r="FV12" s="9">
        <v>456.363</v>
      </c>
      <c r="FW12" s="9">
        <v>219.75200000000001</v>
      </c>
      <c r="FX12" s="9">
        <v>236.61</v>
      </c>
      <c r="FY12" s="9">
        <v>290.60199999999998</v>
      </c>
      <c r="FZ12" s="9">
        <v>101.07599999999999</v>
      </c>
      <c r="GA12" s="9">
        <v>189.52500000000001</v>
      </c>
      <c r="GB12" s="9">
        <v>152.072</v>
      </c>
      <c r="GC12" s="9">
        <v>68.176000000000002</v>
      </c>
      <c r="GD12" s="9">
        <v>83.896000000000001</v>
      </c>
      <c r="GE12" s="9">
        <v>302.887</v>
      </c>
      <c r="GF12" s="9">
        <v>116.46299999999999</v>
      </c>
      <c r="GG12" s="9">
        <v>186.42400000000001</v>
      </c>
      <c r="GH12" s="9">
        <v>275.02600000000001</v>
      </c>
      <c r="GI12" s="9">
        <v>94.524000000000001</v>
      </c>
      <c r="GJ12" s="9">
        <v>180.501</v>
      </c>
      <c r="GK12" s="9">
        <v>410.75099999999998</v>
      </c>
      <c r="GL12" s="9">
        <v>227.5</v>
      </c>
      <c r="GM12" s="9">
        <v>183.251</v>
      </c>
      <c r="GN12" s="9">
        <v>3821.09</v>
      </c>
      <c r="GO12" s="9">
        <v>2012.827</v>
      </c>
      <c r="GP12" s="9">
        <v>1808.2619999999999</v>
      </c>
      <c r="GQ12" s="9">
        <v>352.95600000000002</v>
      </c>
      <c r="GR12" s="9">
        <v>191.38499999999999</v>
      </c>
      <c r="GS12" s="9">
        <v>161.571</v>
      </c>
      <c r="GT12" s="9">
        <v>2872.0790000000002</v>
      </c>
      <c r="GU12" s="9">
        <v>1393.0319999999999</v>
      </c>
      <c r="GV12" s="9">
        <v>1479.047</v>
      </c>
      <c r="GW12" s="9">
        <v>272.673</v>
      </c>
      <c r="GX12" s="9">
        <v>132.40700000000001</v>
      </c>
      <c r="GY12" s="9">
        <v>140.26599999999999</v>
      </c>
      <c r="GZ12" s="9">
        <v>4472.375</v>
      </c>
      <c r="HA12" s="9">
        <v>2356.386</v>
      </c>
      <c r="HB12" s="9">
        <v>2115.989</v>
      </c>
      <c r="HC12" s="9">
        <v>4225.1120000000001</v>
      </c>
      <c r="HD12" s="9">
        <v>2233.8539999999998</v>
      </c>
      <c r="HE12" s="9">
        <v>1991.258</v>
      </c>
      <c r="HF12" s="9">
        <v>4010.2179999999998</v>
      </c>
      <c r="HG12" s="9">
        <v>2124.6329999999998</v>
      </c>
      <c r="HH12" s="9">
        <v>1885.586</v>
      </c>
      <c r="HI12" s="9">
        <v>829.23400000000004</v>
      </c>
      <c r="HJ12" s="9">
        <v>420.88400000000001</v>
      </c>
      <c r="HK12" s="9">
        <v>408.34899999999999</v>
      </c>
      <c r="HL12" s="9">
        <v>427.86</v>
      </c>
      <c r="HM12" s="9">
        <v>225.78100000000001</v>
      </c>
      <c r="HN12" s="9">
        <v>202.07900000000001</v>
      </c>
      <c r="HO12" s="9">
        <v>187.32499999999999</v>
      </c>
      <c r="HP12" s="9">
        <v>109.72199999999999</v>
      </c>
      <c r="HQ12" s="9">
        <v>77.602999999999994</v>
      </c>
      <c r="HR12" s="9">
        <v>180.364</v>
      </c>
      <c r="HS12" s="9">
        <v>98.933000000000007</v>
      </c>
      <c r="HT12" s="9">
        <v>81.430999999999997</v>
      </c>
      <c r="HU12" s="9">
        <v>1452.306</v>
      </c>
      <c r="HV12" s="9">
        <v>534.34400000000005</v>
      </c>
      <c r="HW12" s="9">
        <v>917.96199999999999</v>
      </c>
      <c r="HX12" s="9">
        <v>330.99700000000001</v>
      </c>
      <c r="HY12" s="9">
        <v>130.238</v>
      </c>
      <c r="HZ12" s="9">
        <v>200.75899999999999</v>
      </c>
      <c r="IA12" s="9">
        <v>92.527000000000001</v>
      </c>
      <c r="IB12" s="9">
        <v>40.192</v>
      </c>
      <c r="IC12" s="9">
        <v>52.335000000000001</v>
      </c>
      <c r="ID12" s="9">
        <v>274.45999999999998</v>
      </c>
      <c r="IE12" s="9">
        <v>104.812</v>
      </c>
      <c r="IF12" s="9">
        <v>169.648</v>
      </c>
      <c r="IG12" s="9">
        <v>42.475000000000001</v>
      </c>
      <c r="IH12" s="9">
        <v>16.981999999999999</v>
      </c>
      <c r="II12" s="9">
        <v>25.492999999999999</v>
      </c>
      <c r="IJ12" s="9">
        <v>214.66499999999999</v>
      </c>
      <c r="IK12" s="9">
        <v>79.917000000000002</v>
      </c>
      <c r="IL12" s="9">
        <v>134.74799999999999</v>
      </c>
      <c r="IM12" s="9">
        <v>32.384999999999998</v>
      </c>
      <c r="IN12" s="9">
        <v>12.965</v>
      </c>
      <c r="IO12" s="9">
        <v>19.420000000000002</v>
      </c>
      <c r="IP12" s="9">
        <v>60.911999999999999</v>
      </c>
      <c r="IQ12" s="9">
        <v>27.039000000000001</v>
      </c>
    </row>
    <row r="13" spans="1:251">
      <c r="A13" s="10">
        <v>42767</v>
      </c>
      <c r="B13" s="9">
        <v>728.14800000000002</v>
      </c>
      <c r="C13" s="9">
        <v>712.88099999999997</v>
      </c>
      <c r="D13" s="9">
        <v>1298.2539999999999</v>
      </c>
      <c r="E13" s="9">
        <v>660.529</v>
      </c>
      <c r="F13" s="9">
        <v>637.72500000000002</v>
      </c>
      <c r="G13" s="9">
        <v>630.03099999999995</v>
      </c>
      <c r="H13" s="9">
        <v>302.14400000000001</v>
      </c>
      <c r="I13" s="9">
        <v>327.887</v>
      </c>
      <c r="J13" s="9">
        <v>475.39499999999998</v>
      </c>
      <c r="K13" s="9">
        <v>237.881</v>
      </c>
      <c r="L13" s="9">
        <v>237.51400000000001</v>
      </c>
      <c r="M13" s="9">
        <v>236.70699999999999</v>
      </c>
      <c r="N13" s="9">
        <v>123.684</v>
      </c>
      <c r="O13" s="9">
        <v>113.023</v>
      </c>
      <c r="P13" s="9">
        <v>264.12200000000001</v>
      </c>
      <c r="Q13" s="9">
        <v>150.29300000000001</v>
      </c>
      <c r="R13" s="9">
        <v>113.83</v>
      </c>
      <c r="S13" s="9">
        <v>1008.1</v>
      </c>
      <c r="T13" s="9">
        <v>500.85300000000001</v>
      </c>
      <c r="U13" s="9">
        <v>507.24700000000001</v>
      </c>
      <c r="V13" s="9">
        <v>392.33499999999998</v>
      </c>
      <c r="W13" s="9">
        <v>193.428</v>
      </c>
      <c r="X13" s="9">
        <v>198.90700000000001</v>
      </c>
      <c r="Y13" s="9">
        <v>123.432</v>
      </c>
      <c r="Z13" s="9">
        <v>67.730999999999995</v>
      </c>
      <c r="AA13" s="9">
        <v>55.701000000000001</v>
      </c>
      <c r="AB13" s="9">
        <v>345.65800000000002</v>
      </c>
      <c r="AC13" s="9">
        <v>174.12899999999999</v>
      </c>
      <c r="AD13" s="9">
        <v>171.53</v>
      </c>
      <c r="AE13" s="9">
        <v>39.411000000000001</v>
      </c>
      <c r="AF13" s="9">
        <v>18.968</v>
      </c>
      <c r="AG13" s="9">
        <v>20.443999999999999</v>
      </c>
      <c r="AH13" s="9">
        <v>294.08</v>
      </c>
      <c r="AI13" s="9">
        <v>149.40799999999999</v>
      </c>
      <c r="AJ13" s="9">
        <v>144.672</v>
      </c>
      <c r="AK13" s="9">
        <v>23.652999999999999</v>
      </c>
      <c r="AL13" s="9">
        <v>11.307</v>
      </c>
      <c r="AM13" s="9">
        <v>12.346</v>
      </c>
      <c r="AN13" s="9">
        <v>47.079000000000001</v>
      </c>
      <c r="AO13" s="9">
        <v>19.702000000000002</v>
      </c>
      <c r="AP13" s="9">
        <v>27.376999999999999</v>
      </c>
      <c r="AQ13" s="9">
        <v>26.777000000000001</v>
      </c>
      <c r="AR13" s="9">
        <v>1.395</v>
      </c>
      <c r="AS13" s="9">
        <v>25.382000000000001</v>
      </c>
      <c r="AT13" s="9">
        <v>253.59700000000001</v>
      </c>
      <c r="AU13" s="9">
        <v>106.09399999999999</v>
      </c>
      <c r="AV13" s="9">
        <v>147.50299999999999</v>
      </c>
      <c r="AW13" s="9">
        <v>656.86</v>
      </c>
      <c r="AX13" s="9">
        <v>344.12299999999999</v>
      </c>
      <c r="AY13" s="9">
        <v>312.73599999999999</v>
      </c>
      <c r="AZ13" s="9">
        <v>64.146000000000001</v>
      </c>
      <c r="BA13" s="9">
        <v>32.320999999999998</v>
      </c>
      <c r="BB13" s="9">
        <v>31.824999999999999</v>
      </c>
      <c r="BC13" s="9">
        <v>592.71400000000006</v>
      </c>
      <c r="BD13" s="9">
        <v>311.80200000000002</v>
      </c>
      <c r="BE13" s="9">
        <v>280.911</v>
      </c>
      <c r="BF13" s="9">
        <v>1863.5039999999999</v>
      </c>
      <c r="BG13" s="9">
        <v>942.43700000000001</v>
      </c>
      <c r="BH13" s="9">
        <v>921.06700000000001</v>
      </c>
      <c r="BI13" s="9">
        <v>1208.076</v>
      </c>
      <c r="BJ13" s="9">
        <v>618.82500000000005</v>
      </c>
      <c r="BK13" s="9">
        <v>589.25199999999995</v>
      </c>
      <c r="BL13" s="9">
        <v>339.91199999999998</v>
      </c>
      <c r="BM13" s="9">
        <v>172.625</v>
      </c>
      <c r="BN13" s="9">
        <v>167.28700000000001</v>
      </c>
      <c r="BO13" s="9">
        <v>6686.5559999999996</v>
      </c>
      <c r="BP13" s="9">
        <v>3284.2930000000001</v>
      </c>
      <c r="BQ13" s="9">
        <v>3402.2629999999999</v>
      </c>
      <c r="BR13" s="9">
        <v>5360.6580000000004</v>
      </c>
      <c r="BS13" s="9">
        <v>2902.6889999999999</v>
      </c>
      <c r="BT13" s="9">
        <v>2457.9679999999998</v>
      </c>
      <c r="BU13" s="9">
        <v>723.84</v>
      </c>
      <c r="BV13" s="9">
        <v>383.79199999999997</v>
      </c>
      <c r="BW13" s="9">
        <v>340.04700000000003</v>
      </c>
      <c r="BX13" s="9">
        <v>395.63799999999998</v>
      </c>
      <c r="BY13" s="9">
        <v>139.12899999999999</v>
      </c>
      <c r="BZ13" s="9">
        <v>256.51</v>
      </c>
      <c r="CA13" s="9">
        <v>237.48599999999999</v>
      </c>
      <c r="CB13" s="9">
        <v>111.79300000000001</v>
      </c>
      <c r="CC13" s="9">
        <v>125.693</v>
      </c>
      <c r="CD13" s="9">
        <v>399.58499999999998</v>
      </c>
      <c r="CE13" s="9">
        <v>155.059</v>
      </c>
      <c r="CF13" s="9">
        <v>244.52600000000001</v>
      </c>
      <c r="CG13" s="9">
        <v>365.98099999999999</v>
      </c>
      <c r="CH13" s="9">
        <v>131.63300000000001</v>
      </c>
      <c r="CI13" s="9">
        <v>234.34800000000001</v>
      </c>
      <c r="CJ13" s="9">
        <v>1012.458</v>
      </c>
      <c r="CK13" s="9">
        <v>558.27</v>
      </c>
      <c r="CL13" s="9">
        <v>454.18799999999999</v>
      </c>
      <c r="CM13" s="9">
        <v>4348.2</v>
      </c>
      <c r="CN13" s="9">
        <v>2344.4189999999999</v>
      </c>
      <c r="CO13" s="9">
        <v>2003.7809999999999</v>
      </c>
      <c r="CP13" s="9">
        <v>902.39599999999996</v>
      </c>
      <c r="CQ13" s="9">
        <v>489.83199999999999</v>
      </c>
      <c r="CR13" s="9">
        <v>412.56400000000002</v>
      </c>
      <c r="CS13" s="9">
        <v>3697.0630000000001</v>
      </c>
      <c r="CT13" s="9">
        <v>1918.068</v>
      </c>
      <c r="CU13" s="9">
        <v>1778.9960000000001</v>
      </c>
      <c r="CV13" s="9">
        <v>423.74900000000002</v>
      </c>
      <c r="CW13" s="9">
        <v>200.483</v>
      </c>
      <c r="CX13" s="9">
        <v>223.26599999999999</v>
      </c>
      <c r="CY13" s="9">
        <v>5723.2629999999999</v>
      </c>
      <c r="CZ13" s="9">
        <v>3035.4209999999998</v>
      </c>
      <c r="DA13" s="9">
        <v>2687.8420000000001</v>
      </c>
      <c r="DB13" s="9">
        <v>5152.6000000000004</v>
      </c>
      <c r="DC13" s="9">
        <v>2755.431</v>
      </c>
      <c r="DD13" s="9">
        <v>2397.1689999999999</v>
      </c>
      <c r="DE13" s="9">
        <v>4833.835</v>
      </c>
      <c r="DF13" s="9">
        <v>2640.6840000000002</v>
      </c>
      <c r="DG13" s="9">
        <v>2193.1509999999998</v>
      </c>
      <c r="DH13" s="9">
        <v>1295.5039999999999</v>
      </c>
      <c r="DI13" s="9">
        <v>636.45500000000004</v>
      </c>
      <c r="DJ13" s="9">
        <v>659.04899999999998</v>
      </c>
      <c r="DK13" s="9">
        <v>857.96400000000006</v>
      </c>
      <c r="DL13" s="9">
        <v>431.53699999999998</v>
      </c>
      <c r="DM13" s="9">
        <v>426.428</v>
      </c>
      <c r="DN13" s="9">
        <v>495.35899999999998</v>
      </c>
      <c r="DO13" s="9">
        <v>298.80500000000001</v>
      </c>
      <c r="DP13" s="9">
        <v>196.553</v>
      </c>
      <c r="DQ13" s="9">
        <v>269.07799999999997</v>
      </c>
      <c r="DR13" s="9">
        <v>127.42100000000001</v>
      </c>
      <c r="DS13" s="9">
        <v>141.65700000000001</v>
      </c>
      <c r="DT13" s="9">
        <v>1056.82</v>
      </c>
      <c r="DU13" s="9">
        <v>254.18299999999999</v>
      </c>
      <c r="DV13" s="9">
        <v>802.63699999999994</v>
      </c>
      <c r="DW13" s="9">
        <v>521.29700000000003</v>
      </c>
      <c r="DX13" s="9">
        <v>105.432</v>
      </c>
      <c r="DY13" s="9">
        <v>415.86399999999998</v>
      </c>
      <c r="DZ13" s="9">
        <v>125.017</v>
      </c>
      <c r="EA13" s="9">
        <v>33.484999999999999</v>
      </c>
      <c r="EB13" s="9">
        <v>91.531999999999996</v>
      </c>
      <c r="EC13" s="9">
        <v>425.39400000000001</v>
      </c>
      <c r="ED13" s="9">
        <v>83.042000000000002</v>
      </c>
      <c r="EE13" s="9">
        <v>342.35199999999998</v>
      </c>
      <c r="EF13" s="9">
        <v>102.095</v>
      </c>
      <c r="EG13" s="9">
        <v>21.140999999999998</v>
      </c>
      <c r="EH13" s="9">
        <v>80.953999999999994</v>
      </c>
      <c r="EI13" s="9">
        <v>298.49900000000002</v>
      </c>
      <c r="EJ13" s="9">
        <v>55.963999999999999</v>
      </c>
      <c r="EK13" s="9">
        <v>242.536</v>
      </c>
      <c r="EL13" s="9">
        <v>19.57</v>
      </c>
      <c r="EM13" s="9">
        <v>5.38</v>
      </c>
      <c r="EN13" s="9">
        <v>14.19</v>
      </c>
      <c r="EO13" s="9">
        <v>97.096999999999994</v>
      </c>
      <c r="EP13" s="9">
        <v>22.390999999999998</v>
      </c>
      <c r="EQ13" s="9">
        <v>74.706000000000003</v>
      </c>
      <c r="ER13" s="9">
        <v>199.62100000000001</v>
      </c>
      <c r="ES13" s="9">
        <v>9.5579999999999998</v>
      </c>
      <c r="ET13" s="9">
        <v>190.06299999999999</v>
      </c>
      <c r="EU13" s="9">
        <v>693.02599999999995</v>
      </c>
      <c r="EV13" s="9">
        <v>166.917</v>
      </c>
      <c r="EW13" s="9">
        <v>526.10900000000004</v>
      </c>
      <c r="EX13" s="9">
        <v>791.56899999999996</v>
      </c>
      <c r="EY13" s="9">
        <v>232.85300000000001</v>
      </c>
      <c r="EZ13" s="9">
        <v>558.71600000000001</v>
      </c>
      <c r="FA13" s="9">
        <v>143.62200000000001</v>
      </c>
      <c r="FB13" s="9">
        <v>38.334000000000003</v>
      </c>
      <c r="FC13" s="9">
        <v>105.288</v>
      </c>
      <c r="FD13" s="9">
        <v>647.94600000000003</v>
      </c>
      <c r="FE13" s="9">
        <v>194.51900000000001</v>
      </c>
      <c r="FF13" s="9">
        <v>453.42700000000002</v>
      </c>
      <c r="FG13" s="9">
        <v>5504.28</v>
      </c>
      <c r="FH13" s="9">
        <v>2941.0230000000001</v>
      </c>
      <c r="FI13" s="9">
        <v>2563.2570000000001</v>
      </c>
      <c r="FJ13" s="9">
        <v>1182.2760000000001</v>
      </c>
      <c r="FK13" s="9">
        <v>343.27</v>
      </c>
      <c r="FL13" s="9">
        <v>839.00599999999997</v>
      </c>
      <c r="FM13" s="9">
        <v>373.27600000000001</v>
      </c>
      <c r="FN13" s="9">
        <v>78.92</v>
      </c>
      <c r="FO13" s="9">
        <v>294.35599999999999</v>
      </c>
      <c r="FP13" s="9">
        <v>5848.0460000000003</v>
      </c>
      <c r="FQ13" s="9">
        <v>2841.94</v>
      </c>
      <c r="FR13" s="9">
        <v>3006.105</v>
      </c>
      <c r="FS13" s="9">
        <v>4222.7470000000003</v>
      </c>
      <c r="FT13" s="9">
        <v>2209.3339999999998</v>
      </c>
      <c r="FU13" s="9">
        <v>2013.413</v>
      </c>
      <c r="FV13" s="9">
        <v>444.62799999999999</v>
      </c>
      <c r="FW13" s="9">
        <v>220.75700000000001</v>
      </c>
      <c r="FX13" s="9">
        <v>223.87100000000001</v>
      </c>
      <c r="FY13" s="9">
        <v>282.00400000000002</v>
      </c>
      <c r="FZ13" s="9">
        <v>96.790999999999997</v>
      </c>
      <c r="GA13" s="9">
        <v>185.21299999999999</v>
      </c>
      <c r="GB13" s="9">
        <v>151.88900000000001</v>
      </c>
      <c r="GC13" s="9">
        <v>68.316000000000003</v>
      </c>
      <c r="GD13" s="9">
        <v>83.572999999999993</v>
      </c>
      <c r="GE13" s="9">
        <v>302.70499999999998</v>
      </c>
      <c r="GF13" s="9">
        <v>116.72199999999999</v>
      </c>
      <c r="GG13" s="9">
        <v>185.983</v>
      </c>
      <c r="GH13" s="9">
        <v>266.93400000000003</v>
      </c>
      <c r="GI13" s="9">
        <v>90.585999999999999</v>
      </c>
      <c r="GJ13" s="9">
        <v>176.34800000000001</v>
      </c>
      <c r="GK13" s="9">
        <v>380.233</v>
      </c>
      <c r="GL13" s="9">
        <v>206.96199999999999</v>
      </c>
      <c r="GM13" s="9">
        <v>173.27199999999999</v>
      </c>
      <c r="GN13" s="9">
        <v>3842.5140000000001</v>
      </c>
      <c r="GO13" s="9">
        <v>2002.373</v>
      </c>
      <c r="GP13" s="9">
        <v>1840.1410000000001</v>
      </c>
      <c r="GQ13" s="9">
        <v>327.93900000000002</v>
      </c>
      <c r="GR13" s="9">
        <v>172.95699999999999</v>
      </c>
      <c r="GS13" s="9">
        <v>154.983</v>
      </c>
      <c r="GT13" s="9">
        <v>2918.5520000000001</v>
      </c>
      <c r="GU13" s="9">
        <v>1395.077</v>
      </c>
      <c r="GV13" s="9">
        <v>1523.4749999999999</v>
      </c>
      <c r="GW13" s="9">
        <v>254.547</v>
      </c>
      <c r="GX13" s="9">
        <v>122.127</v>
      </c>
      <c r="GY13" s="9">
        <v>132.41999999999999</v>
      </c>
      <c r="GZ13" s="9">
        <v>4479.1379999999999</v>
      </c>
      <c r="HA13" s="9">
        <v>2328.0529999999999</v>
      </c>
      <c r="HB13" s="9">
        <v>2151.085</v>
      </c>
      <c r="HC13" s="9">
        <v>4249.32</v>
      </c>
      <c r="HD13" s="9">
        <v>2205.241</v>
      </c>
      <c r="HE13" s="9">
        <v>2044.079</v>
      </c>
      <c r="HF13" s="9">
        <v>4008.9870000000001</v>
      </c>
      <c r="HG13" s="9">
        <v>2094.3040000000001</v>
      </c>
      <c r="HH13" s="9">
        <v>1914.683</v>
      </c>
      <c r="HI13" s="9">
        <v>797.76499999999999</v>
      </c>
      <c r="HJ13" s="9">
        <v>381.53500000000003</v>
      </c>
      <c r="HK13" s="9">
        <v>416.22899999999998</v>
      </c>
      <c r="HL13" s="9">
        <v>424.56900000000002</v>
      </c>
      <c r="HM13" s="9">
        <v>212.21299999999999</v>
      </c>
      <c r="HN13" s="9">
        <v>212.357</v>
      </c>
      <c r="HO13" s="9">
        <v>168.178</v>
      </c>
      <c r="HP13" s="9">
        <v>93.494</v>
      </c>
      <c r="HQ13" s="9">
        <v>74.683999999999997</v>
      </c>
      <c r="HR13" s="9">
        <v>177.35300000000001</v>
      </c>
      <c r="HS13" s="9">
        <v>89.423000000000002</v>
      </c>
      <c r="HT13" s="9">
        <v>87.93</v>
      </c>
      <c r="HU13" s="9">
        <v>1447.9459999999999</v>
      </c>
      <c r="HV13" s="9">
        <v>543.18399999999997</v>
      </c>
      <c r="HW13" s="9">
        <v>904.76199999999994</v>
      </c>
      <c r="HX13" s="9">
        <v>309.60399999999998</v>
      </c>
      <c r="HY13" s="9">
        <v>106.182</v>
      </c>
      <c r="HZ13" s="9">
        <v>203.422</v>
      </c>
      <c r="IA13" s="9">
        <v>89.43</v>
      </c>
      <c r="IB13" s="9">
        <v>33.857999999999997</v>
      </c>
      <c r="IC13" s="9">
        <v>55.572000000000003</v>
      </c>
      <c r="ID13" s="9">
        <v>256.98</v>
      </c>
      <c r="IE13" s="9">
        <v>89.909000000000006</v>
      </c>
      <c r="IF13" s="9">
        <v>167.071</v>
      </c>
      <c r="IG13" s="9">
        <v>39.780999999999999</v>
      </c>
      <c r="IH13" s="9">
        <v>14.193</v>
      </c>
      <c r="II13" s="9">
        <v>25.588000000000001</v>
      </c>
      <c r="IJ13" s="9">
        <v>200.11699999999999</v>
      </c>
      <c r="IK13" s="9">
        <v>70.375</v>
      </c>
      <c r="IL13" s="9">
        <v>129.74199999999999</v>
      </c>
      <c r="IM13" s="9">
        <v>24.707999999999998</v>
      </c>
      <c r="IN13" s="9">
        <v>7.0220000000000002</v>
      </c>
      <c r="IO13" s="9">
        <v>17.686</v>
      </c>
      <c r="IP13" s="9">
        <v>53.371000000000002</v>
      </c>
      <c r="IQ13" s="9">
        <v>17.02</v>
      </c>
    </row>
    <row r="14" spans="1:251">
      <c r="A14" s="10">
        <v>43132</v>
      </c>
      <c r="B14" s="9">
        <v>732.90499999999997</v>
      </c>
      <c r="C14" s="9">
        <v>737.14700000000005</v>
      </c>
      <c r="D14" s="9">
        <v>1324.7449999999999</v>
      </c>
      <c r="E14" s="9">
        <v>662.37900000000002</v>
      </c>
      <c r="F14" s="9">
        <v>662.36599999999999</v>
      </c>
      <c r="G14" s="9">
        <v>665.02099999999996</v>
      </c>
      <c r="H14" s="9">
        <v>307.74700000000001</v>
      </c>
      <c r="I14" s="9">
        <v>357.274</v>
      </c>
      <c r="J14" s="9">
        <v>474.649</v>
      </c>
      <c r="K14" s="9">
        <v>232.49299999999999</v>
      </c>
      <c r="L14" s="9">
        <v>242.15600000000001</v>
      </c>
      <c r="M14" s="9">
        <v>229.114</v>
      </c>
      <c r="N14" s="9">
        <v>109.444</v>
      </c>
      <c r="O14" s="9">
        <v>119.67</v>
      </c>
      <c r="P14" s="9">
        <v>273.91199999999998</v>
      </c>
      <c r="Q14" s="9">
        <v>147.34899999999999</v>
      </c>
      <c r="R14" s="9">
        <v>126.563</v>
      </c>
      <c r="S14" s="9">
        <v>957.06</v>
      </c>
      <c r="T14" s="9">
        <v>489.69499999999999</v>
      </c>
      <c r="U14" s="9">
        <v>467.36500000000001</v>
      </c>
      <c r="V14" s="9">
        <v>379.678</v>
      </c>
      <c r="W14" s="9">
        <v>190.113</v>
      </c>
      <c r="X14" s="9">
        <v>189.565</v>
      </c>
      <c r="Y14" s="9">
        <v>130.78899999999999</v>
      </c>
      <c r="Z14" s="9">
        <v>74.950999999999993</v>
      </c>
      <c r="AA14" s="9">
        <v>55.838000000000001</v>
      </c>
      <c r="AB14" s="9">
        <v>321.08800000000002</v>
      </c>
      <c r="AC14" s="9">
        <v>158.61199999999999</v>
      </c>
      <c r="AD14" s="9">
        <v>162.47499999999999</v>
      </c>
      <c r="AE14" s="9">
        <v>38.097999999999999</v>
      </c>
      <c r="AF14" s="9">
        <v>20.231000000000002</v>
      </c>
      <c r="AG14" s="9">
        <v>17.867000000000001</v>
      </c>
      <c r="AH14" s="9">
        <v>272.62700000000001</v>
      </c>
      <c r="AI14" s="9">
        <v>133.11099999999999</v>
      </c>
      <c r="AJ14" s="9">
        <v>139.51499999999999</v>
      </c>
      <c r="AK14" s="9">
        <v>13.026999999999999</v>
      </c>
      <c r="AL14" s="9">
        <v>6.2140000000000004</v>
      </c>
      <c r="AM14" s="9">
        <v>6.8129999999999997</v>
      </c>
      <c r="AN14" s="9">
        <v>59.238999999999997</v>
      </c>
      <c r="AO14" s="9">
        <v>31.5</v>
      </c>
      <c r="AP14" s="9">
        <v>27.739000000000001</v>
      </c>
      <c r="AQ14" s="9">
        <v>29.303999999999998</v>
      </c>
      <c r="AR14" s="9">
        <v>0.47599999999999998</v>
      </c>
      <c r="AS14" s="9">
        <v>28.827999999999999</v>
      </c>
      <c r="AT14" s="9">
        <v>258.21800000000002</v>
      </c>
      <c r="AU14" s="9">
        <v>110.78100000000001</v>
      </c>
      <c r="AV14" s="9">
        <v>147.43700000000001</v>
      </c>
      <c r="AW14" s="9">
        <v>654.23900000000003</v>
      </c>
      <c r="AX14" s="9">
        <v>337.46100000000001</v>
      </c>
      <c r="AY14" s="9">
        <v>316.77800000000002</v>
      </c>
      <c r="AZ14" s="9">
        <v>72.94</v>
      </c>
      <c r="BA14" s="9">
        <v>38.677999999999997</v>
      </c>
      <c r="BB14" s="9">
        <v>34.262</v>
      </c>
      <c r="BC14" s="9">
        <v>581.29899999999998</v>
      </c>
      <c r="BD14" s="9">
        <v>298.78300000000002</v>
      </c>
      <c r="BE14" s="9">
        <v>282.51600000000002</v>
      </c>
      <c r="BF14" s="9">
        <v>1928.299</v>
      </c>
      <c r="BG14" s="9">
        <v>975.37199999999996</v>
      </c>
      <c r="BH14" s="9">
        <v>952.92700000000002</v>
      </c>
      <c r="BI14" s="9">
        <v>1158.0319999999999</v>
      </c>
      <c r="BJ14" s="9">
        <v>598.36500000000001</v>
      </c>
      <c r="BK14" s="9">
        <v>559.66700000000003</v>
      </c>
      <c r="BL14" s="9">
        <v>315.27600000000001</v>
      </c>
      <c r="BM14" s="9">
        <v>157.315</v>
      </c>
      <c r="BN14" s="9">
        <v>157.96100000000001</v>
      </c>
      <c r="BO14" s="9">
        <v>6760.1</v>
      </c>
      <c r="BP14" s="9">
        <v>3315.721</v>
      </c>
      <c r="BQ14" s="9">
        <v>3444.3789999999999</v>
      </c>
      <c r="BR14" s="9">
        <v>5508.1469999999999</v>
      </c>
      <c r="BS14" s="9">
        <v>2934.7179999999998</v>
      </c>
      <c r="BT14" s="9">
        <v>2573.4299999999998</v>
      </c>
      <c r="BU14" s="9">
        <v>718.83199999999999</v>
      </c>
      <c r="BV14" s="9">
        <v>368.06200000000001</v>
      </c>
      <c r="BW14" s="9">
        <v>350.77</v>
      </c>
      <c r="BX14" s="9">
        <v>403.47800000000001</v>
      </c>
      <c r="BY14" s="9">
        <v>133.75</v>
      </c>
      <c r="BZ14" s="9">
        <v>269.72899999999998</v>
      </c>
      <c r="CA14" s="9">
        <v>243.40100000000001</v>
      </c>
      <c r="CB14" s="9">
        <v>104.8</v>
      </c>
      <c r="CC14" s="9">
        <v>138.601</v>
      </c>
      <c r="CD14" s="9">
        <v>394.36599999999999</v>
      </c>
      <c r="CE14" s="9">
        <v>153.69499999999999</v>
      </c>
      <c r="CF14" s="9">
        <v>240.67099999999999</v>
      </c>
      <c r="CG14" s="9">
        <v>359.90300000000002</v>
      </c>
      <c r="CH14" s="9">
        <v>124.578</v>
      </c>
      <c r="CI14" s="9">
        <v>235.32499999999999</v>
      </c>
      <c r="CJ14" s="9">
        <v>1123.373</v>
      </c>
      <c r="CK14" s="9">
        <v>596.04899999999998</v>
      </c>
      <c r="CL14" s="9">
        <v>527.32399999999996</v>
      </c>
      <c r="CM14" s="9">
        <v>4384.7740000000003</v>
      </c>
      <c r="CN14" s="9">
        <v>2338.6680000000001</v>
      </c>
      <c r="CO14" s="9">
        <v>2046.106</v>
      </c>
      <c r="CP14" s="9">
        <v>1012.076</v>
      </c>
      <c r="CQ14" s="9">
        <v>528.24099999999999</v>
      </c>
      <c r="CR14" s="9">
        <v>483.83499999999998</v>
      </c>
      <c r="CS14" s="9">
        <v>3708.5320000000002</v>
      </c>
      <c r="CT14" s="9">
        <v>1902.5219999999999</v>
      </c>
      <c r="CU14" s="9">
        <v>1806.009</v>
      </c>
      <c r="CV14" s="9">
        <v>445.22399999999999</v>
      </c>
      <c r="CW14" s="9">
        <v>210.43899999999999</v>
      </c>
      <c r="CX14" s="9">
        <v>234.786</v>
      </c>
      <c r="CY14" s="9">
        <v>5801.8019999999997</v>
      </c>
      <c r="CZ14" s="9">
        <v>3047.2730000000001</v>
      </c>
      <c r="DA14" s="9">
        <v>2754.529</v>
      </c>
      <c r="DB14" s="9">
        <v>5193.74</v>
      </c>
      <c r="DC14" s="9">
        <v>2756.0929999999998</v>
      </c>
      <c r="DD14" s="9">
        <v>2437.6469999999999</v>
      </c>
      <c r="DE14" s="9">
        <v>4937.4319999999998</v>
      </c>
      <c r="DF14" s="9">
        <v>2658.4690000000001</v>
      </c>
      <c r="DG14" s="9">
        <v>2278.9630000000002</v>
      </c>
      <c r="DH14" s="9">
        <v>1316.12</v>
      </c>
      <c r="DI14" s="9">
        <v>663.22199999999998</v>
      </c>
      <c r="DJ14" s="9">
        <v>652.89800000000002</v>
      </c>
      <c r="DK14" s="9">
        <v>847.995</v>
      </c>
      <c r="DL14" s="9">
        <v>441.44099999999997</v>
      </c>
      <c r="DM14" s="9">
        <v>406.55500000000001</v>
      </c>
      <c r="DN14" s="9">
        <v>554.34100000000001</v>
      </c>
      <c r="DO14" s="9">
        <v>328.88499999999999</v>
      </c>
      <c r="DP14" s="9">
        <v>225.45599999999999</v>
      </c>
      <c r="DQ14" s="9">
        <v>250.078</v>
      </c>
      <c r="DR14" s="9">
        <v>121.14100000000001</v>
      </c>
      <c r="DS14" s="9">
        <v>128.93700000000001</v>
      </c>
      <c r="DT14" s="9">
        <v>1001.875</v>
      </c>
      <c r="DU14" s="9">
        <v>259.86200000000002</v>
      </c>
      <c r="DV14" s="9">
        <v>742.01300000000003</v>
      </c>
      <c r="DW14" s="9">
        <v>500</v>
      </c>
      <c r="DX14" s="9">
        <v>111.98399999999999</v>
      </c>
      <c r="DY14" s="9">
        <v>388.01600000000002</v>
      </c>
      <c r="DZ14" s="9">
        <v>139.89699999999999</v>
      </c>
      <c r="EA14" s="9">
        <v>46.555</v>
      </c>
      <c r="EB14" s="9">
        <v>93.340999999999994</v>
      </c>
      <c r="EC14" s="9">
        <v>413.30500000000001</v>
      </c>
      <c r="ED14" s="9">
        <v>87.411000000000001</v>
      </c>
      <c r="EE14" s="9">
        <v>325.89400000000001</v>
      </c>
      <c r="EF14" s="9">
        <v>88.8</v>
      </c>
      <c r="EG14" s="9">
        <v>18.015000000000001</v>
      </c>
      <c r="EH14" s="9">
        <v>70.784999999999997</v>
      </c>
      <c r="EI14" s="9">
        <v>297.56</v>
      </c>
      <c r="EJ14" s="9">
        <v>63.421999999999997</v>
      </c>
      <c r="EK14" s="9">
        <v>234.13800000000001</v>
      </c>
      <c r="EL14" s="9">
        <v>21.010999999999999</v>
      </c>
      <c r="EM14" s="9">
        <v>4.8490000000000002</v>
      </c>
      <c r="EN14" s="9">
        <v>16.161999999999999</v>
      </c>
      <c r="EO14" s="9">
        <v>89.376999999999995</v>
      </c>
      <c r="EP14" s="9">
        <v>25.251999999999999</v>
      </c>
      <c r="EQ14" s="9">
        <v>64.125</v>
      </c>
      <c r="ER14" s="9">
        <v>198.97300000000001</v>
      </c>
      <c r="ES14" s="9">
        <v>14.704000000000001</v>
      </c>
      <c r="ET14" s="9">
        <v>184.26900000000001</v>
      </c>
      <c r="EU14" s="9">
        <v>678.88199999999995</v>
      </c>
      <c r="EV14" s="9">
        <v>173.751</v>
      </c>
      <c r="EW14" s="9">
        <v>505.13099999999997</v>
      </c>
      <c r="EX14" s="9">
        <v>752.76</v>
      </c>
      <c r="EY14" s="9">
        <v>233.804</v>
      </c>
      <c r="EZ14" s="9">
        <v>518.95600000000002</v>
      </c>
      <c r="FA14" s="9">
        <v>120.973</v>
      </c>
      <c r="FB14" s="9">
        <v>31.013000000000002</v>
      </c>
      <c r="FC14" s="9">
        <v>89.959000000000003</v>
      </c>
      <c r="FD14" s="9">
        <v>631.78700000000003</v>
      </c>
      <c r="FE14" s="9">
        <v>202.79</v>
      </c>
      <c r="FF14" s="9">
        <v>428.99700000000001</v>
      </c>
      <c r="FG14" s="9">
        <v>5629.12</v>
      </c>
      <c r="FH14" s="9">
        <v>2965.7310000000002</v>
      </c>
      <c r="FI14" s="9">
        <v>2663.3890000000001</v>
      </c>
      <c r="FJ14" s="9">
        <v>1130.98</v>
      </c>
      <c r="FK14" s="9">
        <v>349.99</v>
      </c>
      <c r="FL14" s="9">
        <v>780.99099999999999</v>
      </c>
      <c r="FM14" s="9">
        <v>366.74900000000002</v>
      </c>
      <c r="FN14" s="9">
        <v>84.692999999999998</v>
      </c>
      <c r="FO14" s="9">
        <v>282.05700000000002</v>
      </c>
      <c r="FP14" s="9">
        <v>5905.7569999999996</v>
      </c>
      <c r="FQ14" s="9">
        <v>2869.4209999999998</v>
      </c>
      <c r="FR14" s="9">
        <v>3036.335</v>
      </c>
      <c r="FS14" s="9">
        <v>4309.6490000000003</v>
      </c>
      <c r="FT14" s="9">
        <v>2248.6309999999999</v>
      </c>
      <c r="FU14" s="9">
        <v>2061.0189999999998</v>
      </c>
      <c r="FV14" s="9">
        <v>456.06099999999998</v>
      </c>
      <c r="FW14" s="9">
        <v>209.87299999999999</v>
      </c>
      <c r="FX14" s="9">
        <v>246.18899999999999</v>
      </c>
      <c r="FY14" s="9">
        <v>300.286</v>
      </c>
      <c r="FZ14" s="9">
        <v>98.86</v>
      </c>
      <c r="GA14" s="9">
        <v>201.42699999999999</v>
      </c>
      <c r="GB14" s="9">
        <v>153.226</v>
      </c>
      <c r="GC14" s="9">
        <v>64.847999999999999</v>
      </c>
      <c r="GD14" s="9">
        <v>88.376999999999995</v>
      </c>
      <c r="GE14" s="9">
        <v>316.447</v>
      </c>
      <c r="GF14" s="9">
        <v>115.64400000000001</v>
      </c>
      <c r="GG14" s="9">
        <v>200.80199999999999</v>
      </c>
      <c r="GH14" s="9">
        <v>287.5</v>
      </c>
      <c r="GI14" s="9">
        <v>93.894999999999996</v>
      </c>
      <c r="GJ14" s="9">
        <v>193.60499999999999</v>
      </c>
      <c r="GK14" s="9">
        <v>453.77</v>
      </c>
      <c r="GL14" s="9">
        <v>239.43899999999999</v>
      </c>
      <c r="GM14" s="9">
        <v>214.33199999999999</v>
      </c>
      <c r="GN14" s="9">
        <v>3855.8789999999999</v>
      </c>
      <c r="GO14" s="9">
        <v>2009.192</v>
      </c>
      <c r="GP14" s="9">
        <v>1846.6869999999999</v>
      </c>
      <c r="GQ14" s="9">
        <v>397.38499999999999</v>
      </c>
      <c r="GR14" s="9">
        <v>204.315</v>
      </c>
      <c r="GS14" s="9">
        <v>193.07</v>
      </c>
      <c r="GT14" s="9">
        <v>2948.6819999999998</v>
      </c>
      <c r="GU14" s="9">
        <v>1397.3219999999999</v>
      </c>
      <c r="GV14" s="9">
        <v>1551.36</v>
      </c>
      <c r="GW14" s="9">
        <v>280.07900000000001</v>
      </c>
      <c r="GX14" s="9">
        <v>125.619</v>
      </c>
      <c r="GY14" s="9">
        <v>154.46</v>
      </c>
      <c r="GZ14" s="9">
        <v>4540.8959999999997</v>
      </c>
      <c r="HA14" s="9">
        <v>2355.3539999999998</v>
      </c>
      <c r="HB14" s="9">
        <v>2185.5419999999999</v>
      </c>
      <c r="HC14" s="9">
        <v>4264.3980000000001</v>
      </c>
      <c r="HD14" s="9">
        <v>2213.4670000000001</v>
      </c>
      <c r="HE14" s="9">
        <v>2050.931</v>
      </c>
      <c r="HF14" s="9">
        <v>4049.6410000000001</v>
      </c>
      <c r="HG14" s="9">
        <v>2118.183</v>
      </c>
      <c r="HH14" s="9">
        <v>1931.4570000000001</v>
      </c>
      <c r="HI14" s="9">
        <v>811.17</v>
      </c>
      <c r="HJ14" s="9">
        <v>400.65899999999999</v>
      </c>
      <c r="HK14" s="9">
        <v>410.51</v>
      </c>
      <c r="HL14" s="9">
        <v>426.22199999999998</v>
      </c>
      <c r="HM14" s="9">
        <v>219.755</v>
      </c>
      <c r="HN14" s="9">
        <v>206.46700000000001</v>
      </c>
      <c r="HO14" s="9">
        <v>194.97499999999999</v>
      </c>
      <c r="HP14" s="9">
        <v>113.03100000000001</v>
      </c>
      <c r="HQ14" s="9">
        <v>81.944000000000003</v>
      </c>
      <c r="HR14" s="9">
        <v>174.387</v>
      </c>
      <c r="HS14" s="9">
        <v>94.653000000000006</v>
      </c>
      <c r="HT14" s="9">
        <v>79.733999999999995</v>
      </c>
      <c r="HU14" s="9">
        <v>1421.72</v>
      </c>
      <c r="HV14" s="9">
        <v>526.13699999999994</v>
      </c>
      <c r="HW14" s="9">
        <v>895.58299999999997</v>
      </c>
      <c r="HX14" s="9">
        <v>318.62799999999999</v>
      </c>
      <c r="HY14" s="9">
        <v>125.117</v>
      </c>
      <c r="HZ14" s="9">
        <v>193.511</v>
      </c>
      <c r="IA14" s="9">
        <v>91.278999999999996</v>
      </c>
      <c r="IB14" s="9">
        <v>43.93</v>
      </c>
      <c r="IC14" s="9">
        <v>47.35</v>
      </c>
      <c r="ID14" s="9">
        <v>258.62900000000002</v>
      </c>
      <c r="IE14" s="9">
        <v>99.102000000000004</v>
      </c>
      <c r="IF14" s="9">
        <v>159.52699999999999</v>
      </c>
      <c r="IG14" s="9">
        <v>45.798999999999999</v>
      </c>
      <c r="IH14" s="9">
        <v>16.023</v>
      </c>
      <c r="II14" s="9">
        <v>29.776</v>
      </c>
      <c r="IJ14" s="9">
        <v>197.84800000000001</v>
      </c>
      <c r="IK14" s="9">
        <v>74.665999999999997</v>
      </c>
      <c r="IL14" s="9">
        <v>123.182</v>
      </c>
      <c r="IM14" s="9">
        <v>37.003999999999998</v>
      </c>
      <c r="IN14" s="9">
        <v>17.468</v>
      </c>
      <c r="IO14" s="9">
        <v>19.536999999999999</v>
      </c>
      <c r="IP14" s="9">
        <v>62.607999999999997</v>
      </c>
      <c r="IQ14" s="9">
        <v>27.741</v>
      </c>
    </row>
    <row r="15" spans="1:251">
      <c r="A15" s="10">
        <v>43497</v>
      </c>
      <c r="B15" s="9">
        <v>804.798</v>
      </c>
      <c r="C15" s="9">
        <v>776.33299999999997</v>
      </c>
      <c r="D15" s="9">
        <v>1423.624</v>
      </c>
      <c r="E15" s="9">
        <v>726.24900000000002</v>
      </c>
      <c r="F15" s="9">
        <v>697.375</v>
      </c>
      <c r="G15" s="9">
        <v>710.06899999999996</v>
      </c>
      <c r="H15" s="9">
        <v>333.29399999999998</v>
      </c>
      <c r="I15" s="9">
        <v>376.774</v>
      </c>
      <c r="J15" s="9">
        <v>513.23599999999999</v>
      </c>
      <c r="K15" s="9">
        <v>254.51300000000001</v>
      </c>
      <c r="L15" s="9">
        <v>258.72300000000001</v>
      </c>
      <c r="M15" s="9">
        <v>273.18900000000002</v>
      </c>
      <c r="N15" s="9">
        <v>134.06399999999999</v>
      </c>
      <c r="O15" s="9">
        <v>139.125</v>
      </c>
      <c r="P15" s="9">
        <v>246.35499999999999</v>
      </c>
      <c r="Q15" s="9">
        <v>133.81100000000001</v>
      </c>
      <c r="R15" s="9">
        <v>112.544</v>
      </c>
      <c r="S15" s="9">
        <v>960.63900000000001</v>
      </c>
      <c r="T15" s="9">
        <v>486.52300000000002</v>
      </c>
      <c r="U15" s="9">
        <v>474.11599999999999</v>
      </c>
      <c r="V15" s="9">
        <v>383.7</v>
      </c>
      <c r="W15" s="9">
        <v>195.12200000000001</v>
      </c>
      <c r="X15" s="9">
        <v>188.57900000000001</v>
      </c>
      <c r="Y15" s="9">
        <v>133.011</v>
      </c>
      <c r="Z15" s="9">
        <v>69.753</v>
      </c>
      <c r="AA15" s="9">
        <v>63.258000000000003</v>
      </c>
      <c r="AB15" s="9">
        <v>336.64699999999999</v>
      </c>
      <c r="AC15" s="9">
        <v>173.85599999999999</v>
      </c>
      <c r="AD15" s="9">
        <v>162.791</v>
      </c>
      <c r="AE15" s="9">
        <v>43.389000000000003</v>
      </c>
      <c r="AF15" s="9">
        <v>20.018999999999998</v>
      </c>
      <c r="AG15" s="9">
        <v>23.37</v>
      </c>
      <c r="AH15" s="9">
        <v>274.97300000000001</v>
      </c>
      <c r="AI15" s="9">
        <v>146.16900000000001</v>
      </c>
      <c r="AJ15" s="9">
        <v>128.804</v>
      </c>
      <c r="AK15" s="9">
        <v>12.858000000000001</v>
      </c>
      <c r="AL15" s="9">
        <v>8.3510000000000009</v>
      </c>
      <c r="AM15" s="9">
        <v>4.508</v>
      </c>
      <c r="AN15" s="9">
        <v>48.731999999999999</v>
      </c>
      <c r="AO15" s="9">
        <v>21.814</v>
      </c>
      <c r="AP15" s="9">
        <v>26.917999999999999</v>
      </c>
      <c r="AQ15" s="9">
        <v>23.309000000000001</v>
      </c>
      <c r="AR15" s="9">
        <v>1.7889999999999999</v>
      </c>
      <c r="AS15" s="9">
        <v>21.521000000000001</v>
      </c>
      <c r="AT15" s="9">
        <v>261.262</v>
      </c>
      <c r="AU15" s="9">
        <v>120.804</v>
      </c>
      <c r="AV15" s="9">
        <v>140.458</v>
      </c>
      <c r="AW15" s="9">
        <v>631.73400000000004</v>
      </c>
      <c r="AX15" s="9">
        <v>329.48200000000003</v>
      </c>
      <c r="AY15" s="9">
        <v>302.25299999999999</v>
      </c>
      <c r="AZ15" s="9">
        <v>84.581999999999994</v>
      </c>
      <c r="BA15" s="9">
        <v>44.319000000000003</v>
      </c>
      <c r="BB15" s="9">
        <v>40.262999999999998</v>
      </c>
      <c r="BC15" s="9">
        <v>547.15200000000004</v>
      </c>
      <c r="BD15" s="9">
        <v>285.16199999999998</v>
      </c>
      <c r="BE15" s="9">
        <v>261.99</v>
      </c>
      <c r="BF15" s="9">
        <v>2011.213</v>
      </c>
      <c r="BG15" s="9">
        <v>1026.2149999999999</v>
      </c>
      <c r="BH15" s="9">
        <v>984.99800000000005</v>
      </c>
      <c r="BI15" s="9">
        <v>1122.412</v>
      </c>
      <c r="BJ15" s="9">
        <v>576.01499999999999</v>
      </c>
      <c r="BK15" s="9">
        <v>546.39700000000005</v>
      </c>
      <c r="BL15" s="9">
        <v>326.84199999999998</v>
      </c>
      <c r="BM15" s="9">
        <v>171.90899999999999</v>
      </c>
      <c r="BN15" s="9">
        <v>154.93299999999999</v>
      </c>
      <c r="BO15" s="9">
        <v>6874.7969999999996</v>
      </c>
      <c r="BP15" s="9">
        <v>3374.9110000000001</v>
      </c>
      <c r="BQ15" s="9">
        <v>3499.886</v>
      </c>
      <c r="BR15" s="9">
        <v>5624.866</v>
      </c>
      <c r="BS15" s="9">
        <v>2994.1489999999999</v>
      </c>
      <c r="BT15" s="9">
        <v>2630.7170000000001</v>
      </c>
      <c r="BU15" s="9">
        <v>714.99</v>
      </c>
      <c r="BV15" s="9">
        <v>376.87700000000001</v>
      </c>
      <c r="BW15" s="9">
        <v>338.113</v>
      </c>
      <c r="BX15" s="9">
        <v>405.65800000000002</v>
      </c>
      <c r="BY15" s="9">
        <v>145.64699999999999</v>
      </c>
      <c r="BZ15" s="9">
        <v>260.01100000000002</v>
      </c>
      <c r="CA15" s="9">
        <v>231.71</v>
      </c>
      <c r="CB15" s="9">
        <v>106.203</v>
      </c>
      <c r="CC15" s="9">
        <v>125.50700000000001</v>
      </c>
      <c r="CD15" s="9">
        <v>402.87599999999998</v>
      </c>
      <c r="CE15" s="9">
        <v>160.38300000000001</v>
      </c>
      <c r="CF15" s="9">
        <v>242.49299999999999</v>
      </c>
      <c r="CG15" s="9">
        <v>364.65100000000001</v>
      </c>
      <c r="CH15" s="9">
        <v>135.42699999999999</v>
      </c>
      <c r="CI15" s="9">
        <v>229.22399999999999</v>
      </c>
      <c r="CJ15" s="9">
        <v>1123.048</v>
      </c>
      <c r="CK15" s="9">
        <v>572.91499999999996</v>
      </c>
      <c r="CL15" s="9">
        <v>550.13300000000004</v>
      </c>
      <c r="CM15" s="9">
        <v>4501.8180000000002</v>
      </c>
      <c r="CN15" s="9">
        <v>2421.2339999999999</v>
      </c>
      <c r="CO15" s="9">
        <v>2080.5839999999998</v>
      </c>
      <c r="CP15" s="9">
        <v>1014.478</v>
      </c>
      <c r="CQ15" s="9">
        <v>509.572</v>
      </c>
      <c r="CR15" s="9">
        <v>504.90600000000001</v>
      </c>
      <c r="CS15" s="9">
        <v>3791.9209999999998</v>
      </c>
      <c r="CT15" s="9">
        <v>1967.5989999999999</v>
      </c>
      <c r="CU15" s="9">
        <v>1824.3219999999999</v>
      </c>
      <c r="CV15" s="9">
        <v>437.94900000000001</v>
      </c>
      <c r="CW15" s="9">
        <v>218.23699999999999</v>
      </c>
      <c r="CX15" s="9">
        <v>219.71199999999999</v>
      </c>
      <c r="CY15" s="9">
        <v>5935.3649999999998</v>
      </c>
      <c r="CZ15" s="9">
        <v>3112.7139999999999</v>
      </c>
      <c r="DA15" s="9">
        <v>2822.6509999999998</v>
      </c>
      <c r="DB15" s="9">
        <v>5339.6450000000004</v>
      </c>
      <c r="DC15" s="9">
        <v>2832.5859999999998</v>
      </c>
      <c r="DD15" s="9">
        <v>2507.0590000000002</v>
      </c>
      <c r="DE15" s="9">
        <v>5064.0360000000001</v>
      </c>
      <c r="DF15" s="9">
        <v>2731.498</v>
      </c>
      <c r="DG15" s="9">
        <v>2332.538</v>
      </c>
      <c r="DH15" s="9">
        <v>1393.8</v>
      </c>
      <c r="DI15" s="9">
        <v>686.59299999999996</v>
      </c>
      <c r="DJ15" s="9">
        <v>707.20699999999999</v>
      </c>
      <c r="DK15" s="9">
        <v>874.40899999999999</v>
      </c>
      <c r="DL15" s="9">
        <v>432.72899999999998</v>
      </c>
      <c r="DM15" s="9">
        <v>441.68</v>
      </c>
      <c r="DN15" s="9">
        <v>563.91</v>
      </c>
      <c r="DO15" s="9">
        <v>314.16399999999999</v>
      </c>
      <c r="DP15" s="9">
        <v>249.74600000000001</v>
      </c>
      <c r="DQ15" s="9">
        <v>241.75800000000001</v>
      </c>
      <c r="DR15" s="9">
        <v>120.958</v>
      </c>
      <c r="DS15" s="9">
        <v>120.8</v>
      </c>
      <c r="DT15" s="9">
        <v>1008.173</v>
      </c>
      <c r="DU15" s="9">
        <v>259.803</v>
      </c>
      <c r="DV15" s="9">
        <v>748.36900000000003</v>
      </c>
      <c r="DW15" s="9">
        <v>485.86599999999999</v>
      </c>
      <c r="DX15" s="9">
        <v>108.023</v>
      </c>
      <c r="DY15" s="9">
        <v>377.84300000000002</v>
      </c>
      <c r="DZ15" s="9">
        <v>138.09399999999999</v>
      </c>
      <c r="EA15" s="9">
        <v>48.747999999999998</v>
      </c>
      <c r="EB15" s="9">
        <v>89.346000000000004</v>
      </c>
      <c r="EC15" s="9">
        <v>404.51499999999999</v>
      </c>
      <c r="ED15" s="9">
        <v>91.046000000000006</v>
      </c>
      <c r="EE15" s="9">
        <v>313.46899999999999</v>
      </c>
      <c r="EF15" s="9">
        <v>95.597999999999999</v>
      </c>
      <c r="EG15" s="9">
        <v>21.49</v>
      </c>
      <c r="EH15" s="9">
        <v>74.108000000000004</v>
      </c>
      <c r="EI15" s="9">
        <v>282.85300000000001</v>
      </c>
      <c r="EJ15" s="9">
        <v>58.718000000000004</v>
      </c>
      <c r="EK15" s="9">
        <v>224.13399999999999</v>
      </c>
      <c r="EL15" s="9">
        <v>20.721</v>
      </c>
      <c r="EM15" s="9">
        <v>6.3109999999999999</v>
      </c>
      <c r="EN15" s="9">
        <v>14.41</v>
      </c>
      <c r="EO15" s="9">
        <v>85.231999999999999</v>
      </c>
      <c r="EP15" s="9">
        <v>18.727</v>
      </c>
      <c r="EQ15" s="9">
        <v>66.506</v>
      </c>
      <c r="ER15" s="9">
        <v>180.80799999999999</v>
      </c>
      <c r="ES15" s="9">
        <v>7.59</v>
      </c>
      <c r="ET15" s="9">
        <v>173.21799999999999</v>
      </c>
      <c r="EU15" s="9">
        <v>679.35</v>
      </c>
      <c r="EV15" s="9">
        <v>173.82599999999999</v>
      </c>
      <c r="EW15" s="9">
        <v>505.524</v>
      </c>
      <c r="EX15" s="9">
        <v>731.505</v>
      </c>
      <c r="EY15" s="9">
        <v>230.73099999999999</v>
      </c>
      <c r="EZ15" s="9">
        <v>500.77499999999998</v>
      </c>
      <c r="FA15" s="9">
        <v>138.15600000000001</v>
      </c>
      <c r="FB15" s="9">
        <v>40.829000000000001</v>
      </c>
      <c r="FC15" s="9">
        <v>97.325999999999993</v>
      </c>
      <c r="FD15" s="9">
        <v>593.35</v>
      </c>
      <c r="FE15" s="9">
        <v>189.90100000000001</v>
      </c>
      <c r="FF15" s="9">
        <v>403.44799999999998</v>
      </c>
      <c r="FG15" s="9">
        <v>5763.0219999999999</v>
      </c>
      <c r="FH15" s="9">
        <v>3034.9780000000001</v>
      </c>
      <c r="FI15" s="9">
        <v>2728.0430000000001</v>
      </c>
      <c r="FJ15" s="9">
        <v>1111.7750000000001</v>
      </c>
      <c r="FK15" s="9">
        <v>339.93200000000002</v>
      </c>
      <c r="FL15" s="9">
        <v>771.84299999999996</v>
      </c>
      <c r="FM15" s="9">
        <v>355.00299999999999</v>
      </c>
      <c r="FN15" s="9">
        <v>83.885999999999996</v>
      </c>
      <c r="FO15" s="9">
        <v>271.11700000000002</v>
      </c>
      <c r="FP15" s="9">
        <v>5976.451</v>
      </c>
      <c r="FQ15" s="9">
        <v>2906.6849999999999</v>
      </c>
      <c r="FR15" s="9">
        <v>3069.7649999999999</v>
      </c>
      <c r="FS15" s="9">
        <v>4386.866</v>
      </c>
      <c r="FT15" s="9">
        <v>2281.8270000000002</v>
      </c>
      <c r="FU15" s="9">
        <v>2105.0390000000002</v>
      </c>
      <c r="FV15" s="9">
        <v>449.53899999999999</v>
      </c>
      <c r="FW15" s="9">
        <v>214.524</v>
      </c>
      <c r="FX15" s="9">
        <v>235.01499999999999</v>
      </c>
      <c r="FY15" s="9">
        <v>278.98099999999999</v>
      </c>
      <c r="FZ15" s="9">
        <v>96.697000000000003</v>
      </c>
      <c r="GA15" s="9">
        <v>182.28399999999999</v>
      </c>
      <c r="GB15" s="9">
        <v>149.52600000000001</v>
      </c>
      <c r="GC15" s="9">
        <v>66.191000000000003</v>
      </c>
      <c r="GD15" s="9">
        <v>83.334999999999994</v>
      </c>
      <c r="GE15" s="9">
        <v>289.64699999999999</v>
      </c>
      <c r="GF15" s="9">
        <v>112.218</v>
      </c>
      <c r="GG15" s="9">
        <v>177.429</v>
      </c>
      <c r="GH15" s="9">
        <v>261.28399999999999</v>
      </c>
      <c r="GI15" s="9">
        <v>90.233999999999995</v>
      </c>
      <c r="GJ15" s="9">
        <v>171.05099999999999</v>
      </c>
      <c r="GK15" s="9">
        <v>452.89800000000002</v>
      </c>
      <c r="GL15" s="9">
        <v>239.92699999999999</v>
      </c>
      <c r="GM15" s="9">
        <v>212.971</v>
      </c>
      <c r="GN15" s="9">
        <v>3933.9679999999998</v>
      </c>
      <c r="GO15" s="9">
        <v>2041.9</v>
      </c>
      <c r="GP15" s="9">
        <v>1892.068</v>
      </c>
      <c r="GQ15" s="9">
        <v>410.99599999999998</v>
      </c>
      <c r="GR15" s="9">
        <v>214.31100000000001</v>
      </c>
      <c r="GS15" s="9">
        <v>196.685</v>
      </c>
      <c r="GT15" s="9">
        <v>3010.0059999999999</v>
      </c>
      <c r="GU15" s="9">
        <v>1446.5129999999999</v>
      </c>
      <c r="GV15" s="9">
        <v>1563.4929999999999</v>
      </c>
      <c r="GW15" s="9">
        <v>280.97699999999998</v>
      </c>
      <c r="GX15" s="9">
        <v>131.92699999999999</v>
      </c>
      <c r="GY15" s="9">
        <v>149.05000000000001</v>
      </c>
      <c r="GZ15" s="9">
        <v>4616.1899999999996</v>
      </c>
      <c r="HA15" s="9">
        <v>2388.6849999999999</v>
      </c>
      <c r="HB15" s="9">
        <v>2227.5050000000001</v>
      </c>
      <c r="HC15" s="9">
        <v>4380.098</v>
      </c>
      <c r="HD15" s="9">
        <v>2270.0639999999999</v>
      </c>
      <c r="HE15" s="9">
        <v>2110.0340000000001</v>
      </c>
      <c r="HF15" s="9">
        <v>4144.0249999999996</v>
      </c>
      <c r="HG15" s="9">
        <v>2162.1959999999999</v>
      </c>
      <c r="HH15" s="9">
        <v>1981.829</v>
      </c>
      <c r="HI15" s="9">
        <v>838.31399999999996</v>
      </c>
      <c r="HJ15" s="9">
        <v>413.30700000000002</v>
      </c>
      <c r="HK15" s="9">
        <v>425.00700000000001</v>
      </c>
      <c r="HL15" s="9">
        <v>438.387</v>
      </c>
      <c r="HM15" s="9">
        <v>228.86799999999999</v>
      </c>
      <c r="HN15" s="9">
        <v>209.51900000000001</v>
      </c>
      <c r="HO15" s="9">
        <v>209.06299999999999</v>
      </c>
      <c r="HP15" s="9">
        <v>122.01</v>
      </c>
      <c r="HQ15" s="9">
        <v>87.054000000000002</v>
      </c>
      <c r="HR15" s="9">
        <v>160.86000000000001</v>
      </c>
      <c r="HS15" s="9">
        <v>84.373999999999995</v>
      </c>
      <c r="HT15" s="9">
        <v>76.486999999999995</v>
      </c>
      <c r="HU15" s="9">
        <v>1428.7239999999999</v>
      </c>
      <c r="HV15" s="9">
        <v>540.48500000000001</v>
      </c>
      <c r="HW15" s="9">
        <v>888.24</v>
      </c>
      <c r="HX15" s="9">
        <v>281.09399999999999</v>
      </c>
      <c r="HY15" s="9">
        <v>108.70699999999999</v>
      </c>
      <c r="HZ15" s="9">
        <v>172.387</v>
      </c>
      <c r="IA15" s="9">
        <v>78.906000000000006</v>
      </c>
      <c r="IB15" s="9">
        <v>31.920999999999999</v>
      </c>
      <c r="IC15" s="9">
        <v>46.984999999999999</v>
      </c>
      <c r="ID15" s="9">
        <v>238.89099999999999</v>
      </c>
      <c r="IE15" s="9">
        <v>93.438000000000002</v>
      </c>
      <c r="IF15" s="9">
        <v>145.453</v>
      </c>
      <c r="IG15" s="9">
        <v>45.247</v>
      </c>
      <c r="IH15" s="9">
        <v>23.707999999999998</v>
      </c>
      <c r="II15" s="9">
        <v>21.539000000000001</v>
      </c>
      <c r="IJ15" s="9">
        <v>177.363</v>
      </c>
      <c r="IK15" s="9">
        <v>62.201000000000001</v>
      </c>
      <c r="IL15" s="9">
        <v>115.16200000000001</v>
      </c>
      <c r="IM15" s="9">
        <v>26.13</v>
      </c>
      <c r="IN15" s="9">
        <v>7.8150000000000004</v>
      </c>
      <c r="IO15" s="9">
        <v>18.314</v>
      </c>
      <c r="IP15" s="9">
        <v>44.613999999999997</v>
      </c>
      <c r="IQ15" s="9">
        <v>16.449000000000002</v>
      </c>
    </row>
    <row r="16" spans="1:251">
      <c r="A16" s="10">
        <v>43862</v>
      </c>
      <c r="B16" s="9">
        <v>759.28200000000004</v>
      </c>
      <c r="C16" s="9">
        <v>779.88300000000004</v>
      </c>
      <c r="D16" s="9">
        <v>1383.6590000000001</v>
      </c>
      <c r="E16" s="9">
        <v>684.303</v>
      </c>
      <c r="F16" s="9">
        <v>699.35599999999999</v>
      </c>
      <c r="G16" s="9">
        <v>692.34799999999996</v>
      </c>
      <c r="H16" s="9">
        <v>330.435</v>
      </c>
      <c r="I16" s="9">
        <v>361.91300000000001</v>
      </c>
      <c r="J16" s="9">
        <v>488.27699999999999</v>
      </c>
      <c r="K16" s="9">
        <v>241.03200000000001</v>
      </c>
      <c r="L16" s="9">
        <v>247.24600000000001</v>
      </c>
      <c r="M16" s="9">
        <v>241.22900000000001</v>
      </c>
      <c r="N16" s="9">
        <v>111.789</v>
      </c>
      <c r="O16" s="9">
        <v>129.44</v>
      </c>
      <c r="P16" s="9">
        <v>265.58699999999999</v>
      </c>
      <c r="Q16" s="9">
        <v>149.91399999999999</v>
      </c>
      <c r="R16" s="9">
        <v>115.673</v>
      </c>
      <c r="S16" s="9">
        <v>940.08699999999999</v>
      </c>
      <c r="T16" s="9">
        <v>495.899</v>
      </c>
      <c r="U16" s="9">
        <v>444.18799999999999</v>
      </c>
      <c r="V16" s="9">
        <v>370.13499999999999</v>
      </c>
      <c r="W16" s="9">
        <v>189.22499999999999</v>
      </c>
      <c r="X16" s="9">
        <v>180.90899999999999</v>
      </c>
      <c r="Y16" s="9">
        <v>121.026</v>
      </c>
      <c r="Z16" s="9">
        <v>56.158999999999999</v>
      </c>
      <c r="AA16" s="9">
        <v>64.867999999999995</v>
      </c>
      <c r="AB16" s="9">
        <v>318.68200000000002</v>
      </c>
      <c r="AC16" s="9">
        <v>162.19399999999999</v>
      </c>
      <c r="AD16" s="9">
        <v>156.488</v>
      </c>
      <c r="AE16" s="9">
        <v>49.615000000000002</v>
      </c>
      <c r="AF16" s="9">
        <v>31.123000000000001</v>
      </c>
      <c r="AG16" s="9">
        <v>18.492000000000001</v>
      </c>
      <c r="AH16" s="9">
        <v>253.69300000000001</v>
      </c>
      <c r="AI16" s="9">
        <v>124.634</v>
      </c>
      <c r="AJ16" s="9">
        <v>129.059</v>
      </c>
      <c r="AK16" s="9">
        <v>18.199000000000002</v>
      </c>
      <c r="AL16" s="9">
        <v>9.1669999999999998</v>
      </c>
      <c r="AM16" s="9">
        <v>9.032</v>
      </c>
      <c r="AN16" s="9">
        <v>52.002000000000002</v>
      </c>
      <c r="AO16" s="9">
        <v>27.032</v>
      </c>
      <c r="AP16" s="9">
        <v>24.971</v>
      </c>
      <c r="AQ16" s="9">
        <v>15.744999999999999</v>
      </c>
      <c r="AR16" s="9">
        <v>0.54100000000000004</v>
      </c>
      <c r="AS16" s="9">
        <v>15.204000000000001</v>
      </c>
      <c r="AT16" s="9">
        <v>266.18200000000002</v>
      </c>
      <c r="AU16" s="9">
        <v>123.154</v>
      </c>
      <c r="AV16" s="9">
        <v>143.02799999999999</v>
      </c>
      <c r="AW16" s="9">
        <v>636.27099999999996</v>
      </c>
      <c r="AX16" s="9">
        <v>339.13900000000001</v>
      </c>
      <c r="AY16" s="9">
        <v>297.13200000000001</v>
      </c>
      <c r="AZ16" s="9">
        <v>87.856999999999999</v>
      </c>
      <c r="BA16" s="9">
        <v>52.609000000000002</v>
      </c>
      <c r="BB16" s="9">
        <v>35.247999999999998</v>
      </c>
      <c r="BC16" s="9">
        <v>548.41499999999996</v>
      </c>
      <c r="BD16" s="9">
        <v>286.53100000000001</v>
      </c>
      <c r="BE16" s="9">
        <v>261.88400000000001</v>
      </c>
      <c r="BF16" s="9">
        <v>1974.2059999999999</v>
      </c>
      <c r="BG16" s="9">
        <v>994.34199999999998</v>
      </c>
      <c r="BH16" s="9">
        <v>979.86400000000003</v>
      </c>
      <c r="BI16" s="9">
        <v>1117.817</v>
      </c>
      <c r="BJ16" s="9">
        <v>593.20399999999995</v>
      </c>
      <c r="BK16" s="9">
        <v>524.61300000000006</v>
      </c>
      <c r="BL16" s="9">
        <v>308.29700000000003</v>
      </c>
      <c r="BM16" s="9">
        <v>157.07499999999999</v>
      </c>
      <c r="BN16" s="9">
        <v>151.221</v>
      </c>
      <c r="BO16" s="9">
        <v>6987.3919999999998</v>
      </c>
      <c r="BP16" s="9">
        <v>3427.7280000000001</v>
      </c>
      <c r="BQ16" s="9">
        <v>3559.6640000000002</v>
      </c>
      <c r="BR16" s="9">
        <v>5745.7529999999997</v>
      </c>
      <c r="BS16" s="9">
        <v>3029.6480000000001</v>
      </c>
      <c r="BT16" s="9">
        <v>2716.105</v>
      </c>
      <c r="BU16" s="9">
        <v>768.38499999999999</v>
      </c>
      <c r="BV16" s="9">
        <v>411.495</v>
      </c>
      <c r="BW16" s="9">
        <v>356.89</v>
      </c>
      <c r="BX16" s="9">
        <v>405.89400000000001</v>
      </c>
      <c r="BY16" s="9">
        <v>141.18700000000001</v>
      </c>
      <c r="BZ16" s="9">
        <v>264.70699999999999</v>
      </c>
      <c r="CA16" s="9">
        <v>239.191</v>
      </c>
      <c r="CB16" s="9">
        <v>101.908</v>
      </c>
      <c r="CC16" s="9">
        <v>137.28399999999999</v>
      </c>
      <c r="CD16" s="9">
        <v>409.94799999999998</v>
      </c>
      <c r="CE16" s="9">
        <v>165.982</v>
      </c>
      <c r="CF16" s="9">
        <v>243.96600000000001</v>
      </c>
      <c r="CG16" s="9">
        <v>368.66500000000002</v>
      </c>
      <c r="CH16" s="9">
        <v>132.27699999999999</v>
      </c>
      <c r="CI16" s="9">
        <v>236.38800000000001</v>
      </c>
      <c r="CJ16" s="9">
        <v>1133.7829999999999</v>
      </c>
      <c r="CK16" s="9">
        <v>587.88400000000001</v>
      </c>
      <c r="CL16" s="9">
        <v>545.899</v>
      </c>
      <c r="CM16" s="9">
        <v>4611.9690000000001</v>
      </c>
      <c r="CN16" s="9">
        <v>2441.7640000000001</v>
      </c>
      <c r="CO16" s="9">
        <v>2170.2049999999999</v>
      </c>
      <c r="CP16" s="9">
        <v>1018.5650000000001</v>
      </c>
      <c r="CQ16" s="9">
        <v>522.23500000000001</v>
      </c>
      <c r="CR16" s="9">
        <v>496.33</v>
      </c>
      <c r="CS16" s="9">
        <v>3916.33</v>
      </c>
      <c r="CT16" s="9">
        <v>1986.89</v>
      </c>
      <c r="CU16" s="9">
        <v>1929.44</v>
      </c>
      <c r="CV16" s="9">
        <v>519.62699999999995</v>
      </c>
      <c r="CW16" s="9">
        <v>268.80399999999997</v>
      </c>
      <c r="CX16" s="9">
        <v>250.822</v>
      </c>
      <c r="CY16" s="9">
        <v>6054.8450000000003</v>
      </c>
      <c r="CZ16" s="9">
        <v>3149.54</v>
      </c>
      <c r="DA16" s="9">
        <v>2905.3049999999998</v>
      </c>
      <c r="DB16" s="9">
        <v>5458.2060000000001</v>
      </c>
      <c r="DC16" s="9">
        <v>2874.404</v>
      </c>
      <c r="DD16" s="9">
        <v>2583.8020000000001</v>
      </c>
      <c r="DE16" s="9">
        <v>5177.4120000000003</v>
      </c>
      <c r="DF16" s="9">
        <v>2765.7530000000002</v>
      </c>
      <c r="DG16" s="9">
        <v>2411.6590000000001</v>
      </c>
      <c r="DH16" s="9">
        <v>1429.961</v>
      </c>
      <c r="DI16" s="9">
        <v>726.16099999999994</v>
      </c>
      <c r="DJ16" s="9">
        <v>703.8</v>
      </c>
      <c r="DK16" s="9">
        <v>872.42</v>
      </c>
      <c r="DL16" s="9">
        <v>443.46499999999997</v>
      </c>
      <c r="DM16" s="9">
        <v>428.95400000000001</v>
      </c>
      <c r="DN16" s="9">
        <v>563.32799999999997</v>
      </c>
      <c r="DO16" s="9">
        <v>323.57400000000001</v>
      </c>
      <c r="DP16" s="9">
        <v>239.75399999999999</v>
      </c>
      <c r="DQ16" s="9">
        <v>234.53100000000001</v>
      </c>
      <c r="DR16" s="9">
        <v>121.08199999999999</v>
      </c>
      <c r="DS16" s="9">
        <v>113.449</v>
      </c>
      <c r="DT16" s="9">
        <v>1007.109</v>
      </c>
      <c r="DU16" s="9">
        <v>276.99799999999999</v>
      </c>
      <c r="DV16" s="9">
        <v>730.11099999999999</v>
      </c>
      <c r="DW16" s="9">
        <v>524.42999999999995</v>
      </c>
      <c r="DX16" s="9">
        <v>120.86499999999999</v>
      </c>
      <c r="DY16" s="9">
        <v>403.565</v>
      </c>
      <c r="DZ16" s="9">
        <v>134.63900000000001</v>
      </c>
      <c r="EA16" s="9">
        <v>45.396999999999998</v>
      </c>
      <c r="EB16" s="9">
        <v>89.242000000000004</v>
      </c>
      <c r="EC16" s="9">
        <v>442.63600000000002</v>
      </c>
      <c r="ED16" s="9">
        <v>102.73399999999999</v>
      </c>
      <c r="EE16" s="9">
        <v>339.90199999999999</v>
      </c>
      <c r="EF16" s="9">
        <v>106.10299999999999</v>
      </c>
      <c r="EG16" s="9">
        <v>26.861000000000001</v>
      </c>
      <c r="EH16" s="9">
        <v>79.242000000000004</v>
      </c>
      <c r="EI16" s="9">
        <v>308.86099999999999</v>
      </c>
      <c r="EJ16" s="9">
        <v>64.590999999999994</v>
      </c>
      <c r="EK16" s="9">
        <v>244.26900000000001</v>
      </c>
      <c r="EL16" s="9">
        <v>21.068000000000001</v>
      </c>
      <c r="EM16" s="9">
        <v>5.3490000000000002</v>
      </c>
      <c r="EN16" s="9">
        <v>15.718999999999999</v>
      </c>
      <c r="EO16" s="9">
        <v>84.385000000000005</v>
      </c>
      <c r="EP16" s="9">
        <v>19.664999999999999</v>
      </c>
      <c r="EQ16" s="9">
        <v>64.72</v>
      </c>
      <c r="ER16" s="9">
        <v>201.364</v>
      </c>
      <c r="ES16" s="9">
        <v>13.17</v>
      </c>
      <c r="ET16" s="9">
        <v>188.19399999999999</v>
      </c>
      <c r="EU16" s="9">
        <v>673.11900000000003</v>
      </c>
      <c r="EV16" s="9">
        <v>180.07400000000001</v>
      </c>
      <c r="EW16" s="9">
        <v>493.04399999999998</v>
      </c>
      <c r="EX16" s="9">
        <v>761.553</v>
      </c>
      <c r="EY16" s="9">
        <v>243.482</v>
      </c>
      <c r="EZ16" s="9">
        <v>518.07100000000003</v>
      </c>
      <c r="FA16" s="9">
        <v>146.03100000000001</v>
      </c>
      <c r="FB16" s="9">
        <v>46.776000000000003</v>
      </c>
      <c r="FC16" s="9">
        <v>99.254999999999995</v>
      </c>
      <c r="FD16" s="9">
        <v>615.52099999999996</v>
      </c>
      <c r="FE16" s="9">
        <v>196.70599999999999</v>
      </c>
      <c r="FF16" s="9">
        <v>418.81599999999997</v>
      </c>
      <c r="FG16" s="9">
        <v>5891.7839999999997</v>
      </c>
      <c r="FH16" s="9">
        <v>3076.424</v>
      </c>
      <c r="FI16" s="9">
        <v>2815.36</v>
      </c>
      <c r="FJ16" s="9">
        <v>1095.6079999999999</v>
      </c>
      <c r="FK16" s="9">
        <v>351.30399999999997</v>
      </c>
      <c r="FL16" s="9">
        <v>744.30399999999997</v>
      </c>
      <c r="FM16" s="9">
        <v>394.63099999999997</v>
      </c>
      <c r="FN16" s="9">
        <v>97.905000000000001</v>
      </c>
      <c r="FO16" s="9">
        <v>296.726</v>
      </c>
      <c r="FP16" s="9">
        <v>6066.027</v>
      </c>
      <c r="FQ16" s="9">
        <v>2948.1439999999998</v>
      </c>
      <c r="FR16" s="9">
        <v>3117.8829999999998</v>
      </c>
      <c r="FS16" s="9">
        <v>4477.5690000000004</v>
      </c>
      <c r="FT16" s="9">
        <v>2338.1060000000002</v>
      </c>
      <c r="FU16" s="9">
        <v>2139.462</v>
      </c>
      <c r="FV16" s="9">
        <v>502.09500000000003</v>
      </c>
      <c r="FW16" s="9">
        <v>240.77</v>
      </c>
      <c r="FX16" s="9">
        <v>261.32499999999999</v>
      </c>
      <c r="FY16" s="9">
        <v>309.12099999999998</v>
      </c>
      <c r="FZ16" s="9">
        <v>101.545</v>
      </c>
      <c r="GA16" s="9">
        <v>207.57599999999999</v>
      </c>
      <c r="GB16" s="9">
        <v>164.125</v>
      </c>
      <c r="GC16" s="9">
        <v>67.162999999999997</v>
      </c>
      <c r="GD16" s="9">
        <v>96.960999999999999</v>
      </c>
      <c r="GE16" s="9">
        <v>338.71100000000001</v>
      </c>
      <c r="GF16" s="9">
        <v>128.02799999999999</v>
      </c>
      <c r="GG16" s="9">
        <v>210.68299999999999</v>
      </c>
      <c r="GH16" s="9">
        <v>298.24799999999999</v>
      </c>
      <c r="GI16" s="9">
        <v>97.546999999999997</v>
      </c>
      <c r="GJ16" s="9">
        <v>200.702</v>
      </c>
      <c r="GK16" s="9">
        <v>442.63099999999997</v>
      </c>
      <c r="GL16" s="9">
        <v>225.965</v>
      </c>
      <c r="GM16" s="9">
        <v>216.666</v>
      </c>
      <c r="GN16" s="9">
        <v>4034.9380000000001</v>
      </c>
      <c r="GO16" s="9">
        <v>2112.1410000000001</v>
      </c>
      <c r="GP16" s="9">
        <v>1922.796</v>
      </c>
      <c r="GQ16" s="9">
        <v>397.14</v>
      </c>
      <c r="GR16" s="9">
        <v>200.30799999999999</v>
      </c>
      <c r="GS16" s="9">
        <v>196.83099999999999</v>
      </c>
      <c r="GT16" s="9">
        <v>3102.0509999999999</v>
      </c>
      <c r="GU16" s="9">
        <v>1512.4449999999999</v>
      </c>
      <c r="GV16" s="9">
        <v>1589.606</v>
      </c>
      <c r="GW16" s="9">
        <v>309.79500000000002</v>
      </c>
      <c r="GX16" s="9">
        <v>153.23099999999999</v>
      </c>
      <c r="GY16" s="9">
        <v>156.565</v>
      </c>
      <c r="GZ16" s="9">
        <v>4708.3590000000004</v>
      </c>
      <c r="HA16" s="9">
        <v>2445.6930000000002</v>
      </c>
      <c r="HB16" s="9">
        <v>2262.6660000000002</v>
      </c>
      <c r="HC16" s="9">
        <v>4492.2380000000003</v>
      </c>
      <c r="HD16" s="9">
        <v>2343.9740000000002</v>
      </c>
      <c r="HE16" s="9">
        <v>2148.2640000000001</v>
      </c>
      <c r="HF16" s="9">
        <v>4255.857</v>
      </c>
      <c r="HG16" s="9">
        <v>2232.855</v>
      </c>
      <c r="HH16" s="9">
        <v>2023.0029999999999</v>
      </c>
      <c r="HI16" s="9">
        <v>889.529</v>
      </c>
      <c r="HJ16" s="9">
        <v>436.03199999999998</v>
      </c>
      <c r="HK16" s="9">
        <v>453.49700000000001</v>
      </c>
      <c r="HL16" s="9">
        <v>445.65499999999997</v>
      </c>
      <c r="HM16" s="9">
        <v>227.60300000000001</v>
      </c>
      <c r="HN16" s="9">
        <v>218.053</v>
      </c>
      <c r="HO16" s="9">
        <v>214.86500000000001</v>
      </c>
      <c r="HP16" s="9">
        <v>120.01600000000001</v>
      </c>
      <c r="HQ16" s="9">
        <v>94.849000000000004</v>
      </c>
      <c r="HR16" s="9">
        <v>165.04499999999999</v>
      </c>
      <c r="HS16" s="9">
        <v>82.253</v>
      </c>
      <c r="HT16" s="9">
        <v>82.792000000000002</v>
      </c>
      <c r="HU16" s="9">
        <v>1423.413</v>
      </c>
      <c r="HV16" s="9">
        <v>527.78499999999997</v>
      </c>
      <c r="HW16" s="9">
        <v>895.62800000000004</v>
      </c>
      <c r="HX16" s="9">
        <v>299.88</v>
      </c>
      <c r="HY16" s="9">
        <v>110.584</v>
      </c>
      <c r="HZ16" s="9">
        <v>189.297</v>
      </c>
      <c r="IA16" s="9">
        <v>99.882999999999996</v>
      </c>
      <c r="IB16" s="9">
        <v>40.819000000000003</v>
      </c>
      <c r="IC16" s="9">
        <v>59.064</v>
      </c>
      <c r="ID16" s="9">
        <v>247.98400000000001</v>
      </c>
      <c r="IE16" s="9">
        <v>94.754000000000005</v>
      </c>
      <c r="IF16" s="9">
        <v>153.23099999999999</v>
      </c>
      <c r="IG16" s="9">
        <v>49.262</v>
      </c>
      <c r="IH16" s="9">
        <v>23.501999999999999</v>
      </c>
      <c r="II16" s="9">
        <v>25.76</v>
      </c>
      <c r="IJ16" s="9">
        <v>182.09200000000001</v>
      </c>
      <c r="IK16" s="9">
        <v>63.771999999999998</v>
      </c>
      <c r="IL16" s="9">
        <v>118.32</v>
      </c>
      <c r="IM16" s="9">
        <v>27.212</v>
      </c>
      <c r="IN16" s="9">
        <v>9.609</v>
      </c>
      <c r="IO16" s="9">
        <v>17.603000000000002</v>
      </c>
      <c r="IP16" s="9">
        <v>57.12</v>
      </c>
      <c r="IQ16" s="9">
        <v>18.241</v>
      </c>
    </row>
    <row r="17" spans="1:251">
      <c r="A17" s="10">
        <v>44228</v>
      </c>
      <c r="B17" s="9">
        <v>723.88400000000001</v>
      </c>
      <c r="C17" s="9">
        <v>745.16099999999994</v>
      </c>
      <c r="D17" s="9">
        <v>1329.3920000000001</v>
      </c>
      <c r="E17" s="9">
        <v>657.11400000000003</v>
      </c>
      <c r="F17" s="9">
        <v>672.27700000000004</v>
      </c>
      <c r="G17" s="9">
        <v>640.91800000000001</v>
      </c>
      <c r="H17" s="9">
        <v>304.34399999999999</v>
      </c>
      <c r="I17" s="9">
        <v>336.57400000000001</v>
      </c>
      <c r="J17" s="9">
        <v>433.19</v>
      </c>
      <c r="K17" s="9">
        <v>220.40299999999999</v>
      </c>
      <c r="L17" s="9">
        <v>212.78700000000001</v>
      </c>
      <c r="M17" s="9">
        <v>236.852</v>
      </c>
      <c r="N17" s="9">
        <v>118.268</v>
      </c>
      <c r="O17" s="9">
        <v>118.584</v>
      </c>
      <c r="P17" s="9">
        <v>273.70999999999998</v>
      </c>
      <c r="Q17" s="9">
        <v>159.16200000000001</v>
      </c>
      <c r="R17" s="9">
        <v>114.548</v>
      </c>
      <c r="S17" s="9">
        <v>904.76099999999997</v>
      </c>
      <c r="T17" s="9">
        <v>476.33600000000001</v>
      </c>
      <c r="U17" s="9">
        <v>428.42500000000001</v>
      </c>
      <c r="V17" s="9">
        <v>371.20100000000002</v>
      </c>
      <c r="W17" s="9">
        <v>202.76499999999999</v>
      </c>
      <c r="X17" s="9">
        <v>168.43600000000001</v>
      </c>
      <c r="Y17" s="9">
        <v>129.89400000000001</v>
      </c>
      <c r="Z17" s="9">
        <v>71.600999999999999</v>
      </c>
      <c r="AA17" s="9">
        <v>58.292999999999999</v>
      </c>
      <c r="AB17" s="9">
        <v>321.29300000000001</v>
      </c>
      <c r="AC17" s="9">
        <v>175.09800000000001</v>
      </c>
      <c r="AD17" s="9">
        <v>146.19499999999999</v>
      </c>
      <c r="AE17" s="9">
        <v>38.210999999999999</v>
      </c>
      <c r="AF17" s="9">
        <v>22.853999999999999</v>
      </c>
      <c r="AG17" s="9">
        <v>15.356999999999999</v>
      </c>
      <c r="AH17" s="9">
        <v>262.209</v>
      </c>
      <c r="AI17" s="9">
        <v>142.61699999999999</v>
      </c>
      <c r="AJ17" s="9">
        <v>119.592</v>
      </c>
      <c r="AK17" s="9">
        <v>19.044</v>
      </c>
      <c r="AL17" s="9">
        <v>12.664</v>
      </c>
      <c r="AM17" s="9">
        <v>6.38</v>
      </c>
      <c r="AN17" s="9">
        <v>50.524000000000001</v>
      </c>
      <c r="AO17" s="9">
        <v>27.667000000000002</v>
      </c>
      <c r="AP17" s="9">
        <v>22.856999999999999</v>
      </c>
      <c r="AQ17" s="9">
        <v>14.195</v>
      </c>
      <c r="AR17" s="9">
        <v>1.657</v>
      </c>
      <c r="AS17" s="9">
        <v>12.538</v>
      </c>
      <c r="AT17" s="9">
        <v>249.18899999999999</v>
      </c>
      <c r="AU17" s="9">
        <v>117.536</v>
      </c>
      <c r="AV17" s="9">
        <v>131.65299999999999</v>
      </c>
      <c r="AW17" s="9">
        <v>645.52700000000004</v>
      </c>
      <c r="AX17" s="9">
        <v>361.928</v>
      </c>
      <c r="AY17" s="9">
        <v>283.60000000000002</v>
      </c>
      <c r="AZ17" s="9">
        <v>83.164000000000001</v>
      </c>
      <c r="BA17" s="9">
        <v>48.52</v>
      </c>
      <c r="BB17" s="9">
        <v>34.643999999999998</v>
      </c>
      <c r="BC17" s="9">
        <v>562.36300000000006</v>
      </c>
      <c r="BD17" s="9">
        <v>313.40800000000002</v>
      </c>
      <c r="BE17" s="9">
        <v>248.95599999999999</v>
      </c>
      <c r="BF17" s="9">
        <v>1888.2280000000001</v>
      </c>
      <c r="BG17" s="9">
        <v>946.96400000000006</v>
      </c>
      <c r="BH17" s="9">
        <v>941.26400000000001</v>
      </c>
      <c r="BI17" s="9">
        <v>1095.307</v>
      </c>
      <c r="BJ17" s="9">
        <v>586.97799999999995</v>
      </c>
      <c r="BK17" s="9">
        <v>508.32900000000001</v>
      </c>
      <c r="BL17" s="9">
        <v>316.57100000000003</v>
      </c>
      <c r="BM17" s="9">
        <v>173.40299999999999</v>
      </c>
      <c r="BN17" s="9">
        <v>143.16800000000001</v>
      </c>
      <c r="BO17" s="9">
        <v>6992.3549999999996</v>
      </c>
      <c r="BP17" s="9">
        <v>3434.893</v>
      </c>
      <c r="BQ17" s="9">
        <v>3557.4609999999998</v>
      </c>
      <c r="BR17" s="9">
        <v>5739.5129999999999</v>
      </c>
      <c r="BS17" s="9">
        <v>3021.384</v>
      </c>
      <c r="BT17" s="9">
        <v>2718.13</v>
      </c>
      <c r="BU17" s="9">
        <v>697.75300000000004</v>
      </c>
      <c r="BV17" s="9">
        <v>381.91399999999999</v>
      </c>
      <c r="BW17" s="9">
        <v>315.839</v>
      </c>
      <c r="BX17" s="9">
        <v>376.00599999999997</v>
      </c>
      <c r="BY17" s="9">
        <v>131.30600000000001</v>
      </c>
      <c r="BZ17" s="9">
        <v>244.69900000000001</v>
      </c>
      <c r="CA17" s="9">
        <v>235.65799999999999</v>
      </c>
      <c r="CB17" s="9">
        <v>107.28100000000001</v>
      </c>
      <c r="CC17" s="9">
        <v>128.37799999999999</v>
      </c>
      <c r="CD17" s="9">
        <v>411.35</v>
      </c>
      <c r="CE17" s="9">
        <v>170.36799999999999</v>
      </c>
      <c r="CF17" s="9">
        <v>240.982</v>
      </c>
      <c r="CG17" s="9">
        <v>346.82499999999999</v>
      </c>
      <c r="CH17" s="9">
        <v>126.617</v>
      </c>
      <c r="CI17" s="9">
        <v>220.208</v>
      </c>
      <c r="CJ17" s="9">
        <v>1026.903</v>
      </c>
      <c r="CK17" s="9">
        <v>516.22299999999996</v>
      </c>
      <c r="CL17" s="9">
        <v>510.68</v>
      </c>
      <c r="CM17" s="9">
        <v>4712.6099999999997</v>
      </c>
      <c r="CN17" s="9">
        <v>2505.1610000000001</v>
      </c>
      <c r="CO17" s="9">
        <v>2207.4499999999998</v>
      </c>
      <c r="CP17" s="9">
        <v>925.48599999999999</v>
      </c>
      <c r="CQ17" s="9">
        <v>459.488</v>
      </c>
      <c r="CR17" s="9">
        <v>465.99799999999999</v>
      </c>
      <c r="CS17" s="9">
        <v>4024.7220000000002</v>
      </c>
      <c r="CT17" s="9">
        <v>2080.375</v>
      </c>
      <c r="CU17" s="9">
        <v>1944.347</v>
      </c>
      <c r="CV17" s="9">
        <v>505.32</v>
      </c>
      <c r="CW17" s="9">
        <v>243.56100000000001</v>
      </c>
      <c r="CX17" s="9">
        <v>261.76</v>
      </c>
      <c r="CY17" s="9">
        <v>6046.5590000000002</v>
      </c>
      <c r="CZ17" s="9">
        <v>3136.9659999999999</v>
      </c>
      <c r="DA17" s="9">
        <v>2909.5929999999998</v>
      </c>
      <c r="DB17" s="9">
        <v>5506.7020000000002</v>
      </c>
      <c r="DC17" s="9">
        <v>2886.2809999999999</v>
      </c>
      <c r="DD17" s="9">
        <v>2620.42</v>
      </c>
      <c r="DE17" s="9">
        <v>5200.9250000000002</v>
      </c>
      <c r="DF17" s="9">
        <v>2762.373</v>
      </c>
      <c r="DG17" s="9">
        <v>2438.5520000000001</v>
      </c>
      <c r="DH17" s="9">
        <v>1332.93</v>
      </c>
      <c r="DI17" s="9">
        <v>630.779</v>
      </c>
      <c r="DJ17" s="9">
        <v>702.15099999999995</v>
      </c>
      <c r="DK17" s="9">
        <v>792.55399999999997</v>
      </c>
      <c r="DL17" s="9">
        <v>374.83199999999999</v>
      </c>
      <c r="DM17" s="9">
        <v>417.72199999999998</v>
      </c>
      <c r="DN17" s="9">
        <v>485.50799999999998</v>
      </c>
      <c r="DO17" s="9">
        <v>259.24900000000002</v>
      </c>
      <c r="DP17" s="9">
        <v>226.25899999999999</v>
      </c>
      <c r="DQ17" s="9">
        <v>292.053</v>
      </c>
      <c r="DR17" s="9">
        <v>158.94499999999999</v>
      </c>
      <c r="DS17" s="9">
        <v>133.10900000000001</v>
      </c>
      <c r="DT17" s="9">
        <v>960.78800000000001</v>
      </c>
      <c r="DU17" s="9">
        <v>254.565</v>
      </c>
      <c r="DV17" s="9">
        <v>706.22299999999996</v>
      </c>
      <c r="DW17" s="9">
        <v>498.62400000000002</v>
      </c>
      <c r="DX17" s="9">
        <v>107.694</v>
      </c>
      <c r="DY17" s="9">
        <v>390.93</v>
      </c>
      <c r="DZ17" s="9">
        <v>147.41499999999999</v>
      </c>
      <c r="EA17" s="9">
        <v>45.442</v>
      </c>
      <c r="EB17" s="9">
        <v>101.973</v>
      </c>
      <c r="EC17" s="9">
        <v>412.18200000000002</v>
      </c>
      <c r="ED17" s="9">
        <v>91.721000000000004</v>
      </c>
      <c r="EE17" s="9">
        <v>320.45999999999998</v>
      </c>
      <c r="EF17" s="9">
        <v>105.499</v>
      </c>
      <c r="EG17" s="9">
        <v>23.629000000000001</v>
      </c>
      <c r="EH17" s="9">
        <v>81.869</v>
      </c>
      <c r="EI17" s="9">
        <v>273.22199999999998</v>
      </c>
      <c r="EJ17" s="9">
        <v>56.737000000000002</v>
      </c>
      <c r="EK17" s="9">
        <v>216.48500000000001</v>
      </c>
      <c r="EL17" s="9">
        <v>18.138999999999999</v>
      </c>
      <c r="EM17" s="9">
        <v>3.6320000000000001</v>
      </c>
      <c r="EN17" s="9">
        <v>14.507</v>
      </c>
      <c r="EO17" s="9">
        <v>88.47</v>
      </c>
      <c r="EP17" s="9">
        <v>16.655999999999999</v>
      </c>
      <c r="EQ17" s="9">
        <v>71.813000000000002</v>
      </c>
      <c r="ER17" s="9">
        <v>182.77500000000001</v>
      </c>
      <c r="ES17" s="9">
        <v>10.007</v>
      </c>
      <c r="ET17" s="9">
        <v>172.76900000000001</v>
      </c>
      <c r="EU17" s="9">
        <v>660.48299999999995</v>
      </c>
      <c r="EV17" s="9">
        <v>169.209</v>
      </c>
      <c r="EW17" s="9">
        <v>491.27499999999998</v>
      </c>
      <c r="EX17" s="9">
        <v>792.70500000000004</v>
      </c>
      <c r="EY17" s="9">
        <v>267.322</v>
      </c>
      <c r="EZ17" s="9">
        <v>525.38199999999995</v>
      </c>
      <c r="FA17" s="9">
        <v>145.54900000000001</v>
      </c>
      <c r="FB17" s="9">
        <v>43.53</v>
      </c>
      <c r="FC17" s="9">
        <v>102.01900000000001</v>
      </c>
      <c r="FD17" s="9">
        <v>647.15599999999995</v>
      </c>
      <c r="FE17" s="9">
        <v>223.79300000000001</v>
      </c>
      <c r="FF17" s="9">
        <v>423.363</v>
      </c>
      <c r="FG17" s="9">
        <v>5885.0619999999999</v>
      </c>
      <c r="FH17" s="9">
        <v>3064.913</v>
      </c>
      <c r="FI17" s="9">
        <v>2820.1489999999999</v>
      </c>
      <c r="FJ17" s="9">
        <v>1107.2929999999999</v>
      </c>
      <c r="FK17" s="9">
        <v>369.98</v>
      </c>
      <c r="FL17" s="9">
        <v>737.31299999999999</v>
      </c>
      <c r="FM17" s="9">
        <v>365.48099999999999</v>
      </c>
      <c r="FN17" s="9">
        <v>85.486999999999995</v>
      </c>
      <c r="FO17" s="9">
        <v>279.99400000000003</v>
      </c>
      <c r="FP17" s="9">
        <v>6096.5749999999998</v>
      </c>
      <c r="FQ17" s="9">
        <v>2969.5749999999998</v>
      </c>
      <c r="FR17" s="9">
        <v>3127.0010000000002</v>
      </c>
      <c r="FS17" s="9">
        <v>4477.058</v>
      </c>
      <c r="FT17" s="9">
        <v>2321.931</v>
      </c>
      <c r="FU17" s="9">
        <v>2155.127</v>
      </c>
      <c r="FV17" s="9">
        <v>445.08499999999998</v>
      </c>
      <c r="FW17" s="9">
        <v>231.69399999999999</v>
      </c>
      <c r="FX17" s="9">
        <v>213.39</v>
      </c>
      <c r="FY17" s="9">
        <v>269.86599999999999</v>
      </c>
      <c r="FZ17" s="9">
        <v>100.70699999999999</v>
      </c>
      <c r="GA17" s="9">
        <v>169.15899999999999</v>
      </c>
      <c r="GB17" s="9">
        <v>148.03299999999999</v>
      </c>
      <c r="GC17" s="9">
        <v>72.302999999999997</v>
      </c>
      <c r="GD17" s="9">
        <v>75.73</v>
      </c>
      <c r="GE17" s="9">
        <v>314.44600000000003</v>
      </c>
      <c r="GF17" s="9">
        <v>136.94</v>
      </c>
      <c r="GG17" s="9">
        <v>177.506</v>
      </c>
      <c r="GH17" s="9">
        <v>255.22800000000001</v>
      </c>
      <c r="GI17" s="9">
        <v>95.828000000000003</v>
      </c>
      <c r="GJ17" s="9">
        <v>159.4</v>
      </c>
      <c r="GK17" s="9">
        <v>443.83600000000001</v>
      </c>
      <c r="GL17" s="9">
        <v>226.73500000000001</v>
      </c>
      <c r="GM17" s="9">
        <v>217.101</v>
      </c>
      <c r="GN17" s="9">
        <v>4033.2220000000002</v>
      </c>
      <c r="GO17" s="9">
        <v>2095.1950000000002</v>
      </c>
      <c r="GP17" s="9">
        <v>1938.0260000000001</v>
      </c>
      <c r="GQ17" s="9">
        <v>392.30599999999998</v>
      </c>
      <c r="GR17" s="9">
        <v>197.26300000000001</v>
      </c>
      <c r="GS17" s="9">
        <v>195.04300000000001</v>
      </c>
      <c r="GT17" s="9">
        <v>3091.2890000000002</v>
      </c>
      <c r="GU17" s="9">
        <v>1487.624</v>
      </c>
      <c r="GV17" s="9">
        <v>1603.665</v>
      </c>
      <c r="GW17" s="9">
        <v>294.75200000000001</v>
      </c>
      <c r="GX17" s="9">
        <v>144.18199999999999</v>
      </c>
      <c r="GY17" s="9">
        <v>150.57</v>
      </c>
      <c r="GZ17" s="9">
        <v>4700.7049999999999</v>
      </c>
      <c r="HA17" s="9">
        <v>2421.748</v>
      </c>
      <c r="HB17" s="9">
        <v>2278.9569999999999</v>
      </c>
      <c r="HC17" s="9">
        <v>4499.5389999999998</v>
      </c>
      <c r="HD17" s="9">
        <v>2322.8760000000002</v>
      </c>
      <c r="HE17" s="9">
        <v>2176.663</v>
      </c>
      <c r="HF17" s="9">
        <v>4254.2020000000002</v>
      </c>
      <c r="HG17" s="9">
        <v>2206.377</v>
      </c>
      <c r="HH17" s="9">
        <v>2047.825</v>
      </c>
      <c r="HI17" s="9">
        <v>882.43799999999999</v>
      </c>
      <c r="HJ17" s="9">
        <v>410.209</v>
      </c>
      <c r="HK17" s="9">
        <v>472.22899999999998</v>
      </c>
      <c r="HL17" s="9">
        <v>439.108</v>
      </c>
      <c r="HM17" s="9">
        <v>210.785</v>
      </c>
      <c r="HN17" s="9">
        <v>228.32300000000001</v>
      </c>
      <c r="HO17" s="9">
        <v>215.46100000000001</v>
      </c>
      <c r="HP17" s="9">
        <v>110.968</v>
      </c>
      <c r="HQ17" s="9">
        <v>104.49299999999999</v>
      </c>
      <c r="HR17" s="9">
        <v>214.77500000000001</v>
      </c>
      <c r="HS17" s="9">
        <v>116.11799999999999</v>
      </c>
      <c r="HT17" s="9">
        <v>98.656999999999996</v>
      </c>
      <c r="HU17" s="9">
        <v>1404.7429999999999</v>
      </c>
      <c r="HV17" s="9">
        <v>531.52599999999995</v>
      </c>
      <c r="HW17" s="9">
        <v>873.21699999999998</v>
      </c>
      <c r="HX17" s="9">
        <v>341.92500000000001</v>
      </c>
      <c r="HY17" s="9">
        <v>120.131</v>
      </c>
      <c r="HZ17" s="9">
        <v>221.79400000000001</v>
      </c>
      <c r="IA17" s="9">
        <v>100.164</v>
      </c>
      <c r="IB17" s="9">
        <v>38.92</v>
      </c>
      <c r="IC17" s="9">
        <v>61.244999999999997</v>
      </c>
      <c r="ID17" s="9">
        <v>285.76</v>
      </c>
      <c r="IE17" s="9">
        <v>103.398</v>
      </c>
      <c r="IF17" s="9">
        <v>182.36199999999999</v>
      </c>
      <c r="IG17" s="9">
        <v>54.103000000000002</v>
      </c>
      <c r="IH17" s="9">
        <v>24.975000000000001</v>
      </c>
      <c r="II17" s="9">
        <v>29.128</v>
      </c>
      <c r="IJ17" s="9">
        <v>214.68600000000001</v>
      </c>
      <c r="IK17" s="9">
        <v>75.245999999999995</v>
      </c>
      <c r="IL17" s="9">
        <v>139.44</v>
      </c>
      <c r="IM17" s="9">
        <v>41.673999999999999</v>
      </c>
      <c r="IN17" s="9">
        <v>16.553000000000001</v>
      </c>
      <c r="IO17" s="9">
        <v>25.120999999999999</v>
      </c>
      <c r="IP17" s="9">
        <v>59.430999999999997</v>
      </c>
      <c r="IQ17" s="9">
        <v>19.52</v>
      </c>
    </row>
    <row r="18" spans="1:251">
      <c r="A18" s="10">
        <v>44593</v>
      </c>
      <c r="B18" s="9">
        <v>760.947</v>
      </c>
      <c r="C18" s="9">
        <v>751.26499999999999</v>
      </c>
      <c r="D18" s="9">
        <v>1384.386</v>
      </c>
      <c r="E18" s="9">
        <v>694.00699999999995</v>
      </c>
      <c r="F18" s="9">
        <v>690.37800000000004</v>
      </c>
      <c r="G18" s="9">
        <v>759.07299999999998</v>
      </c>
      <c r="H18" s="9">
        <v>357.53500000000003</v>
      </c>
      <c r="I18" s="9">
        <v>401.53800000000001</v>
      </c>
      <c r="J18" s="9">
        <v>520.27599999999995</v>
      </c>
      <c r="K18" s="9">
        <v>257.89600000000002</v>
      </c>
      <c r="L18" s="9">
        <v>262.38099999999997</v>
      </c>
      <c r="M18" s="9">
        <v>311.55399999999997</v>
      </c>
      <c r="N18" s="9">
        <v>141.99700000000001</v>
      </c>
      <c r="O18" s="9">
        <v>169.55699999999999</v>
      </c>
      <c r="P18" s="9">
        <v>195.50899999999999</v>
      </c>
      <c r="Q18" s="9">
        <v>115.303</v>
      </c>
      <c r="R18" s="9">
        <v>80.204999999999998</v>
      </c>
      <c r="S18" s="9">
        <v>866.26800000000003</v>
      </c>
      <c r="T18" s="9">
        <v>452.71300000000002</v>
      </c>
      <c r="U18" s="9">
        <v>413.55599999999998</v>
      </c>
      <c r="V18" s="9">
        <v>341.245</v>
      </c>
      <c r="W18" s="9">
        <v>177.25899999999999</v>
      </c>
      <c r="X18" s="9">
        <v>163.98699999999999</v>
      </c>
      <c r="Y18" s="9">
        <v>117.191</v>
      </c>
      <c r="Z18" s="9">
        <v>61.335000000000001</v>
      </c>
      <c r="AA18" s="9">
        <v>55.856000000000002</v>
      </c>
      <c r="AB18" s="9">
        <v>293.03300000000002</v>
      </c>
      <c r="AC18" s="9">
        <v>154.85499999999999</v>
      </c>
      <c r="AD18" s="9">
        <v>138.178</v>
      </c>
      <c r="AE18" s="9">
        <v>47.292000000000002</v>
      </c>
      <c r="AF18" s="9">
        <v>24.257999999999999</v>
      </c>
      <c r="AG18" s="9">
        <v>23.035</v>
      </c>
      <c r="AH18" s="9">
        <v>224.673</v>
      </c>
      <c r="AI18" s="9">
        <v>119.581</v>
      </c>
      <c r="AJ18" s="9">
        <v>105.093</v>
      </c>
      <c r="AK18" s="9">
        <v>11.864000000000001</v>
      </c>
      <c r="AL18" s="9">
        <v>4.12</v>
      </c>
      <c r="AM18" s="9">
        <v>7.7439999999999998</v>
      </c>
      <c r="AN18" s="9">
        <v>50.484000000000002</v>
      </c>
      <c r="AO18" s="9">
        <v>23.564</v>
      </c>
      <c r="AP18" s="9">
        <v>26.92</v>
      </c>
      <c r="AQ18" s="9">
        <v>7.968</v>
      </c>
      <c r="AR18" s="9">
        <v>0.55000000000000004</v>
      </c>
      <c r="AS18" s="9">
        <v>7.4180000000000001</v>
      </c>
      <c r="AT18" s="9">
        <v>256.77600000000001</v>
      </c>
      <c r="AU18" s="9">
        <v>128.268</v>
      </c>
      <c r="AV18" s="9">
        <v>128.50800000000001</v>
      </c>
      <c r="AW18" s="9">
        <v>539.02599999999995</v>
      </c>
      <c r="AX18" s="9">
        <v>293.72199999999998</v>
      </c>
      <c r="AY18" s="9">
        <v>245.303</v>
      </c>
      <c r="AZ18" s="9">
        <v>87.784999999999997</v>
      </c>
      <c r="BA18" s="9">
        <v>50.814</v>
      </c>
      <c r="BB18" s="9">
        <v>36.970999999999997</v>
      </c>
      <c r="BC18" s="9">
        <v>451.24099999999999</v>
      </c>
      <c r="BD18" s="9">
        <v>242.90799999999999</v>
      </c>
      <c r="BE18" s="9">
        <v>208.33199999999999</v>
      </c>
      <c r="BF18" s="9">
        <v>2041.0550000000001</v>
      </c>
      <c r="BG18" s="9">
        <v>1032.239</v>
      </c>
      <c r="BH18" s="9">
        <v>1008.816</v>
      </c>
      <c r="BI18" s="9">
        <v>973.99199999999996</v>
      </c>
      <c r="BJ18" s="9">
        <v>517.202</v>
      </c>
      <c r="BK18" s="9">
        <v>456.79</v>
      </c>
      <c r="BL18" s="9">
        <v>282.75299999999999</v>
      </c>
      <c r="BM18" s="9">
        <v>150.27799999999999</v>
      </c>
      <c r="BN18" s="9">
        <v>132.47499999999999</v>
      </c>
      <c r="BO18" s="9">
        <v>7039.5630000000001</v>
      </c>
      <c r="BP18" s="9">
        <v>3461.547</v>
      </c>
      <c r="BQ18" s="9">
        <v>3578.0169999999998</v>
      </c>
      <c r="BR18" s="9">
        <v>5898.53</v>
      </c>
      <c r="BS18" s="9">
        <v>3071.59</v>
      </c>
      <c r="BT18" s="9">
        <v>2826.94</v>
      </c>
      <c r="BU18" s="9">
        <v>616.64099999999996</v>
      </c>
      <c r="BV18" s="9">
        <v>329.04899999999998</v>
      </c>
      <c r="BW18" s="9">
        <v>287.59199999999998</v>
      </c>
      <c r="BX18" s="9">
        <v>328.55</v>
      </c>
      <c r="BY18" s="9">
        <v>120.211</v>
      </c>
      <c r="BZ18" s="9">
        <v>208.339</v>
      </c>
      <c r="CA18" s="9">
        <v>191.58099999999999</v>
      </c>
      <c r="CB18" s="9">
        <v>88.79</v>
      </c>
      <c r="CC18" s="9">
        <v>102.791</v>
      </c>
      <c r="CD18" s="9">
        <v>325.16899999999998</v>
      </c>
      <c r="CE18" s="9">
        <v>133.68100000000001</v>
      </c>
      <c r="CF18" s="9">
        <v>191.488</v>
      </c>
      <c r="CG18" s="9">
        <v>287.49099999999999</v>
      </c>
      <c r="CH18" s="9">
        <v>106.67700000000001</v>
      </c>
      <c r="CI18" s="9">
        <v>180.81399999999999</v>
      </c>
      <c r="CJ18" s="9">
        <v>1319.827</v>
      </c>
      <c r="CK18" s="9">
        <v>657.37800000000004</v>
      </c>
      <c r="CL18" s="9">
        <v>662.44899999999996</v>
      </c>
      <c r="CM18" s="9">
        <v>4578.7030000000004</v>
      </c>
      <c r="CN18" s="9">
        <v>2414.212</v>
      </c>
      <c r="CO18" s="9">
        <v>2164.491</v>
      </c>
      <c r="CP18" s="9">
        <v>1209.24</v>
      </c>
      <c r="CQ18" s="9">
        <v>599.38</v>
      </c>
      <c r="CR18" s="9">
        <v>609.86</v>
      </c>
      <c r="CS18" s="9">
        <v>3905.0650000000001</v>
      </c>
      <c r="CT18" s="9">
        <v>1977.914</v>
      </c>
      <c r="CU18" s="9">
        <v>1927.1510000000001</v>
      </c>
      <c r="CV18" s="9">
        <v>446.52499999999998</v>
      </c>
      <c r="CW18" s="9">
        <v>229.405</v>
      </c>
      <c r="CX18" s="9">
        <v>217.12</v>
      </c>
      <c r="CY18" s="9">
        <v>6190.165</v>
      </c>
      <c r="CZ18" s="9">
        <v>3182.471</v>
      </c>
      <c r="DA18" s="9">
        <v>3007.694</v>
      </c>
      <c r="DB18" s="9">
        <v>5496.3159999999998</v>
      </c>
      <c r="DC18" s="9">
        <v>2856.672</v>
      </c>
      <c r="DD18" s="9">
        <v>2639.6439999999998</v>
      </c>
      <c r="DE18" s="9">
        <v>5222.4840000000004</v>
      </c>
      <c r="DF18" s="9">
        <v>2750.2629999999999</v>
      </c>
      <c r="DG18" s="9">
        <v>2472.2220000000002</v>
      </c>
      <c r="DH18" s="9">
        <v>1520.25</v>
      </c>
      <c r="DI18" s="9">
        <v>729.46299999999997</v>
      </c>
      <c r="DJ18" s="9">
        <v>790.78800000000001</v>
      </c>
      <c r="DK18" s="9">
        <v>937.83</v>
      </c>
      <c r="DL18" s="9">
        <v>449.39299999999997</v>
      </c>
      <c r="DM18" s="9">
        <v>488.43700000000001</v>
      </c>
      <c r="DN18" s="9">
        <v>646.19399999999996</v>
      </c>
      <c r="DO18" s="9">
        <v>338.51100000000002</v>
      </c>
      <c r="DP18" s="9">
        <v>307.68299999999999</v>
      </c>
      <c r="DQ18" s="9">
        <v>203.571</v>
      </c>
      <c r="DR18" s="9">
        <v>100.779</v>
      </c>
      <c r="DS18" s="9">
        <v>102.792</v>
      </c>
      <c r="DT18" s="9">
        <v>937.46299999999997</v>
      </c>
      <c r="DU18" s="9">
        <v>289.178</v>
      </c>
      <c r="DV18" s="9">
        <v>648.28499999999997</v>
      </c>
      <c r="DW18" s="9">
        <v>461.33499999999998</v>
      </c>
      <c r="DX18" s="9">
        <v>119.854</v>
      </c>
      <c r="DY18" s="9">
        <v>341.48099999999999</v>
      </c>
      <c r="DZ18" s="9">
        <v>114.331</v>
      </c>
      <c r="EA18" s="9">
        <v>36.682000000000002</v>
      </c>
      <c r="EB18" s="9">
        <v>77.649000000000001</v>
      </c>
      <c r="EC18" s="9">
        <v>386.95600000000002</v>
      </c>
      <c r="ED18" s="9">
        <v>105.50700000000001</v>
      </c>
      <c r="EE18" s="9">
        <v>281.44900000000001</v>
      </c>
      <c r="EF18" s="9">
        <v>130.279</v>
      </c>
      <c r="EG18" s="9">
        <v>31.103999999999999</v>
      </c>
      <c r="EH18" s="9">
        <v>99.174999999999997</v>
      </c>
      <c r="EI18" s="9">
        <v>231.108</v>
      </c>
      <c r="EJ18" s="9">
        <v>67.507000000000005</v>
      </c>
      <c r="EK18" s="9">
        <v>163.601</v>
      </c>
      <c r="EL18" s="9">
        <v>19.033000000000001</v>
      </c>
      <c r="EM18" s="9">
        <v>7.4290000000000003</v>
      </c>
      <c r="EN18" s="9">
        <v>11.603999999999999</v>
      </c>
      <c r="EO18" s="9">
        <v>79.596999999999994</v>
      </c>
      <c r="EP18" s="9">
        <v>17.878</v>
      </c>
      <c r="EQ18" s="9">
        <v>61.72</v>
      </c>
      <c r="ER18" s="9">
        <v>147.291</v>
      </c>
      <c r="ES18" s="9">
        <v>6.8529999999999998</v>
      </c>
      <c r="ET18" s="9">
        <v>140.43799999999999</v>
      </c>
      <c r="EU18" s="9">
        <v>638.68200000000002</v>
      </c>
      <c r="EV18" s="9">
        <v>195.68600000000001</v>
      </c>
      <c r="EW18" s="9">
        <v>442.995</v>
      </c>
      <c r="EX18" s="9">
        <v>670.125</v>
      </c>
      <c r="EY18" s="9">
        <v>224.16399999999999</v>
      </c>
      <c r="EZ18" s="9">
        <v>445.96</v>
      </c>
      <c r="FA18" s="9">
        <v>173.57</v>
      </c>
      <c r="FB18" s="9">
        <v>47.317999999999998</v>
      </c>
      <c r="FC18" s="9">
        <v>126.252</v>
      </c>
      <c r="FD18" s="9">
        <v>496.55500000000001</v>
      </c>
      <c r="FE18" s="9">
        <v>176.846</v>
      </c>
      <c r="FF18" s="9">
        <v>319.709</v>
      </c>
      <c r="FG18" s="9">
        <v>6072.0990000000002</v>
      </c>
      <c r="FH18" s="9">
        <v>3118.9079999999999</v>
      </c>
      <c r="FI18" s="9">
        <v>2953.1909999999998</v>
      </c>
      <c r="FJ18" s="9">
        <v>967.46400000000006</v>
      </c>
      <c r="FK18" s="9">
        <v>342.63900000000001</v>
      </c>
      <c r="FL18" s="9">
        <v>624.82500000000005</v>
      </c>
      <c r="FM18" s="9">
        <v>334.37099999999998</v>
      </c>
      <c r="FN18" s="9">
        <v>96.361000000000004</v>
      </c>
      <c r="FO18" s="9">
        <v>238.01</v>
      </c>
      <c r="FP18" s="9">
        <v>6134.7879999999996</v>
      </c>
      <c r="FQ18" s="9">
        <v>2993.915</v>
      </c>
      <c r="FR18" s="9">
        <v>3140.873</v>
      </c>
      <c r="FS18" s="9">
        <v>4654.0360000000001</v>
      </c>
      <c r="FT18" s="9">
        <v>2414.127</v>
      </c>
      <c r="FU18" s="9">
        <v>2239.9090000000001</v>
      </c>
      <c r="FV18" s="9">
        <v>363.14400000000001</v>
      </c>
      <c r="FW18" s="9">
        <v>179.34700000000001</v>
      </c>
      <c r="FX18" s="9">
        <v>183.797</v>
      </c>
      <c r="FY18" s="9">
        <v>211.273</v>
      </c>
      <c r="FZ18" s="9">
        <v>73.611000000000004</v>
      </c>
      <c r="GA18" s="9">
        <v>137.66200000000001</v>
      </c>
      <c r="GB18" s="9">
        <v>93.754000000000005</v>
      </c>
      <c r="GC18" s="9">
        <v>42.063000000000002</v>
      </c>
      <c r="GD18" s="9">
        <v>51.692</v>
      </c>
      <c r="GE18" s="9">
        <v>241.774</v>
      </c>
      <c r="GF18" s="9">
        <v>98.1</v>
      </c>
      <c r="GG18" s="9">
        <v>143.67400000000001</v>
      </c>
      <c r="GH18" s="9">
        <v>196.827</v>
      </c>
      <c r="GI18" s="9">
        <v>68.149000000000001</v>
      </c>
      <c r="GJ18" s="9">
        <v>128.678</v>
      </c>
      <c r="GK18" s="9">
        <v>563.11900000000003</v>
      </c>
      <c r="GL18" s="9">
        <v>271.12900000000002</v>
      </c>
      <c r="GM18" s="9">
        <v>291.99</v>
      </c>
      <c r="GN18" s="9">
        <v>4090.9180000000001</v>
      </c>
      <c r="GO18" s="9">
        <v>2142.998</v>
      </c>
      <c r="GP18" s="9">
        <v>1947.9190000000001</v>
      </c>
      <c r="GQ18" s="9">
        <v>509.55099999999999</v>
      </c>
      <c r="GR18" s="9">
        <v>240.09</v>
      </c>
      <c r="GS18" s="9">
        <v>269.46199999999999</v>
      </c>
      <c r="GT18" s="9">
        <v>3132.6590000000001</v>
      </c>
      <c r="GU18" s="9">
        <v>1521.1110000000001</v>
      </c>
      <c r="GV18" s="9">
        <v>1611.548</v>
      </c>
      <c r="GW18" s="9">
        <v>277.31400000000002</v>
      </c>
      <c r="GX18" s="9">
        <v>127.515</v>
      </c>
      <c r="GY18" s="9">
        <v>149.79900000000001</v>
      </c>
      <c r="GZ18" s="9">
        <v>4864.9430000000002</v>
      </c>
      <c r="HA18" s="9">
        <v>2506.65</v>
      </c>
      <c r="HB18" s="9">
        <v>2358.2930000000001</v>
      </c>
      <c r="HC18" s="9">
        <v>4586.3789999999999</v>
      </c>
      <c r="HD18" s="9">
        <v>2378.8319999999999</v>
      </c>
      <c r="HE18" s="9">
        <v>2207.547</v>
      </c>
      <c r="HF18" s="9">
        <v>4376.741</v>
      </c>
      <c r="HG18" s="9">
        <v>2282.3780000000002</v>
      </c>
      <c r="HH18" s="9">
        <v>2094.3629999999998</v>
      </c>
      <c r="HI18" s="9">
        <v>963.80899999999997</v>
      </c>
      <c r="HJ18" s="9">
        <v>443.40199999999999</v>
      </c>
      <c r="HK18" s="9">
        <v>520.40700000000004</v>
      </c>
      <c r="HL18" s="9">
        <v>494.73500000000001</v>
      </c>
      <c r="HM18" s="9">
        <v>235.82599999999999</v>
      </c>
      <c r="HN18" s="9">
        <v>258.90899999999999</v>
      </c>
      <c r="HO18" s="9">
        <v>283.82799999999997</v>
      </c>
      <c r="HP18" s="9">
        <v>143.303</v>
      </c>
      <c r="HQ18" s="9">
        <v>140.52500000000001</v>
      </c>
      <c r="HR18" s="9">
        <v>133.98500000000001</v>
      </c>
      <c r="HS18" s="9">
        <v>67.81</v>
      </c>
      <c r="HT18" s="9">
        <v>66.174000000000007</v>
      </c>
      <c r="HU18" s="9">
        <v>1346.7670000000001</v>
      </c>
      <c r="HV18" s="9">
        <v>511.97699999999998</v>
      </c>
      <c r="HW18" s="9">
        <v>834.79</v>
      </c>
      <c r="HX18" s="9">
        <v>280.90199999999999</v>
      </c>
      <c r="HY18" s="9">
        <v>110.946</v>
      </c>
      <c r="HZ18" s="9">
        <v>169.95599999999999</v>
      </c>
      <c r="IA18" s="9">
        <v>91.247</v>
      </c>
      <c r="IB18" s="9">
        <v>39.356000000000002</v>
      </c>
      <c r="IC18" s="9">
        <v>51.89</v>
      </c>
      <c r="ID18" s="9">
        <v>238.15700000000001</v>
      </c>
      <c r="IE18" s="9">
        <v>92.625</v>
      </c>
      <c r="IF18" s="9">
        <v>145.53200000000001</v>
      </c>
      <c r="IG18" s="9">
        <v>50.987000000000002</v>
      </c>
      <c r="IH18" s="9">
        <v>22.760999999999999</v>
      </c>
      <c r="II18" s="9">
        <v>28.225999999999999</v>
      </c>
      <c r="IJ18" s="9">
        <v>172.685</v>
      </c>
      <c r="IK18" s="9">
        <v>62.767000000000003</v>
      </c>
      <c r="IL18" s="9">
        <v>109.91800000000001</v>
      </c>
      <c r="IM18" s="9">
        <v>27.922999999999998</v>
      </c>
      <c r="IN18" s="9">
        <v>14.04</v>
      </c>
      <c r="IO18" s="9">
        <v>13.884</v>
      </c>
      <c r="IP18" s="9">
        <v>44.094000000000001</v>
      </c>
      <c r="IQ18" s="9">
        <v>18.902000000000001</v>
      </c>
    </row>
    <row r="19" spans="1:251">
      <c r="A19" s="10">
        <v>44958</v>
      </c>
      <c r="B19" s="9">
        <v>841.58500000000004</v>
      </c>
      <c r="C19" s="9">
        <v>814.923</v>
      </c>
      <c r="D19" s="9">
        <v>1509.7819999999999</v>
      </c>
      <c r="E19" s="9">
        <v>763.65200000000004</v>
      </c>
      <c r="F19" s="9">
        <v>746.12900000000002</v>
      </c>
      <c r="G19" s="9">
        <v>825.76400000000001</v>
      </c>
      <c r="H19" s="9">
        <v>391.33699999999999</v>
      </c>
      <c r="I19" s="9">
        <v>434.42700000000002</v>
      </c>
      <c r="J19" s="9">
        <v>566.47900000000004</v>
      </c>
      <c r="K19" s="9">
        <v>291.738</v>
      </c>
      <c r="L19" s="9">
        <v>274.74099999999999</v>
      </c>
      <c r="M19" s="9">
        <v>318.32</v>
      </c>
      <c r="N19" s="9">
        <v>154.791</v>
      </c>
      <c r="O19" s="9">
        <v>163.529</v>
      </c>
      <c r="P19" s="9">
        <v>188.501</v>
      </c>
      <c r="Q19" s="9">
        <v>108.258</v>
      </c>
      <c r="R19" s="9">
        <v>80.242999999999995</v>
      </c>
      <c r="S19" s="9">
        <v>865.14099999999996</v>
      </c>
      <c r="T19" s="9">
        <v>454.68099999999998</v>
      </c>
      <c r="U19" s="9">
        <v>410.46</v>
      </c>
      <c r="V19" s="9">
        <v>340.37799999999999</v>
      </c>
      <c r="W19" s="9">
        <v>183.89</v>
      </c>
      <c r="X19" s="9">
        <v>156.488</v>
      </c>
      <c r="Y19" s="9">
        <v>124.95399999999999</v>
      </c>
      <c r="Z19" s="9">
        <v>67.483000000000004</v>
      </c>
      <c r="AA19" s="9">
        <v>57.472000000000001</v>
      </c>
      <c r="AB19" s="9">
        <v>292.84399999999999</v>
      </c>
      <c r="AC19" s="9">
        <v>163.19300000000001</v>
      </c>
      <c r="AD19" s="9">
        <v>129.65199999999999</v>
      </c>
      <c r="AE19" s="9">
        <v>46.984000000000002</v>
      </c>
      <c r="AF19" s="9">
        <v>25.28</v>
      </c>
      <c r="AG19" s="9">
        <v>21.704000000000001</v>
      </c>
      <c r="AH19" s="9">
        <v>229.72399999999999</v>
      </c>
      <c r="AI19" s="9">
        <v>128.64599999999999</v>
      </c>
      <c r="AJ19" s="9">
        <v>101.07899999999999</v>
      </c>
      <c r="AK19" s="9">
        <v>13.034000000000001</v>
      </c>
      <c r="AL19" s="9">
        <v>5.56</v>
      </c>
      <c r="AM19" s="9">
        <v>7.4740000000000002</v>
      </c>
      <c r="AN19" s="9">
        <v>49.85</v>
      </c>
      <c r="AO19" s="9">
        <v>22.271000000000001</v>
      </c>
      <c r="AP19" s="9">
        <v>27.579000000000001</v>
      </c>
      <c r="AQ19" s="9">
        <v>15.750999999999999</v>
      </c>
      <c r="AR19" s="9">
        <v>0.40300000000000002</v>
      </c>
      <c r="AS19" s="9">
        <v>15.348000000000001</v>
      </c>
      <c r="AT19" s="9">
        <v>262.88200000000001</v>
      </c>
      <c r="AU19" s="9">
        <v>136.035</v>
      </c>
      <c r="AV19" s="9">
        <v>126.84699999999999</v>
      </c>
      <c r="AW19" s="9">
        <v>531.19500000000005</v>
      </c>
      <c r="AX19" s="9">
        <v>293.721</v>
      </c>
      <c r="AY19" s="9">
        <v>237.47399999999999</v>
      </c>
      <c r="AZ19" s="9">
        <v>87.763999999999996</v>
      </c>
      <c r="BA19" s="9">
        <v>47.695</v>
      </c>
      <c r="BB19" s="9">
        <v>40.07</v>
      </c>
      <c r="BC19" s="9">
        <v>443.43</v>
      </c>
      <c r="BD19" s="9">
        <v>246.02699999999999</v>
      </c>
      <c r="BE19" s="9">
        <v>197.404</v>
      </c>
      <c r="BF19" s="9">
        <v>2223.34</v>
      </c>
      <c r="BG19" s="9">
        <v>1126.0360000000001</v>
      </c>
      <c r="BH19" s="9">
        <v>1097.3050000000001</v>
      </c>
      <c r="BI19" s="9">
        <v>965.87800000000004</v>
      </c>
      <c r="BJ19" s="9">
        <v>515.24400000000003</v>
      </c>
      <c r="BK19" s="9">
        <v>450.63400000000001</v>
      </c>
      <c r="BL19" s="9">
        <v>286.976</v>
      </c>
      <c r="BM19" s="9">
        <v>160.53100000000001</v>
      </c>
      <c r="BN19" s="9">
        <v>126.44499999999999</v>
      </c>
      <c r="BO19" s="9">
        <v>7285.4769999999999</v>
      </c>
      <c r="BP19" s="9">
        <v>3584.953</v>
      </c>
      <c r="BQ19" s="9">
        <v>3700.5239999999999</v>
      </c>
      <c r="BR19" s="9">
        <v>6177.7929999999997</v>
      </c>
      <c r="BS19" s="9">
        <v>3233.0729999999999</v>
      </c>
      <c r="BT19" s="9">
        <v>2944.72</v>
      </c>
      <c r="BU19" s="9">
        <v>632.84699999999998</v>
      </c>
      <c r="BV19" s="9">
        <v>351.68599999999998</v>
      </c>
      <c r="BW19" s="9">
        <v>281.16000000000003</v>
      </c>
      <c r="BX19" s="9">
        <v>297.065</v>
      </c>
      <c r="BY19" s="9">
        <v>109.42400000000001</v>
      </c>
      <c r="BZ19" s="9">
        <v>187.64099999999999</v>
      </c>
      <c r="CA19" s="9">
        <v>175.82599999999999</v>
      </c>
      <c r="CB19" s="9">
        <v>81.070999999999998</v>
      </c>
      <c r="CC19" s="9">
        <v>94.754000000000005</v>
      </c>
      <c r="CD19" s="9">
        <v>281.94600000000003</v>
      </c>
      <c r="CE19" s="9">
        <v>116.211</v>
      </c>
      <c r="CF19" s="9">
        <v>165.73500000000001</v>
      </c>
      <c r="CG19" s="9">
        <v>256.88099999999997</v>
      </c>
      <c r="CH19" s="9">
        <v>99.846999999999994</v>
      </c>
      <c r="CI19" s="9">
        <v>157.03399999999999</v>
      </c>
      <c r="CJ19" s="9">
        <v>1344.597</v>
      </c>
      <c r="CK19" s="9">
        <v>685.69500000000005</v>
      </c>
      <c r="CL19" s="9">
        <v>658.90099999999995</v>
      </c>
      <c r="CM19" s="9">
        <v>4833.1959999999999</v>
      </c>
      <c r="CN19" s="9">
        <v>2547.3780000000002</v>
      </c>
      <c r="CO19" s="9">
        <v>2285.8180000000002</v>
      </c>
      <c r="CP19" s="9">
        <v>1232.636</v>
      </c>
      <c r="CQ19" s="9">
        <v>621.20899999999995</v>
      </c>
      <c r="CR19" s="9">
        <v>611.42700000000002</v>
      </c>
      <c r="CS19" s="9">
        <v>4098.2520000000004</v>
      </c>
      <c r="CT19" s="9">
        <v>2069.9949999999999</v>
      </c>
      <c r="CU19" s="9">
        <v>2028.2570000000001</v>
      </c>
      <c r="CV19" s="9">
        <v>450.553</v>
      </c>
      <c r="CW19" s="9">
        <v>213.23500000000001</v>
      </c>
      <c r="CX19" s="9">
        <v>237.31700000000001</v>
      </c>
      <c r="CY19" s="9">
        <v>6527.6350000000002</v>
      </c>
      <c r="CZ19" s="9">
        <v>3358.54</v>
      </c>
      <c r="DA19" s="9">
        <v>3169.0949999999998</v>
      </c>
      <c r="DB19" s="9">
        <v>5826.59</v>
      </c>
      <c r="DC19" s="9">
        <v>3033.473</v>
      </c>
      <c r="DD19" s="9">
        <v>2793.1170000000002</v>
      </c>
      <c r="DE19" s="9">
        <v>5523.2879999999996</v>
      </c>
      <c r="DF19" s="9">
        <v>2926.5039999999999</v>
      </c>
      <c r="DG19" s="9">
        <v>2596.7840000000001</v>
      </c>
      <c r="DH19" s="9">
        <v>1662.482</v>
      </c>
      <c r="DI19" s="9">
        <v>797.75699999999995</v>
      </c>
      <c r="DJ19" s="9">
        <v>864.726</v>
      </c>
      <c r="DK19" s="9">
        <v>1045.308</v>
      </c>
      <c r="DL19" s="9">
        <v>509.101</v>
      </c>
      <c r="DM19" s="9">
        <v>536.20699999999999</v>
      </c>
      <c r="DN19" s="9">
        <v>695.46600000000001</v>
      </c>
      <c r="DO19" s="9">
        <v>383.63400000000001</v>
      </c>
      <c r="DP19" s="9">
        <v>311.83199999999999</v>
      </c>
      <c r="DQ19" s="9">
        <v>175.32599999999999</v>
      </c>
      <c r="DR19" s="9">
        <v>89.301000000000002</v>
      </c>
      <c r="DS19" s="9">
        <v>86.024000000000001</v>
      </c>
      <c r="DT19" s="9">
        <v>932.35799999999995</v>
      </c>
      <c r="DU19" s="9">
        <v>262.57900000000001</v>
      </c>
      <c r="DV19" s="9">
        <v>669.78</v>
      </c>
      <c r="DW19" s="9">
        <v>476.09100000000001</v>
      </c>
      <c r="DX19" s="9">
        <v>104.59099999999999</v>
      </c>
      <c r="DY19" s="9">
        <v>371.50099999999998</v>
      </c>
      <c r="DZ19" s="9">
        <v>124.783</v>
      </c>
      <c r="EA19" s="9">
        <v>33.054000000000002</v>
      </c>
      <c r="EB19" s="9">
        <v>91.73</v>
      </c>
      <c r="EC19" s="9">
        <v>397.39100000000002</v>
      </c>
      <c r="ED19" s="9">
        <v>83.686999999999998</v>
      </c>
      <c r="EE19" s="9">
        <v>313.70400000000001</v>
      </c>
      <c r="EF19" s="9">
        <v>122.908</v>
      </c>
      <c r="EG19" s="9">
        <v>29.253</v>
      </c>
      <c r="EH19" s="9">
        <v>93.655000000000001</v>
      </c>
      <c r="EI19" s="9">
        <v>243.71799999999999</v>
      </c>
      <c r="EJ19" s="9">
        <v>47.709000000000003</v>
      </c>
      <c r="EK19" s="9">
        <v>196.00899999999999</v>
      </c>
      <c r="EL19" s="9">
        <v>19.401</v>
      </c>
      <c r="EM19" s="9">
        <v>5.68</v>
      </c>
      <c r="EN19" s="9">
        <v>13.721</v>
      </c>
      <c r="EO19" s="9">
        <v>82.238</v>
      </c>
      <c r="EP19" s="9">
        <v>22.245999999999999</v>
      </c>
      <c r="EQ19" s="9">
        <v>59.991999999999997</v>
      </c>
      <c r="ER19" s="9">
        <v>157.31700000000001</v>
      </c>
      <c r="ES19" s="9">
        <v>8.1349999999999998</v>
      </c>
      <c r="ET19" s="9">
        <v>149.18199999999999</v>
      </c>
      <c r="EU19" s="9">
        <v>637.33100000000002</v>
      </c>
      <c r="EV19" s="9">
        <v>165.274</v>
      </c>
      <c r="EW19" s="9">
        <v>472.05700000000002</v>
      </c>
      <c r="EX19" s="9">
        <v>654.95399999999995</v>
      </c>
      <c r="EY19" s="9">
        <v>195.23400000000001</v>
      </c>
      <c r="EZ19" s="9">
        <v>459.72</v>
      </c>
      <c r="FA19" s="9">
        <v>164.34800000000001</v>
      </c>
      <c r="FB19" s="9">
        <v>48.091999999999999</v>
      </c>
      <c r="FC19" s="9">
        <v>116.255</v>
      </c>
      <c r="FD19" s="9">
        <v>490.60700000000003</v>
      </c>
      <c r="FE19" s="9">
        <v>147.142</v>
      </c>
      <c r="FF19" s="9">
        <v>343.46499999999997</v>
      </c>
      <c r="FG19" s="9">
        <v>6342.14</v>
      </c>
      <c r="FH19" s="9">
        <v>3281.165</v>
      </c>
      <c r="FI19" s="9">
        <v>3060.9749999999999</v>
      </c>
      <c r="FJ19" s="9">
        <v>943.33600000000001</v>
      </c>
      <c r="FK19" s="9">
        <v>303.78800000000001</v>
      </c>
      <c r="FL19" s="9">
        <v>639.54899999999998</v>
      </c>
      <c r="FM19" s="9">
        <v>348.23</v>
      </c>
      <c r="FN19" s="9">
        <v>79.986000000000004</v>
      </c>
      <c r="FO19" s="9">
        <v>268.24400000000003</v>
      </c>
      <c r="FP19" s="9">
        <v>6175.241</v>
      </c>
      <c r="FQ19" s="9">
        <v>3005.6660000000002</v>
      </c>
      <c r="FR19" s="9">
        <v>3169.5749999999998</v>
      </c>
      <c r="FS19" s="9">
        <v>4674.2950000000001</v>
      </c>
      <c r="FT19" s="9">
        <v>2406.3440000000001</v>
      </c>
      <c r="FU19" s="9">
        <v>2267.951</v>
      </c>
      <c r="FV19" s="9">
        <v>367.10300000000001</v>
      </c>
      <c r="FW19" s="9">
        <v>180.79599999999999</v>
      </c>
      <c r="FX19" s="9">
        <v>186.30699999999999</v>
      </c>
      <c r="FY19" s="9">
        <v>210.738</v>
      </c>
      <c r="FZ19" s="9">
        <v>72.638000000000005</v>
      </c>
      <c r="GA19" s="9">
        <v>138.1</v>
      </c>
      <c r="GB19" s="9">
        <v>92.055000000000007</v>
      </c>
      <c r="GC19" s="9">
        <v>39.756</v>
      </c>
      <c r="GD19" s="9">
        <v>52.298999999999999</v>
      </c>
      <c r="GE19" s="9">
        <v>221.68100000000001</v>
      </c>
      <c r="GF19" s="9">
        <v>86.775999999999996</v>
      </c>
      <c r="GG19" s="9">
        <v>134.905</v>
      </c>
      <c r="GH19" s="9">
        <v>193.09299999999999</v>
      </c>
      <c r="GI19" s="9">
        <v>65.36</v>
      </c>
      <c r="GJ19" s="9">
        <v>127.733</v>
      </c>
      <c r="GK19" s="9">
        <v>555.875</v>
      </c>
      <c r="GL19" s="9">
        <v>265.327</v>
      </c>
      <c r="GM19" s="9">
        <v>290.548</v>
      </c>
      <c r="GN19" s="9">
        <v>4118.42</v>
      </c>
      <c r="GO19" s="9">
        <v>2141.0160000000001</v>
      </c>
      <c r="GP19" s="9">
        <v>1977.403</v>
      </c>
      <c r="GQ19" s="9">
        <v>501.88400000000001</v>
      </c>
      <c r="GR19" s="9">
        <v>233.42400000000001</v>
      </c>
      <c r="GS19" s="9">
        <v>268.45999999999998</v>
      </c>
      <c r="GT19" s="9">
        <v>3204.444</v>
      </c>
      <c r="GU19" s="9">
        <v>1558.24</v>
      </c>
      <c r="GV19" s="9">
        <v>1646.204</v>
      </c>
      <c r="GW19" s="9">
        <v>284.96199999999999</v>
      </c>
      <c r="GX19" s="9">
        <v>130.91200000000001</v>
      </c>
      <c r="GY19" s="9">
        <v>154.05000000000001</v>
      </c>
      <c r="GZ19" s="9">
        <v>4934.5600000000004</v>
      </c>
      <c r="HA19" s="9">
        <v>2532.259</v>
      </c>
      <c r="HB19" s="9">
        <v>2402.3009999999999</v>
      </c>
      <c r="HC19" s="9">
        <v>4629.9170000000004</v>
      </c>
      <c r="HD19" s="9">
        <v>2399.328</v>
      </c>
      <c r="HE19" s="9">
        <v>2230.5889999999999</v>
      </c>
      <c r="HF19" s="9">
        <v>4398.6760000000004</v>
      </c>
      <c r="HG19" s="9">
        <v>2282.558</v>
      </c>
      <c r="HH19" s="9">
        <v>2116.1190000000001</v>
      </c>
      <c r="HI19" s="9">
        <v>1021.018</v>
      </c>
      <c r="HJ19" s="9">
        <v>491.43700000000001</v>
      </c>
      <c r="HK19" s="9">
        <v>529.58100000000002</v>
      </c>
      <c r="HL19" s="9">
        <v>537.36599999999999</v>
      </c>
      <c r="HM19" s="9">
        <v>268.279</v>
      </c>
      <c r="HN19" s="9">
        <v>269.08699999999999</v>
      </c>
      <c r="HO19" s="9">
        <v>277.101</v>
      </c>
      <c r="HP19" s="9">
        <v>142.363</v>
      </c>
      <c r="HQ19" s="9">
        <v>134.738</v>
      </c>
      <c r="HR19" s="9">
        <v>132.399</v>
      </c>
      <c r="HS19" s="9">
        <v>69.364000000000004</v>
      </c>
      <c r="HT19" s="9">
        <v>63.034999999999997</v>
      </c>
      <c r="HU19" s="9">
        <v>1368.547</v>
      </c>
      <c r="HV19" s="9">
        <v>529.95799999999997</v>
      </c>
      <c r="HW19" s="9">
        <v>838.58900000000006</v>
      </c>
      <c r="HX19" s="9">
        <v>275.59800000000001</v>
      </c>
      <c r="HY19" s="9">
        <v>105.125</v>
      </c>
      <c r="HZ19" s="9">
        <v>170.47300000000001</v>
      </c>
      <c r="IA19" s="9">
        <v>84.941000000000003</v>
      </c>
      <c r="IB19" s="9">
        <v>32.494</v>
      </c>
      <c r="IC19" s="9">
        <v>52.447000000000003</v>
      </c>
      <c r="ID19" s="9">
        <v>224.92599999999999</v>
      </c>
      <c r="IE19" s="9">
        <v>83.971000000000004</v>
      </c>
      <c r="IF19" s="9">
        <v>140.95500000000001</v>
      </c>
      <c r="IG19" s="9">
        <v>59.3</v>
      </c>
      <c r="IH19" s="9">
        <v>21.646000000000001</v>
      </c>
      <c r="II19" s="9">
        <v>37.654000000000003</v>
      </c>
      <c r="IJ19" s="9">
        <v>147.404</v>
      </c>
      <c r="IK19" s="9">
        <v>55.674999999999997</v>
      </c>
      <c r="IL19" s="9">
        <v>91.728999999999999</v>
      </c>
      <c r="IM19" s="9">
        <v>19.774000000000001</v>
      </c>
      <c r="IN19" s="9">
        <v>5.5890000000000004</v>
      </c>
      <c r="IO19" s="9">
        <v>14.186</v>
      </c>
      <c r="IP19" s="9">
        <v>56.688000000000002</v>
      </c>
      <c r="IQ19" s="9">
        <v>23.245999999999999</v>
      </c>
    </row>
    <row r="20" spans="1:251">
      <c r="A20" s="10">
        <v>45323</v>
      </c>
      <c r="B20" s="9">
        <v>875.46799999999996</v>
      </c>
      <c r="C20" s="9">
        <v>883.40499999999997</v>
      </c>
      <c r="D20" s="9">
        <v>1591.538</v>
      </c>
      <c r="E20" s="9">
        <v>789.24900000000002</v>
      </c>
      <c r="F20" s="9">
        <v>802.28899999999999</v>
      </c>
      <c r="G20" s="9">
        <v>795.52200000000005</v>
      </c>
      <c r="H20" s="9">
        <v>365.70499999999998</v>
      </c>
      <c r="I20" s="9">
        <v>429.81799999999998</v>
      </c>
      <c r="J20" s="9">
        <v>548.596</v>
      </c>
      <c r="K20" s="9">
        <v>267.09199999999998</v>
      </c>
      <c r="L20" s="9">
        <v>281.50400000000002</v>
      </c>
      <c r="M20" s="9">
        <v>267.89499999999998</v>
      </c>
      <c r="N20" s="9">
        <v>123.1</v>
      </c>
      <c r="O20" s="9">
        <v>144.79499999999999</v>
      </c>
      <c r="P20" s="9">
        <v>223.327</v>
      </c>
      <c r="Q20" s="9">
        <v>124.904</v>
      </c>
      <c r="R20" s="9">
        <v>98.423000000000002</v>
      </c>
      <c r="S20" s="9">
        <v>964.82600000000002</v>
      </c>
      <c r="T20" s="9">
        <v>512.96100000000001</v>
      </c>
      <c r="U20" s="9">
        <v>451.86599999999999</v>
      </c>
      <c r="V20" s="9">
        <v>391.52600000000001</v>
      </c>
      <c r="W20" s="9">
        <v>219.21100000000001</v>
      </c>
      <c r="X20" s="9">
        <v>172.316</v>
      </c>
      <c r="Y20" s="9">
        <v>146.791</v>
      </c>
      <c r="Z20" s="9">
        <v>85.173000000000002</v>
      </c>
      <c r="AA20" s="9">
        <v>61.618000000000002</v>
      </c>
      <c r="AB20" s="9">
        <v>343.73899999999998</v>
      </c>
      <c r="AC20" s="9">
        <v>195.107</v>
      </c>
      <c r="AD20" s="9">
        <v>148.63200000000001</v>
      </c>
      <c r="AE20" s="9">
        <v>49.462000000000003</v>
      </c>
      <c r="AF20" s="9">
        <v>28.221</v>
      </c>
      <c r="AG20" s="9">
        <v>21.241</v>
      </c>
      <c r="AH20" s="9">
        <v>271.83499999999998</v>
      </c>
      <c r="AI20" s="9">
        <v>155.42400000000001</v>
      </c>
      <c r="AJ20" s="9">
        <v>116.411</v>
      </c>
      <c r="AK20" s="9">
        <v>14.749000000000001</v>
      </c>
      <c r="AL20" s="9">
        <v>8.125</v>
      </c>
      <c r="AM20" s="9">
        <v>6.6239999999999997</v>
      </c>
      <c r="AN20" s="9">
        <v>52.408000000000001</v>
      </c>
      <c r="AO20" s="9">
        <v>28.012</v>
      </c>
      <c r="AP20" s="9">
        <v>24.396000000000001</v>
      </c>
      <c r="AQ20" s="9">
        <v>8.08</v>
      </c>
      <c r="AR20" s="9">
        <v>6.7000000000000004E-2</v>
      </c>
      <c r="AS20" s="9">
        <v>8.0129999999999999</v>
      </c>
      <c r="AT20" s="9">
        <v>294.76100000000002</v>
      </c>
      <c r="AU20" s="9">
        <v>145.03399999999999</v>
      </c>
      <c r="AV20" s="9">
        <v>149.72800000000001</v>
      </c>
      <c r="AW20" s="9">
        <v>619.47400000000005</v>
      </c>
      <c r="AX20" s="9">
        <v>348.02300000000002</v>
      </c>
      <c r="AY20" s="9">
        <v>271.45</v>
      </c>
      <c r="AZ20" s="9">
        <v>86.387</v>
      </c>
      <c r="BA20" s="9">
        <v>47.680999999999997</v>
      </c>
      <c r="BB20" s="9">
        <v>38.706000000000003</v>
      </c>
      <c r="BC20" s="9">
        <v>533.08699999999999</v>
      </c>
      <c r="BD20" s="9">
        <v>300.34199999999998</v>
      </c>
      <c r="BE20" s="9">
        <v>232.744</v>
      </c>
      <c r="BF20" s="9">
        <v>2225.3580000000002</v>
      </c>
      <c r="BG20" s="9">
        <v>1127.164</v>
      </c>
      <c r="BH20" s="9">
        <v>1098.194</v>
      </c>
      <c r="BI20" s="9">
        <v>1101.7660000000001</v>
      </c>
      <c r="BJ20" s="9">
        <v>590.18299999999999</v>
      </c>
      <c r="BK20" s="9">
        <v>511.58300000000003</v>
      </c>
      <c r="BL20" s="9">
        <v>334.59100000000001</v>
      </c>
      <c r="BM20" s="9">
        <v>188.54</v>
      </c>
      <c r="BN20" s="9">
        <v>146.05199999999999</v>
      </c>
      <c r="BO20" s="9">
        <v>7549.58</v>
      </c>
      <c r="BP20" s="9">
        <v>3720.9169999999999</v>
      </c>
      <c r="BQ20" s="9">
        <v>3828.663</v>
      </c>
      <c r="BR20" s="9">
        <v>6412.4960000000001</v>
      </c>
      <c r="BS20" s="9">
        <v>3324.2629999999999</v>
      </c>
      <c r="BT20" s="9">
        <v>3088.2330000000002</v>
      </c>
      <c r="BU20" s="9">
        <v>707.53</v>
      </c>
      <c r="BV20" s="9">
        <v>381.87900000000002</v>
      </c>
      <c r="BW20" s="9">
        <v>325.65100000000001</v>
      </c>
      <c r="BX20" s="9">
        <v>360.07400000000001</v>
      </c>
      <c r="BY20" s="9">
        <v>127.892</v>
      </c>
      <c r="BZ20" s="9">
        <v>232.18299999999999</v>
      </c>
      <c r="CA20" s="9">
        <v>224.72900000000001</v>
      </c>
      <c r="CB20" s="9">
        <v>91.441999999999993</v>
      </c>
      <c r="CC20" s="9">
        <v>133.286</v>
      </c>
      <c r="CD20" s="9">
        <v>351.39699999999999</v>
      </c>
      <c r="CE20" s="9">
        <v>137.214</v>
      </c>
      <c r="CF20" s="9">
        <v>214.18299999999999</v>
      </c>
      <c r="CG20" s="9">
        <v>312.88400000000001</v>
      </c>
      <c r="CH20" s="9">
        <v>112.54900000000001</v>
      </c>
      <c r="CI20" s="9">
        <v>200.33500000000001</v>
      </c>
      <c r="CJ20" s="9">
        <v>1246.4259999999999</v>
      </c>
      <c r="CK20" s="9">
        <v>614.66399999999999</v>
      </c>
      <c r="CL20" s="9">
        <v>631.76199999999994</v>
      </c>
      <c r="CM20" s="9">
        <v>5166.07</v>
      </c>
      <c r="CN20" s="9">
        <v>2709.5990000000002</v>
      </c>
      <c r="CO20" s="9">
        <v>2456.471</v>
      </c>
      <c r="CP20" s="9">
        <v>1142.9670000000001</v>
      </c>
      <c r="CQ20" s="9">
        <v>554.31700000000001</v>
      </c>
      <c r="CR20" s="9">
        <v>588.65</v>
      </c>
      <c r="CS20" s="9">
        <v>4446.9189999999999</v>
      </c>
      <c r="CT20" s="9">
        <v>2233.3110000000001</v>
      </c>
      <c r="CU20" s="9">
        <v>2213.6089999999999</v>
      </c>
      <c r="CV20" s="9">
        <v>538.755</v>
      </c>
      <c r="CW20" s="9">
        <v>278.89299999999997</v>
      </c>
      <c r="CX20" s="9">
        <v>259.863</v>
      </c>
      <c r="CY20" s="9">
        <v>6757.2209999999995</v>
      </c>
      <c r="CZ20" s="9">
        <v>3448.63</v>
      </c>
      <c r="DA20" s="9">
        <v>3308.59</v>
      </c>
      <c r="DB20" s="9">
        <v>6074.7049999999999</v>
      </c>
      <c r="DC20" s="9">
        <v>3141.3670000000002</v>
      </c>
      <c r="DD20" s="9">
        <v>2933.3380000000002</v>
      </c>
      <c r="DE20" s="9">
        <v>5757.9250000000002</v>
      </c>
      <c r="DF20" s="9">
        <v>3022.87</v>
      </c>
      <c r="DG20" s="9">
        <v>2735.0549999999998</v>
      </c>
      <c r="DH20" s="9">
        <v>1678.864</v>
      </c>
      <c r="DI20" s="9">
        <v>809.02</v>
      </c>
      <c r="DJ20" s="9">
        <v>869.84400000000005</v>
      </c>
      <c r="DK20" s="9">
        <v>940.56899999999996</v>
      </c>
      <c r="DL20" s="9">
        <v>439.44299999999998</v>
      </c>
      <c r="DM20" s="9">
        <v>501.12599999999998</v>
      </c>
      <c r="DN20" s="9">
        <v>595.84400000000005</v>
      </c>
      <c r="DO20" s="9">
        <v>315.07600000000002</v>
      </c>
      <c r="DP20" s="9">
        <v>280.76799999999997</v>
      </c>
      <c r="DQ20" s="9">
        <v>190.08099999999999</v>
      </c>
      <c r="DR20" s="9">
        <v>94.89</v>
      </c>
      <c r="DS20" s="9">
        <v>95.191999999999993</v>
      </c>
      <c r="DT20" s="9">
        <v>947.00199999999995</v>
      </c>
      <c r="DU20" s="9">
        <v>301.76499999999999</v>
      </c>
      <c r="DV20" s="9">
        <v>645.23800000000006</v>
      </c>
      <c r="DW20" s="9">
        <v>468.44</v>
      </c>
      <c r="DX20" s="9">
        <v>122.23099999999999</v>
      </c>
      <c r="DY20" s="9">
        <v>346.21</v>
      </c>
      <c r="DZ20" s="9">
        <v>124.931</v>
      </c>
      <c r="EA20" s="9">
        <v>49.585000000000001</v>
      </c>
      <c r="EB20" s="9">
        <v>75.346000000000004</v>
      </c>
      <c r="EC20" s="9">
        <v>376.78800000000001</v>
      </c>
      <c r="ED20" s="9">
        <v>102.652</v>
      </c>
      <c r="EE20" s="9">
        <v>274.13600000000002</v>
      </c>
      <c r="EF20" s="9">
        <v>101.34</v>
      </c>
      <c r="EG20" s="9">
        <v>24.123000000000001</v>
      </c>
      <c r="EH20" s="9">
        <v>77.216999999999999</v>
      </c>
      <c r="EI20" s="9">
        <v>244.28399999999999</v>
      </c>
      <c r="EJ20" s="9">
        <v>67.12</v>
      </c>
      <c r="EK20" s="9">
        <v>177.16499999999999</v>
      </c>
      <c r="EL20" s="9">
        <v>10.986000000000001</v>
      </c>
      <c r="EM20" s="9">
        <v>2.774</v>
      </c>
      <c r="EN20" s="9">
        <v>8.2129999999999992</v>
      </c>
      <c r="EO20" s="9">
        <v>94.876999999999995</v>
      </c>
      <c r="EP20" s="9">
        <v>21.300999999999998</v>
      </c>
      <c r="EQ20" s="9">
        <v>73.575999999999993</v>
      </c>
      <c r="ER20" s="9">
        <v>154.828</v>
      </c>
      <c r="ES20" s="9">
        <v>12.981</v>
      </c>
      <c r="ET20" s="9">
        <v>141.846</v>
      </c>
      <c r="EU20" s="9">
        <v>616.19500000000005</v>
      </c>
      <c r="EV20" s="9">
        <v>193.036</v>
      </c>
      <c r="EW20" s="9">
        <v>423.15899999999999</v>
      </c>
      <c r="EX20" s="9">
        <v>661.74599999999998</v>
      </c>
      <c r="EY20" s="9">
        <v>218.84299999999999</v>
      </c>
      <c r="EZ20" s="9">
        <v>442.90300000000002</v>
      </c>
      <c r="FA20" s="9">
        <v>140.59800000000001</v>
      </c>
      <c r="FB20" s="9">
        <v>45.27</v>
      </c>
      <c r="FC20" s="9">
        <v>95.328000000000003</v>
      </c>
      <c r="FD20" s="9">
        <v>521.14800000000002</v>
      </c>
      <c r="FE20" s="9">
        <v>173.57300000000001</v>
      </c>
      <c r="FF20" s="9">
        <v>347.57499999999999</v>
      </c>
      <c r="FG20" s="9">
        <v>6553.0940000000001</v>
      </c>
      <c r="FH20" s="9">
        <v>3369.5329999999999</v>
      </c>
      <c r="FI20" s="9">
        <v>3183.5610000000001</v>
      </c>
      <c r="FJ20" s="9">
        <v>996.48599999999999</v>
      </c>
      <c r="FK20" s="9">
        <v>351.38499999999999</v>
      </c>
      <c r="FL20" s="9">
        <v>645.101</v>
      </c>
      <c r="FM20" s="9">
        <v>328.50400000000002</v>
      </c>
      <c r="FN20" s="9">
        <v>95.397999999999996</v>
      </c>
      <c r="FO20" s="9">
        <v>233.10599999999999</v>
      </c>
      <c r="FP20" s="9">
        <v>6218.9769999999999</v>
      </c>
      <c r="FQ20" s="9">
        <v>3027.5880000000002</v>
      </c>
      <c r="FR20" s="9">
        <v>3191.3890000000001</v>
      </c>
      <c r="FS20" s="9">
        <v>4731.0079999999998</v>
      </c>
      <c r="FT20" s="9">
        <v>2435.8629999999998</v>
      </c>
      <c r="FU20" s="9">
        <v>2295.145</v>
      </c>
      <c r="FV20" s="9">
        <v>381.572</v>
      </c>
      <c r="FW20" s="9">
        <v>188.00800000000001</v>
      </c>
      <c r="FX20" s="9">
        <v>193.56399999999999</v>
      </c>
      <c r="FY20" s="9">
        <v>211.26300000000001</v>
      </c>
      <c r="FZ20" s="9">
        <v>70.825999999999993</v>
      </c>
      <c r="GA20" s="9">
        <v>140.43700000000001</v>
      </c>
      <c r="GB20" s="9">
        <v>103.084</v>
      </c>
      <c r="GC20" s="9">
        <v>46.043999999999997</v>
      </c>
      <c r="GD20" s="9">
        <v>57.04</v>
      </c>
      <c r="GE20" s="9">
        <v>221.43</v>
      </c>
      <c r="GF20" s="9">
        <v>83.528999999999996</v>
      </c>
      <c r="GG20" s="9">
        <v>137.90100000000001</v>
      </c>
      <c r="GH20" s="9">
        <v>194.327</v>
      </c>
      <c r="GI20" s="9">
        <v>65.025000000000006</v>
      </c>
      <c r="GJ20" s="9">
        <v>129.30199999999999</v>
      </c>
      <c r="GK20" s="9">
        <v>502.90699999999998</v>
      </c>
      <c r="GL20" s="9">
        <v>252.648</v>
      </c>
      <c r="GM20" s="9">
        <v>250.25899999999999</v>
      </c>
      <c r="GN20" s="9">
        <v>4228.1009999999997</v>
      </c>
      <c r="GO20" s="9">
        <v>2183.2150000000001</v>
      </c>
      <c r="GP20" s="9">
        <v>2044.886</v>
      </c>
      <c r="GQ20" s="9">
        <v>460.41899999999998</v>
      </c>
      <c r="GR20" s="9">
        <v>229.78299999999999</v>
      </c>
      <c r="GS20" s="9">
        <v>230.636</v>
      </c>
      <c r="GT20" s="9">
        <v>3258.8139999999999</v>
      </c>
      <c r="GU20" s="9">
        <v>1577.1690000000001</v>
      </c>
      <c r="GV20" s="9">
        <v>1681.645</v>
      </c>
      <c r="GW20" s="9">
        <v>311.346</v>
      </c>
      <c r="GX20" s="9">
        <v>138.97200000000001</v>
      </c>
      <c r="GY20" s="9">
        <v>172.374</v>
      </c>
      <c r="GZ20" s="9">
        <v>4968.5360000000001</v>
      </c>
      <c r="HA20" s="9">
        <v>2551.8359999999998</v>
      </c>
      <c r="HB20" s="9">
        <v>2416.6999999999998</v>
      </c>
      <c r="HC20" s="9">
        <v>4696.8140000000003</v>
      </c>
      <c r="HD20" s="9">
        <v>2416.8850000000002</v>
      </c>
      <c r="HE20" s="9">
        <v>2279.9290000000001</v>
      </c>
      <c r="HF20" s="9">
        <v>4483.4719999999998</v>
      </c>
      <c r="HG20" s="9">
        <v>2313.52</v>
      </c>
      <c r="HH20" s="9">
        <v>2169.951</v>
      </c>
      <c r="HI20" s="9">
        <v>984.09199999999998</v>
      </c>
      <c r="HJ20" s="9">
        <v>475.154</v>
      </c>
      <c r="HK20" s="9">
        <v>508.93799999999999</v>
      </c>
      <c r="HL20" s="9">
        <v>487.41199999999998</v>
      </c>
      <c r="HM20" s="9">
        <v>245.28700000000001</v>
      </c>
      <c r="HN20" s="9">
        <v>242.125</v>
      </c>
      <c r="HO20" s="9">
        <v>249.88399999999999</v>
      </c>
      <c r="HP20" s="9">
        <v>129.31399999999999</v>
      </c>
      <c r="HQ20" s="9">
        <v>120.57</v>
      </c>
      <c r="HR20" s="9">
        <v>129.547</v>
      </c>
      <c r="HS20" s="9">
        <v>67.591999999999999</v>
      </c>
      <c r="HT20" s="9">
        <v>61.954999999999998</v>
      </c>
      <c r="HU20" s="9">
        <v>1358.421</v>
      </c>
      <c r="HV20" s="9">
        <v>524.13199999999995</v>
      </c>
      <c r="HW20" s="9">
        <v>834.28899999999999</v>
      </c>
      <c r="HX20" s="9">
        <v>283.322</v>
      </c>
      <c r="HY20" s="9">
        <v>110.655</v>
      </c>
      <c r="HZ20" s="9">
        <v>172.667</v>
      </c>
      <c r="IA20" s="9">
        <v>85.081000000000003</v>
      </c>
      <c r="IB20" s="9">
        <v>40.453000000000003</v>
      </c>
      <c r="IC20" s="9">
        <v>44.628999999999998</v>
      </c>
      <c r="ID20" s="9">
        <v>232.40299999999999</v>
      </c>
      <c r="IE20" s="9">
        <v>94.284999999999997</v>
      </c>
      <c r="IF20" s="9">
        <v>138.11799999999999</v>
      </c>
      <c r="IG20" s="9">
        <v>52.865000000000002</v>
      </c>
      <c r="IH20" s="9">
        <v>26.388000000000002</v>
      </c>
      <c r="II20" s="9">
        <v>26.477</v>
      </c>
      <c r="IJ20" s="9">
        <v>166.964</v>
      </c>
      <c r="IK20" s="9">
        <v>62.127000000000002</v>
      </c>
      <c r="IL20" s="9">
        <v>104.83799999999999</v>
      </c>
      <c r="IM20" s="9">
        <v>19.199000000000002</v>
      </c>
      <c r="IN20" s="9">
        <v>8.3260000000000005</v>
      </c>
      <c r="IO20" s="9">
        <v>10.872999999999999</v>
      </c>
      <c r="IP20" s="9">
        <v>53.944000000000003</v>
      </c>
      <c r="IQ20" s="9">
        <v>16.667000000000002</v>
      </c>
    </row>
    <row r="21" spans="1:251">
      <c r="A21" s="10">
        <v>45689</v>
      </c>
      <c r="B21" s="9">
        <v>992.64499999999998</v>
      </c>
      <c r="C21" s="9">
        <v>932.32399999999996</v>
      </c>
      <c r="D21" s="9">
        <v>1713.0820000000001</v>
      </c>
      <c r="E21" s="9">
        <v>886.94600000000003</v>
      </c>
      <c r="F21" s="9">
        <v>826.13599999999997</v>
      </c>
      <c r="G21" s="9">
        <v>792.92600000000004</v>
      </c>
      <c r="H21" s="9">
        <v>369.733</v>
      </c>
      <c r="I21" s="9">
        <v>423.19299999999998</v>
      </c>
      <c r="J21" s="9">
        <v>520.99300000000005</v>
      </c>
      <c r="K21" s="9">
        <v>256.71800000000002</v>
      </c>
      <c r="L21" s="9">
        <v>264.27600000000001</v>
      </c>
      <c r="M21" s="9">
        <v>254.08799999999999</v>
      </c>
      <c r="N21" s="9">
        <v>120.15600000000001</v>
      </c>
      <c r="O21" s="9">
        <v>133.93199999999999</v>
      </c>
      <c r="P21" s="9">
        <v>220.32400000000001</v>
      </c>
      <c r="Q21" s="9">
        <v>124.375</v>
      </c>
      <c r="R21" s="9">
        <v>95.948999999999998</v>
      </c>
      <c r="S21" s="9">
        <v>978.02099999999996</v>
      </c>
      <c r="T21" s="9">
        <v>498.61200000000002</v>
      </c>
      <c r="U21" s="9">
        <v>479.40899999999999</v>
      </c>
      <c r="V21" s="9">
        <v>325.47500000000002</v>
      </c>
      <c r="W21" s="9">
        <v>166.33799999999999</v>
      </c>
      <c r="X21" s="9">
        <v>159.137</v>
      </c>
      <c r="Y21" s="9">
        <v>159.62700000000001</v>
      </c>
      <c r="Z21" s="9">
        <v>85.138000000000005</v>
      </c>
      <c r="AA21" s="9">
        <v>74.489999999999995</v>
      </c>
      <c r="AB21" s="9">
        <v>284.779</v>
      </c>
      <c r="AC21" s="9">
        <v>143.255</v>
      </c>
      <c r="AD21" s="9">
        <v>141.524</v>
      </c>
      <c r="AE21" s="9">
        <v>44.924999999999997</v>
      </c>
      <c r="AF21" s="9">
        <v>19.773</v>
      </c>
      <c r="AG21" s="9">
        <v>25.152000000000001</v>
      </c>
      <c r="AH21" s="9">
        <v>223.21899999999999</v>
      </c>
      <c r="AI21" s="9">
        <v>114.30500000000001</v>
      </c>
      <c r="AJ21" s="9">
        <v>108.914</v>
      </c>
      <c r="AK21" s="9">
        <v>11.207000000000001</v>
      </c>
      <c r="AL21" s="9">
        <v>3.83</v>
      </c>
      <c r="AM21" s="9">
        <v>7.3769999999999998</v>
      </c>
      <c r="AN21" s="9">
        <v>44.768000000000001</v>
      </c>
      <c r="AO21" s="9">
        <v>24.814</v>
      </c>
      <c r="AP21" s="9">
        <v>19.954000000000001</v>
      </c>
      <c r="AQ21" s="9">
        <v>12.641</v>
      </c>
      <c r="AR21" s="9">
        <v>0</v>
      </c>
      <c r="AS21" s="9">
        <v>12.641</v>
      </c>
      <c r="AT21" s="9">
        <v>274.83999999999997</v>
      </c>
      <c r="AU21" s="9">
        <v>131.733</v>
      </c>
      <c r="AV21" s="9">
        <v>143.107</v>
      </c>
      <c r="AW21" s="9">
        <v>549.87099999999998</v>
      </c>
      <c r="AX21" s="9">
        <v>292.44400000000002</v>
      </c>
      <c r="AY21" s="9">
        <v>257.42700000000002</v>
      </c>
      <c r="AZ21" s="9">
        <v>62.356999999999999</v>
      </c>
      <c r="BA21" s="9">
        <v>30.088000000000001</v>
      </c>
      <c r="BB21" s="9">
        <v>32.268999999999998</v>
      </c>
      <c r="BC21" s="9">
        <v>487.51400000000001</v>
      </c>
      <c r="BD21" s="9">
        <v>262.35599999999999</v>
      </c>
      <c r="BE21" s="9">
        <v>225.15700000000001</v>
      </c>
      <c r="BF21" s="9">
        <v>2266.125</v>
      </c>
      <c r="BG21" s="9">
        <v>1160.81</v>
      </c>
      <c r="BH21" s="9">
        <v>1105.3150000000001</v>
      </c>
      <c r="BI21" s="9">
        <v>1135.9880000000001</v>
      </c>
      <c r="BJ21" s="9">
        <v>592.899</v>
      </c>
      <c r="BK21" s="9">
        <v>543.08900000000006</v>
      </c>
      <c r="BL21" s="9">
        <v>274.14100000000002</v>
      </c>
      <c r="BM21" s="9">
        <v>140.64400000000001</v>
      </c>
      <c r="BN21" s="9">
        <v>133.49700000000001</v>
      </c>
      <c r="BO21" s="9">
        <v>7759.2709999999997</v>
      </c>
      <c r="BP21" s="9">
        <v>3835.9949999999999</v>
      </c>
      <c r="BQ21" s="9">
        <v>3923.2759999999998</v>
      </c>
      <c r="BR21" s="9">
        <v>6640.7110000000002</v>
      </c>
      <c r="BS21" s="9">
        <v>3468.1979999999999</v>
      </c>
      <c r="BT21" s="9">
        <v>3172.5129999999999</v>
      </c>
      <c r="BU21" s="9">
        <v>631.19100000000003</v>
      </c>
      <c r="BV21" s="9">
        <v>357.07600000000002</v>
      </c>
      <c r="BW21" s="9">
        <v>274.11599999999999</v>
      </c>
      <c r="BX21" s="9">
        <v>325.12799999999999</v>
      </c>
      <c r="BY21" s="9">
        <v>122.518</v>
      </c>
      <c r="BZ21" s="9">
        <v>202.61099999999999</v>
      </c>
      <c r="CA21" s="9">
        <v>204.58699999999999</v>
      </c>
      <c r="CB21" s="9">
        <v>91.617000000000004</v>
      </c>
      <c r="CC21" s="9">
        <v>112.97</v>
      </c>
      <c r="CD21" s="9">
        <v>312.01499999999999</v>
      </c>
      <c r="CE21" s="9">
        <v>127.417</v>
      </c>
      <c r="CF21" s="9">
        <v>184.59800000000001</v>
      </c>
      <c r="CG21" s="9">
        <v>281.91399999999999</v>
      </c>
      <c r="CH21" s="9">
        <v>107.47799999999999</v>
      </c>
      <c r="CI21" s="9">
        <v>174.43600000000001</v>
      </c>
      <c r="CJ21" s="9">
        <v>1158.57</v>
      </c>
      <c r="CK21" s="9">
        <v>581.94000000000005</v>
      </c>
      <c r="CL21" s="9">
        <v>576.63</v>
      </c>
      <c r="CM21" s="9">
        <v>5482.1409999999996</v>
      </c>
      <c r="CN21" s="9">
        <v>2886.2570000000001</v>
      </c>
      <c r="CO21" s="9">
        <v>2595.8829999999998</v>
      </c>
      <c r="CP21" s="9">
        <v>1055.079</v>
      </c>
      <c r="CQ21" s="9">
        <v>519.16499999999996</v>
      </c>
      <c r="CR21" s="9">
        <v>535.91399999999999</v>
      </c>
      <c r="CS21" s="9">
        <v>4725.7780000000002</v>
      </c>
      <c r="CT21" s="9">
        <v>2392.8090000000002</v>
      </c>
      <c r="CU21" s="9">
        <v>2332.9690000000001</v>
      </c>
      <c r="CV21" s="9">
        <v>809.524</v>
      </c>
      <c r="CW21" s="9">
        <v>419.03800000000001</v>
      </c>
      <c r="CX21" s="9">
        <v>390.48599999999999</v>
      </c>
      <c r="CY21" s="9">
        <v>6994.8779999999997</v>
      </c>
      <c r="CZ21" s="9">
        <v>3597.585</v>
      </c>
      <c r="DA21" s="9">
        <v>3397.2930000000001</v>
      </c>
      <c r="DB21" s="9">
        <v>6458.4639999999999</v>
      </c>
      <c r="DC21" s="9">
        <v>3342.5889999999999</v>
      </c>
      <c r="DD21" s="9">
        <v>3115.8760000000002</v>
      </c>
      <c r="DE21" s="9">
        <v>6119.2139999999999</v>
      </c>
      <c r="DF21" s="9">
        <v>3221.0129999999999</v>
      </c>
      <c r="DG21" s="9">
        <v>2898.201</v>
      </c>
      <c r="DH21" s="9">
        <v>1579.9739999999999</v>
      </c>
      <c r="DI21" s="9">
        <v>761.48699999999997</v>
      </c>
      <c r="DJ21" s="9">
        <v>818.48699999999997</v>
      </c>
      <c r="DK21" s="9">
        <v>966.00400000000002</v>
      </c>
      <c r="DL21" s="9">
        <v>454.98599999999999</v>
      </c>
      <c r="DM21" s="9">
        <v>511.017</v>
      </c>
      <c r="DN21" s="9">
        <v>611.83600000000001</v>
      </c>
      <c r="DO21" s="9">
        <v>325.59899999999999</v>
      </c>
      <c r="DP21" s="9">
        <v>286.23700000000002</v>
      </c>
      <c r="DQ21" s="9">
        <v>210.476</v>
      </c>
      <c r="DR21" s="9">
        <v>104.08799999999999</v>
      </c>
      <c r="DS21" s="9">
        <v>106.389</v>
      </c>
      <c r="DT21" s="9">
        <v>908.08399999999995</v>
      </c>
      <c r="DU21" s="9">
        <v>263.70999999999998</v>
      </c>
      <c r="DV21" s="9">
        <v>644.37400000000002</v>
      </c>
      <c r="DW21" s="9">
        <v>390.15300000000002</v>
      </c>
      <c r="DX21" s="9">
        <v>92.35</v>
      </c>
      <c r="DY21" s="9">
        <v>297.803</v>
      </c>
      <c r="DZ21" s="9">
        <v>160.398</v>
      </c>
      <c r="EA21" s="9">
        <v>58.421999999999997</v>
      </c>
      <c r="EB21" s="9">
        <v>101.976</v>
      </c>
      <c r="EC21" s="9">
        <v>337.33699999999999</v>
      </c>
      <c r="ED21" s="9">
        <v>77.828000000000003</v>
      </c>
      <c r="EE21" s="9">
        <v>259.50900000000001</v>
      </c>
      <c r="EF21" s="9">
        <v>100.41</v>
      </c>
      <c r="EG21" s="9">
        <v>25.297000000000001</v>
      </c>
      <c r="EH21" s="9">
        <v>75.113</v>
      </c>
      <c r="EI21" s="9">
        <v>199.6</v>
      </c>
      <c r="EJ21" s="9">
        <v>38.457000000000001</v>
      </c>
      <c r="EK21" s="9">
        <v>161.143</v>
      </c>
      <c r="EL21" s="9">
        <v>7.2169999999999996</v>
      </c>
      <c r="EM21" s="9">
        <v>0</v>
      </c>
      <c r="EN21" s="9">
        <v>7.2169999999999996</v>
      </c>
      <c r="EO21" s="9">
        <v>73.846999999999994</v>
      </c>
      <c r="EP21" s="9">
        <v>17.216000000000001</v>
      </c>
      <c r="EQ21" s="9">
        <v>56.63</v>
      </c>
      <c r="ER21" s="9">
        <v>146.58000000000001</v>
      </c>
      <c r="ES21" s="9">
        <v>6.016</v>
      </c>
      <c r="ET21" s="9">
        <v>140.565</v>
      </c>
      <c r="EU21" s="9">
        <v>617.428</v>
      </c>
      <c r="EV21" s="9">
        <v>171.75800000000001</v>
      </c>
      <c r="EW21" s="9">
        <v>445.67</v>
      </c>
      <c r="EX21" s="9">
        <v>621.66</v>
      </c>
      <c r="EY21" s="9">
        <v>199.13200000000001</v>
      </c>
      <c r="EZ21" s="9">
        <v>422.52800000000002</v>
      </c>
      <c r="FA21" s="9">
        <v>125.726</v>
      </c>
      <c r="FB21" s="9">
        <v>37.372</v>
      </c>
      <c r="FC21" s="9">
        <v>88.353999999999999</v>
      </c>
      <c r="FD21" s="9">
        <v>495.93400000000003</v>
      </c>
      <c r="FE21" s="9">
        <v>161.76</v>
      </c>
      <c r="FF21" s="9">
        <v>334.17399999999998</v>
      </c>
      <c r="FG21" s="9">
        <v>6766.4369999999999</v>
      </c>
      <c r="FH21" s="9">
        <v>3505.57</v>
      </c>
      <c r="FI21" s="9">
        <v>3260.8679999999999</v>
      </c>
      <c r="FJ21" s="9">
        <v>992.83399999999995</v>
      </c>
      <c r="FK21" s="9">
        <v>330.42500000000001</v>
      </c>
      <c r="FL21" s="9">
        <v>662.40800000000002</v>
      </c>
      <c r="FM21" s="9">
        <v>289.66899999999998</v>
      </c>
      <c r="FN21" s="9">
        <v>70.748000000000005</v>
      </c>
      <c r="FO21" s="9">
        <v>218.92099999999999</v>
      </c>
      <c r="FP21" s="9">
        <v>6265.6419999999998</v>
      </c>
      <c r="FQ21" s="9">
        <v>3050.8879999999999</v>
      </c>
      <c r="FR21" s="9">
        <v>3214.7530000000002</v>
      </c>
      <c r="FS21" s="9">
        <v>4758.7690000000002</v>
      </c>
      <c r="FT21" s="9">
        <v>2448.0219999999999</v>
      </c>
      <c r="FU21" s="9">
        <v>2310.7469999999998</v>
      </c>
      <c r="FV21" s="9">
        <v>318.10000000000002</v>
      </c>
      <c r="FW21" s="9">
        <v>160.56100000000001</v>
      </c>
      <c r="FX21" s="9">
        <v>157.54</v>
      </c>
      <c r="FY21" s="9">
        <v>193.155</v>
      </c>
      <c r="FZ21" s="9">
        <v>66.957999999999998</v>
      </c>
      <c r="GA21" s="9">
        <v>126.197</v>
      </c>
      <c r="GB21" s="9">
        <v>95.44</v>
      </c>
      <c r="GC21" s="9">
        <v>41.143000000000001</v>
      </c>
      <c r="GD21" s="9">
        <v>54.296999999999997</v>
      </c>
      <c r="GE21" s="9">
        <v>191.851</v>
      </c>
      <c r="GF21" s="9">
        <v>76.977000000000004</v>
      </c>
      <c r="GG21" s="9">
        <v>114.874</v>
      </c>
      <c r="GH21" s="9">
        <v>168.761</v>
      </c>
      <c r="GI21" s="9">
        <v>59.844000000000001</v>
      </c>
      <c r="GJ21" s="9">
        <v>108.916</v>
      </c>
      <c r="GK21" s="9">
        <v>443.41300000000001</v>
      </c>
      <c r="GL21" s="9">
        <v>204.262</v>
      </c>
      <c r="GM21" s="9">
        <v>239.15100000000001</v>
      </c>
      <c r="GN21" s="9">
        <v>4315.3559999999998</v>
      </c>
      <c r="GO21" s="9">
        <v>2243.7600000000002</v>
      </c>
      <c r="GP21" s="9">
        <v>2071.596</v>
      </c>
      <c r="GQ21" s="9">
        <v>403.42700000000002</v>
      </c>
      <c r="GR21" s="9">
        <v>184.18600000000001</v>
      </c>
      <c r="GS21" s="9">
        <v>219.24100000000001</v>
      </c>
      <c r="GT21" s="9">
        <v>3398.415</v>
      </c>
      <c r="GU21" s="9">
        <v>1645.05</v>
      </c>
      <c r="GV21" s="9">
        <v>1753.365</v>
      </c>
      <c r="GW21" s="9">
        <v>405.70499999999998</v>
      </c>
      <c r="GX21" s="9">
        <v>183.13399999999999</v>
      </c>
      <c r="GY21" s="9">
        <v>222.571</v>
      </c>
      <c r="GZ21" s="9">
        <v>5014.5720000000001</v>
      </c>
      <c r="HA21" s="9">
        <v>2568.547</v>
      </c>
      <c r="HB21" s="9">
        <v>2446.0250000000001</v>
      </c>
      <c r="HC21" s="9">
        <v>4809.8969999999999</v>
      </c>
      <c r="HD21" s="9">
        <v>2486.67</v>
      </c>
      <c r="HE21" s="9">
        <v>2323.2269999999999</v>
      </c>
      <c r="HF21" s="9">
        <v>4564.4409999999998</v>
      </c>
      <c r="HG21" s="9">
        <v>2366.4459999999999</v>
      </c>
      <c r="HH21" s="9">
        <v>2197.9940000000001</v>
      </c>
      <c r="HI21" s="9">
        <v>915.50599999999997</v>
      </c>
      <c r="HJ21" s="9">
        <v>426.32499999999999</v>
      </c>
      <c r="HK21" s="9">
        <v>489.18099999999998</v>
      </c>
      <c r="HL21" s="9">
        <v>487.49</v>
      </c>
      <c r="HM21" s="9">
        <v>235.63200000000001</v>
      </c>
      <c r="HN21" s="9">
        <v>251.858</v>
      </c>
      <c r="HO21" s="9">
        <v>231.68700000000001</v>
      </c>
      <c r="HP21" s="9">
        <v>115.107</v>
      </c>
      <c r="HQ21" s="9">
        <v>116.581</v>
      </c>
      <c r="HR21" s="9">
        <v>147.398</v>
      </c>
      <c r="HS21" s="9">
        <v>82.001000000000005</v>
      </c>
      <c r="HT21" s="9">
        <v>65.396000000000001</v>
      </c>
      <c r="HU21" s="9">
        <v>1359.4739999999999</v>
      </c>
      <c r="HV21" s="9">
        <v>520.86500000000001</v>
      </c>
      <c r="HW21" s="9">
        <v>838.61</v>
      </c>
      <c r="HX21" s="9">
        <v>211.249</v>
      </c>
      <c r="HY21" s="9">
        <v>78.323999999999998</v>
      </c>
      <c r="HZ21" s="9">
        <v>132.92400000000001</v>
      </c>
      <c r="IA21" s="9">
        <v>92.588999999999999</v>
      </c>
      <c r="IB21" s="9">
        <v>35.441000000000003</v>
      </c>
      <c r="IC21" s="9">
        <v>57.149000000000001</v>
      </c>
      <c r="ID21" s="9">
        <v>182.15199999999999</v>
      </c>
      <c r="IE21" s="9">
        <v>70.662999999999997</v>
      </c>
      <c r="IF21" s="9">
        <v>111.489</v>
      </c>
      <c r="IG21" s="9">
        <v>48.834000000000003</v>
      </c>
      <c r="IH21" s="9">
        <v>22.596</v>
      </c>
      <c r="II21" s="9">
        <v>26.238</v>
      </c>
      <c r="IJ21" s="9">
        <v>118.81399999999999</v>
      </c>
      <c r="IK21" s="9">
        <v>43.517000000000003</v>
      </c>
      <c r="IL21" s="9">
        <v>75.296999999999997</v>
      </c>
      <c r="IM21" s="9">
        <v>17.192</v>
      </c>
      <c r="IN21" s="9">
        <v>4.6219999999999999</v>
      </c>
      <c r="IO21" s="9">
        <v>12.57</v>
      </c>
      <c r="IP21" s="9">
        <v>46.947000000000003</v>
      </c>
      <c r="IQ21" s="9">
        <v>17.199000000000002</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1012</v>
      </c>
      <c r="C1" s="3" t="s">
        <v>1013</v>
      </c>
      <c r="D1" s="3" t="s">
        <v>1014</v>
      </c>
      <c r="E1" s="3" t="s">
        <v>1015</v>
      </c>
      <c r="F1" s="3" t="s">
        <v>1016</v>
      </c>
      <c r="G1" s="3" t="s">
        <v>1017</v>
      </c>
      <c r="H1" s="3" t="s">
        <v>1018</v>
      </c>
      <c r="I1" s="3" t="s">
        <v>1019</v>
      </c>
      <c r="J1" s="3" t="s">
        <v>1020</v>
      </c>
      <c r="K1" s="3" t="s">
        <v>1021</v>
      </c>
      <c r="L1" s="3" t="s">
        <v>1022</v>
      </c>
      <c r="M1" s="3" t="s">
        <v>1023</v>
      </c>
      <c r="N1" s="3" t="s">
        <v>1024</v>
      </c>
      <c r="O1" s="3" t="s">
        <v>1025</v>
      </c>
      <c r="P1" s="3" t="s">
        <v>1026</v>
      </c>
      <c r="Q1" s="3" t="s">
        <v>1027</v>
      </c>
      <c r="R1" s="3" t="s">
        <v>1028</v>
      </c>
      <c r="S1" s="3" t="s">
        <v>1029</v>
      </c>
      <c r="T1" s="3" t="s">
        <v>1030</v>
      </c>
      <c r="U1" s="3" t="s">
        <v>1031</v>
      </c>
      <c r="V1" s="3" t="s">
        <v>1032</v>
      </c>
      <c r="W1" s="3" t="s">
        <v>1033</v>
      </c>
      <c r="X1" s="3" t="s">
        <v>1034</v>
      </c>
      <c r="Y1" s="3" t="s">
        <v>1035</v>
      </c>
      <c r="Z1" s="3" t="s">
        <v>1036</v>
      </c>
      <c r="AA1" s="3" t="s">
        <v>1037</v>
      </c>
      <c r="AB1" s="3" t="s">
        <v>1038</v>
      </c>
      <c r="AC1" s="3" t="s">
        <v>1039</v>
      </c>
      <c r="AD1" s="3" t="s">
        <v>1040</v>
      </c>
      <c r="AE1" s="3" t="s">
        <v>1041</v>
      </c>
      <c r="AF1" s="3" t="s">
        <v>1042</v>
      </c>
      <c r="AG1" s="3" t="s">
        <v>1043</v>
      </c>
      <c r="AH1" s="3" t="s">
        <v>1044</v>
      </c>
      <c r="AI1" s="3" t="s">
        <v>1045</v>
      </c>
      <c r="AJ1" s="3" t="s">
        <v>1046</v>
      </c>
      <c r="AK1" s="3" t="s">
        <v>1047</v>
      </c>
      <c r="AL1" s="3" t="s">
        <v>1048</v>
      </c>
      <c r="AM1" s="3" t="s">
        <v>1049</v>
      </c>
      <c r="AN1" s="3" t="s">
        <v>1050</v>
      </c>
      <c r="AO1" s="3" t="s">
        <v>1051</v>
      </c>
      <c r="AP1" s="3" t="s">
        <v>1052</v>
      </c>
      <c r="AQ1" s="3" t="s">
        <v>1053</v>
      </c>
      <c r="AR1" s="3" t="s">
        <v>1054</v>
      </c>
      <c r="AS1" s="3" t="s">
        <v>1055</v>
      </c>
      <c r="AT1" s="3" t="s">
        <v>1056</v>
      </c>
      <c r="AU1" s="3" t="s">
        <v>1057</v>
      </c>
      <c r="AV1" s="3" t="s">
        <v>1058</v>
      </c>
      <c r="AW1" s="3" t="s">
        <v>1059</v>
      </c>
      <c r="AX1" s="3" t="s">
        <v>1060</v>
      </c>
      <c r="AY1" s="3" t="s">
        <v>1061</v>
      </c>
      <c r="AZ1" s="3" t="s">
        <v>1062</v>
      </c>
      <c r="BA1" s="3" t="s">
        <v>1063</v>
      </c>
      <c r="BB1" s="3" t="s">
        <v>1064</v>
      </c>
      <c r="BC1" s="3" t="s">
        <v>1065</v>
      </c>
      <c r="BD1" s="3" t="s">
        <v>1066</v>
      </c>
      <c r="BE1" s="3" t="s">
        <v>1067</v>
      </c>
      <c r="BF1" s="3" t="s">
        <v>1068</v>
      </c>
      <c r="BG1" s="3" t="s">
        <v>1069</v>
      </c>
      <c r="BH1" s="3" t="s">
        <v>1070</v>
      </c>
      <c r="BI1" s="3" t="s">
        <v>1071</v>
      </c>
      <c r="BJ1" s="3" t="s">
        <v>1072</v>
      </c>
      <c r="BK1" s="3" t="s">
        <v>1073</v>
      </c>
      <c r="BL1" s="3" t="s">
        <v>1074</v>
      </c>
      <c r="BM1" s="3" t="s">
        <v>1075</v>
      </c>
      <c r="BN1" s="3" t="s">
        <v>1076</v>
      </c>
      <c r="BO1" s="3" t="s">
        <v>1077</v>
      </c>
      <c r="BP1" s="3" t="s">
        <v>1078</v>
      </c>
      <c r="BQ1" s="3" t="s">
        <v>1079</v>
      </c>
      <c r="BR1" s="3" t="s">
        <v>1080</v>
      </c>
      <c r="BS1" s="3" t="s">
        <v>1081</v>
      </c>
      <c r="BT1" s="3" t="s">
        <v>1082</v>
      </c>
      <c r="BU1" s="3" t="s">
        <v>1083</v>
      </c>
      <c r="BV1" s="3" t="s">
        <v>1084</v>
      </c>
      <c r="BW1" s="3" t="s">
        <v>1085</v>
      </c>
      <c r="BX1" s="3" t="s">
        <v>1086</v>
      </c>
      <c r="BY1" s="3" t="s">
        <v>1087</v>
      </c>
      <c r="BZ1" s="3" t="s">
        <v>1088</v>
      </c>
      <c r="CA1" s="3" t="s">
        <v>1089</v>
      </c>
      <c r="CB1" s="3" t="s">
        <v>1090</v>
      </c>
      <c r="CC1" s="3" t="s">
        <v>1091</v>
      </c>
      <c r="CD1" s="3" t="s">
        <v>1092</v>
      </c>
      <c r="CE1" s="3" t="s">
        <v>1093</v>
      </c>
      <c r="CF1" s="3" t="s">
        <v>1094</v>
      </c>
      <c r="CG1" s="3" t="s">
        <v>1095</v>
      </c>
      <c r="CH1" s="3" t="s">
        <v>1096</v>
      </c>
      <c r="CI1" s="3" t="s">
        <v>1097</v>
      </c>
      <c r="CJ1" s="3" t="s">
        <v>1098</v>
      </c>
      <c r="CK1" s="3" t="s">
        <v>1099</v>
      </c>
      <c r="CL1" s="3" t="s">
        <v>1100</v>
      </c>
      <c r="CM1" s="3" t="s">
        <v>1101</v>
      </c>
      <c r="CN1" s="3" t="s">
        <v>1102</v>
      </c>
      <c r="CO1" s="3" t="s">
        <v>1103</v>
      </c>
      <c r="CP1" s="3" t="s">
        <v>1104</v>
      </c>
      <c r="CQ1" s="3" t="s">
        <v>1105</v>
      </c>
      <c r="CR1" s="3" t="s">
        <v>1106</v>
      </c>
      <c r="CS1" s="3" t="s">
        <v>1107</v>
      </c>
      <c r="CT1" s="3" t="s">
        <v>1108</v>
      </c>
      <c r="CU1" s="3" t="s">
        <v>1109</v>
      </c>
      <c r="CV1" s="3" t="s">
        <v>1110</v>
      </c>
      <c r="CW1" s="3" t="s">
        <v>1111</v>
      </c>
      <c r="CX1" s="3" t="s">
        <v>1112</v>
      </c>
      <c r="CY1" s="3" t="s">
        <v>1113</v>
      </c>
      <c r="CZ1" s="3" t="s">
        <v>1114</v>
      </c>
      <c r="DA1" s="3" t="s">
        <v>1115</v>
      </c>
      <c r="DB1" s="3" t="s">
        <v>1116</v>
      </c>
      <c r="DC1" s="3" t="s">
        <v>1117</v>
      </c>
      <c r="DD1" s="3" t="s">
        <v>1118</v>
      </c>
      <c r="DE1" s="3" t="s">
        <v>1119</v>
      </c>
      <c r="DF1" s="3" t="s">
        <v>1120</v>
      </c>
      <c r="DG1" s="3" t="s">
        <v>1121</v>
      </c>
      <c r="DH1" s="3" t="s">
        <v>1122</v>
      </c>
      <c r="DI1" s="3" t="s">
        <v>1123</v>
      </c>
      <c r="DJ1" s="3" t="s">
        <v>1124</v>
      </c>
      <c r="DK1" s="3" t="s">
        <v>1125</v>
      </c>
      <c r="DL1" s="3" t="s">
        <v>1126</v>
      </c>
      <c r="DM1" s="3" t="s">
        <v>1127</v>
      </c>
      <c r="DN1" s="3" t="s">
        <v>1128</v>
      </c>
      <c r="DO1" s="3" t="s">
        <v>1129</v>
      </c>
      <c r="DP1" s="3" t="s">
        <v>1130</v>
      </c>
      <c r="DQ1" s="3" t="s">
        <v>1131</v>
      </c>
      <c r="DR1" s="3" t="s">
        <v>1132</v>
      </c>
      <c r="DS1" s="3" t="s">
        <v>1133</v>
      </c>
      <c r="DT1" s="3" t="s">
        <v>1134</v>
      </c>
      <c r="DU1" s="3" t="s">
        <v>1135</v>
      </c>
      <c r="DV1" s="3" t="s">
        <v>1136</v>
      </c>
      <c r="DW1" s="3" t="s">
        <v>1137</v>
      </c>
      <c r="DX1" s="3" t="s">
        <v>1138</v>
      </c>
      <c r="DY1" s="3" t="s">
        <v>1139</v>
      </c>
      <c r="DZ1" s="3" t="s">
        <v>1140</v>
      </c>
      <c r="EA1" s="3" t="s">
        <v>1141</v>
      </c>
      <c r="EB1" s="3" t="s">
        <v>1142</v>
      </c>
      <c r="EC1" s="3" t="s">
        <v>1143</v>
      </c>
      <c r="ED1" s="3" t="s">
        <v>1144</v>
      </c>
      <c r="EE1" s="3" t="s">
        <v>1145</v>
      </c>
      <c r="EF1" s="3" t="s">
        <v>1146</v>
      </c>
      <c r="EG1" s="3" t="s">
        <v>1147</v>
      </c>
      <c r="EH1" s="3" t="s">
        <v>1148</v>
      </c>
      <c r="EI1" s="3" t="s">
        <v>1149</v>
      </c>
      <c r="EJ1" s="3" t="s">
        <v>1150</v>
      </c>
      <c r="EK1" s="3" t="s">
        <v>1151</v>
      </c>
      <c r="EL1" s="3" t="s">
        <v>1152</v>
      </c>
      <c r="EM1" s="3" t="s">
        <v>1153</v>
      </c>
      <c r="EN1" s="3" t="s">
        <v>1154</v>
      </c>
      <c r="EO1" s="3" t="s">
        <v>1155</v>
      </c>
      <c r="EP1" s="3" t="s">
        <v>1156</v>
      </c>
      <c r="EQ1" s="3" t="s">
        <v>1157</v>
      </c>
      <c r="ER1" s="3" t="s">
        <v>1158</v>
      </c>
      <c r="ES1" s="3" t="s">
        <v>1159</v>
      </c>
      <c r="ET1" s="3" t="s">
        <v>1160</v>
      </c>
      <c r="EU1" s="3" t="s">
        <v>1161</v>
      </c>
      <c r="EV1" s="3" t="s">
        <v>1162</v>
      </c>
      <c r="EW1" s="3" t="s">
        <v>1163</v>
      </c>
      <c r="EX1" s="3" t="s">
        <v>1164</v>
      </c>
      <c r="EY1" s="3" t="s">
        <v>1165</v>
      </c>
      <c r="EZ1" s="3" t="s">
        <v>1166</v>
      </c>
      <c r="FA1" s="3" t="s">
        <v>1167</v>
      </c>
      <c r="FB1" s="3" t="s">
        <v>1168</v>
      </c>
      <c r="FC1" s="3" t="s">
        <v>1169</v>
      </c>
      <c r="FD1" s="3" t="s">
        <v>1170</v>
      </c>
      <c r="FE1" s="3" t="s">
        <v>1171</v>
      </c>
      <c r="FF1" s="3" t="s">
        <v>1172</v>
      </c>
      <c r="FG1" s="3" t="s">
        <v>1173</v>
      </c>
      <c r="FH1" s="3" t="s">
        <v>1174</v>
      </c>
      <c r="FI1" s="3" t="s">
        <v>1175</v>
      </c>
      <c r="FJ1" s="3" t="s">
        <v>1176</v>
      </c>
      <c r="FK1" s="3" t="s">
        <v>1177</v>
      </c>
      <c r="FL1" s="3" t="s">
        <v>1178</v>
      </c>
      <c r="FM1" s="3" t="s">
        <v>1179</v>
      </c>
      <c r="FN1" s="3" t="s">
        <v>1180</v>
      </c>
      <c r="FO1" s="3" t="s">
        <v>1181</v>
      </c>
      <c r="FP1" s="3" t="s">
        <v>1182</v>
      </c>
      <c r="FQ1" s="3" t="s">
        <v>1183</v>
      </c>
      <c r="FR1" s="3" t="s">
        <v>1184</v>
      </c>
      <c r="FS1" s="3" t="s">
        <v>1185</v>
      </c>
      <c r="FT1" s="3" t="s">
        <v>1186</v>
      </c>
      <c r="FU1" s="3" t="s">
        <v>1187</v>
      </c>
      <c r="FV1" s="3" t="s">
        <v>1188</v>
      </c>
      <c r="FW1" s="3" t="s">
        <v>1189</v>
      </c>
      <c r="FX1" s="3" t="s">
        <v>1190</v>
      </c>
      <c r="FY1" s="3" t="s">
        <v>1191</v>
      </c>
      <c r="FZ1" s="3" t="s">
        <v>1192</v>
      </c>
      <c r="GA1" s="3" t="s">
        <v>1193</v>
      </c>
      <c r="GB1" s="3" t="s">
        <v>1194</v>
      </c>
      <c r="GC1" s="3" t="s">
        <v>1195</v>
      </c>
      <c r="GD1" s="3" t="s">
        <v>1196</v>
      </c>
      <c r="GE1" s="3" t="s">
        <v>1197</v>
      </c>
      <c r="GF1" s="3" t="s">
        <v>1198</v>
      </c>
      <c r="GG1" s="3" t="s">
        <v>1199</v>
      </c>
      <c r="GH1" s="3" t="s">
        <v>1200</v>
      </c>
      <c r="GI1" s="3" t="s">
        <v>1201</v>
      </c>
      <c r="GJ1" s="3" t="s">
        <v>1202</v>
      </c>
      <c r="GK1" s="3" t="s">
        <v>1203</v>
      </c>
      <c r="GL1" s="3" t="s">
        <v>1204</v>
      </c>
      <c r="GM1" s="3" t="s">
        <v>1205</v>
      </c>
      <c r="GN1" s="3" t="s">
        <v>1206</v>
      </c>
      <c r="GO1" s="3" t="s">
        <v>1207</v>
      </c>
      <c r="GP1" s="3" t="s">
        <v>1208</v>
      </c>
      <c r="GQ1" s="3" t="s">
        <v>1209</v>
      </c>
      <c r="GR1" s="3" t="s">
        <v>1210</v>
      </c>
      <c r="GS1" s="3" t="s">
        <v>1211</v>
      </c>
      <c r="GT1" s="3" t="s">
        <v>1212</v>
      </c>
      <c r="GU1" s="3" t="s">
        <v>1213</v>
      </c>
      <c r="GV1" s="3" t="s">
        <v>1214</v>
      </c>
      <c r="GW1" s="3" t="s">
        <v>1215</v>
      </c>
      <c r="GX1" s="3" t="s">
        <v>1216</v>
      </c>
      <c r="GY1" s="3" t="s">
        <v>1217</v>
      </c>
      <c r="GZ1" s="3" t="s">
        <v>1218</v>
      </c>
      <c r="HA1" s="3" t="s">
        <v>1219</v>
      </c>
      <c r="HB1" s="3" t="s">
        <v>1220</v>
      </c>
      <c r="HC1" s="3" t="s">
        <v>1221</v>
      </c>
      <c r="HD1" s="3" t="s">
        <v>1222</v>
      </c>
      <c r="HE1" s="3" t="s">
        <v>1223</v>
      </c>
      <c r="HF1" s="3" t="s">
        <v>1224</v>
      </c>
      <c r="HG1" s="3" t="s">
        <v>1225</v>
      </c>
      <c r="HH1" s="3" t="s">
        <v>1226</v>
      </c>
      <c r="HI1" s="3" t="s">
        <v>1227</v>
      </c>
      <c r="HJ1" s="3" t="s">
        <v>1228</v>
      </c>
      <c r="HK1" s="3" t="s">
        <v>1229</v>
      </c>
      <c r="HL1" s="3" t="s">
        <v>1230</v>
      </c>
      <c r="HM1" s="3" t="s">
        <v>1231</v>
      </c>
      <c r="HN1" s="3" t="s">
        <v>1232</v>
      </c>
      <c r="HO1" s="3" t="s">
        <v>1233</v>
      </c>
      <c r="HP1" s="3" t="s">
        <v>1234</v>
      </c>
      <c r="HQ1" s="3" t="s">
        <v>1235</v>
      </c>
      <c r="HR1" s="3" t="s">
        <v>1236</v>
      </c>
      <c r="HS1" s="3" t="s">
        <v>1237</v>
      </c>
      <c r="HT1" s="3" t="s">
        <v>1238</v>
      </c>
      <c r="HU1" s="3" t="s">
        <v>1239</v>
      </c>
      <c r="HV1" s="3" t="s">
        <v>1240</v>
      </c>
      <c r="HW1" s="3" t="s">
        <v>1241</v>
      </c>
      <c r="HX1" s="3" t="s">
        <v>1242</v>
      </c>
      <c r="HY1" s="3" t="s">
        <v>1243</v>
      </c>
      <c r="HZ1" s="3" t="s">
        <v>1244</v>
      </c>
      <c r="IA1" s="3" t="s">
        <v>1245</v>
      </c>
      <c r="IB1" s="3" t="s">
        <v>1246</v>
      </c>
      <c r="IC1" s="3" t="s">
        <v>1247</v>
      </c>
      <c r="ID1" s="3" t="s">
        <v>1248</v>
      </c>
      <c r="IE1" s="3" t="s">
        <v>1249</v>
      </c>
      <c r="IF1" s="3" t="s">
        <v>1250</v>
      </c>
      <c r="IG1" s="3" t="s">
        <v>1251</v>
      </c>
      <c r="IH1" s="3" t="s">
        <v>1252</v>
      </c>
      <c r="II1" s="3" t="s">
        <v>1253</v>
      </c>
      <c r="IJ1" s="3" t="s">
        <v>1254</v>
      </c>
      <c r="IK1" s="3" t="s">
        <v>1255</v>
      </c>
      <c r="IL1" s="3" t="s">
        <v>1256</v>
      </c>
      <c r="IM1" s="3" t="s">
        <v>1257</v>
      </c>
      <c r="IN1" s="3" t="s">
        <v>1258</v>
      </c>
      <c r="IO1" s="3" t="s">
        <v>1259</v>
      </c>
      <c r="IP1" s="3" t="s">
        <v>1260</v>
      </c>
      <c r="IQ1" s="3" t="s">
        <v>1261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1262</v>
      </c>
      <c r="C10" s="8" t="s">
        <v>1263</v>
      </c>
      <c r="D10" s="8" t="s">
        <v>1264</v>
      </c>
      <c r="E10" s="8" t="s">
        <v>1265</v>
      </c>
      <c r="F10" s="8" t="s">
        <v>1266</v>
      </c>
      <c r="G10" s="8" t="s">
        <v>1267</v>
      </c>
      <c r="H10" s="8" t="s">
        <v>1268</v>
      </c>
      <c r="I10" s="8" t="s">
        <v>1269</v>
      </c>
      <c r="J10" s="8" t="s">
        <v>1270</v>
      </c>
      <c r="K10" s="8" t="s">
        <v>1271</v>
      </c>
      <c r="L10" s="8" t="s">
        <v>1272</v>
      </c>
      <c r="M10" s="8" t="s">
        <v>1273</v>
      </c>
      <c r="N10" s="8" t="s">
        <v>1274</v>
      </c>
      <c r="O10" s="8" t="s">
        <v>1275</v>
      </c>
      <c r="P10" s="8" t="s">
        <v>1276</v>
      </c>
      <c r="Q10" s="8" t="s">
        <v>1277</v>
      </c>
      <c r="R10" s="8" t="s">
        <v>1278</v>
      </c>
      <c r="S10" s="8" t="s">
        <v>1279</v>
      </c>
      <c r="T10" s="8" t="s">
        <v>1280</v>
      </c>
      <c r="U10" s="8" t="s">
        <v>1281</v>
      </c>
      <c r="V10" s="8" t="s">
        <v>1282</v>
      </c>
      <c r="W10" s="8" t="s">
        <v>1283</v>
      </c>
      <c r="X10" s="8" t="s">
        <v>1284</v>
      </c>
      <c r="Y10" s="8" t="s">
        <v>1285</v>
      </c>
      <c r="Z10" s="8" t="s">
        <v>1286</v>
      </c>
      <c r="AA10" s="8" t="s">
        <v>1287</v>
      </c>
      <c r="AB10" s="8" t="s">
        <v>1288</v>
      </c>
      <c r="AC10" s="8" t="s">
        <v>1289</v>
      </c>
      <c r="AD10" s="8" t="s">
        <v>1290</v>
      </c>
      <c r="AE10" s="8" t="s">
        <v>1291</v>
      </c>
      <c r="AF10" s="8" t="s">
        <v>1292</v>
      </c>
      <c r="AG10" s="8" t="s">
        <v>1293</v>
      </c>
      <c r="AH10" s="8" t="s">
        <v>1294</v>
      </c>
      <c r="AI10" s="8" t="s">
        <v>1295</v>
      </c>
      <c r="AJ10" s="8" t="s">
        <v>1296</v>
      </c>
      <c r="AK10" s="8" t="s">
        <v>1297</v>
      </c>
      <c r="AL10" s="8" t="s">
        <v>1298</v>
      </c>
      <c r="AM10" s="8" t="s">
        <v>1299</v>
      </c>
      <c r="AN10" s="8" t="s">
        <v>1300</v>
      </c>
      <c r="AO10" s="8" t="s">
        <v>1301</v>
      </c>
      <c r="AP10" s="8" t="s">
        <v>1302</v>
      </c>
      <c r="AQ10" s="8" t="s">
        <v>1303</v>
      </c>
      <c r="AR10" s="8" t="s">
        <v>1304</v>
      </c>
      <c r="AS10" s="8" t="s">
        <v>1305</v>
      </c>
      <c r="AT10" s="8" t="s">
        <v>1306</v>
      </c>
      <c r="AU10" s="8" t="s">
        <v>1307</v>
      </c>
      <c r="AV10" s="8" t="s">
        <v>1308</v>
      </c>
      <c r="AW10" s="8" t="s">
        <v>1309</v>
      </c>
      <c r="AX10" s="8" t="s">
        <v>1310</v>
      </c>
      <c r="AY10" s="8" t="s">
        <v>1311</v>
      </c>
      <c r="AZ10" s="8" t="s">
        <v>1312</v>
      </c>
      <c r="BA10" s="8" t="s">
        <v>1313</v>
      </c>
      <c r="BB10" s="8" t="s">
        <v>1314</v>
      </c>
      <c r="BC10" s="8" t="s">
        <v>1315</v>
      </c>
      <c r="BD10" s="8" t="s">
        <v>1316</v>
      </c>
      <c r="BE10" s="8" t="s">
        <v>1317</v>
      </c>
      <c r="BF10" s="8" t="s">
        <v>1318</v>
      </c>
      <c r="BG10" s="8" t="s">
        <v>1319</v>
      </c>
      <c r="BH10" s="8" t="s">
        <v>1320</v>
      </c>
      <c r="BI10" s="8" t="s">
        <v>1321</v>
      </c>
      <c r="BJ10" s="8" t="s">
        <v>1322</v>
      </c>
      <c r="BK10" s="8" t="s">
        <v>1323</v>
      </c>
      <c r="BL10" s="8" t="s">
        <v>1324</v>
      </c>
      <c r="BM10" s="8" t="s">
        <v>1325</v>
      </c>
      <c r="BN10" s="8" t="s">
        <v>1326</v>
      </c>
      <c r="BO10" s="8" t="s">
        <v>1327</v>
      </c>
      <c r="BP10" s="8" t="s">
        <v>1328</v>
      </c>
      <c r="BQ10" s="8" t="s">
        <v>1329</v>
      </c>
      <c r="BR10" s="8" t="s">
        <v>1330</v>
      </c>
      <c r="BS10" s="8" t="s">
        <v>1331</v>
      </c>
      <c r="BT10" s="8" t="s">
        <v>1332</v>
      </c>
      <c r="BU10" s="8" t="s">
        <v>1333</v>
      </c>
      <c r="BV10" s="8" t="s">
        <v>1334</v>
      </c>
      <c r="BW10" s="8" t="s">
        <v>1335</v>
      </c>
      <c r="BX10" s="8" t="s">
        <v>1336</v>
      </c>
      <c r="BY10" s="8" t="s">
        <v>1337</v>
      </c>
      <c r="BZ10" s="8" t="s">
        <v>1338</v>
      </c>
      <c r="CA10" s="8" t="s">
        <v>1339</v>
      </c>
      <c r="CB10" s="8" t="s">
        <v>1340</v>
      </c>
      <c r="CC10" s="8" t="s">
        <v>1341</v>
      </c>
      <c r="CD10" s="8" t="s">
        <v>1342</v>
      </c>
      <c r="CE10" s="8" t="s">
        <v>1343</v>
      </c>
      <c r="CF10" s="8" t="s">
        <v>1344</v>
      </c>
      <c r="CG10" s="8" t="s">
        <v>1345</v>
      </c>
      <c r="CH10" s="8" t="s">
        <v>1346</v>
      </c>
      <c r="CI10" s="8" t="s">
        <v>1347</v>
      </c>
      <c r="CJ10" s="8" t="s">
        <v>1348</v>
      </c>
      <c r="CK10" s="8" t="s">
        <v>1349</v>
      </c>
      <c r="CL10" s="8" t="s">
        <v>1350</v>
      </c>
      <c r="CM10" s="8" t="s">
        <v>1351</v>
      </c>
      <c r="CN10" s="8" t="s">
        <v>1352</v>
      </c>
      <c r="CO10" s="8" t="s">
        <v>1353</v>
      </c>
      <c r="CP10" s="8" t="s">
        <v>1354</v>
      </c>
      <c r="CQ10" s="8" t="s">
        <v>1355</v>
      </c>
      <c r="CR10" s="8" t="s">
        <v>1356</v>
      </c>
      <c r="CS10" s="8" t="s">
        <v>1357</v>
      </c>
      <c r="CT10" s="8" t="s">
        <v>1358</v>
      </c>
      <c r="CU10" s="8" t="s">
        <v>1359</v>
      </c>
      <c r="CV10" s="8" t="s">
        <v>1360</v>
      </c>
      <c r="CW10" s="8" t="s">
        <v>1361</v>
      </c>
      <c r="CX10" s="8" t="s">
        <v>1362</v>
      </c>
      <c r="CY10" s="8" t="s">
        <v>1363</v>
      </c>
      <c r="CZ10" s="8" t="s">
        <v>1364</v>
      </c>
      <c r="DA10" s="8" t="s">
        <v>1365</v>
      </c>
      <c r="DB10" s="8" t="s">
        <v>1366</v>
      </c>
      <c r="DC10" s="8" t="s">
        <v>1367</v>
      </c>
      <c r="DD10" s="8" t="s">
        <v>1368</v>
      </c>
      <c r="DE10" s="8" t="s">
        <v>1369</v>
      </c>
      <c r="DF10" s="8" t="s">
        <v>1370</v>
      </c>
      <c r="DG10" s="8" t="s">
        <v>1371</v>
      </c>
      <c r="DH10" s="8" t="s">
        <v>1372</v>
      </c>
      <c r="DI10" s="8" t="s">
        <v>1373</v>
      </c>
      <c r="DJ10" s="8" t="s">
        <v>1374</v>
      </c>
      <c r="DK10" s="8" t="s">
        <v>1375</v>
      </c>
      <c r="DL10" s="8" t="s">
        <v>1376</v>
      </c>
      <c r="DM10" s="8" t="s">
        <v>1377</v>
      </c>
      <c r="DN10" s="8" t="s">
        <v>1378</v>
      </c>
      <c r="DO10" s="8" t="s">
        <v>1379</v>
      </c>
      <c r="DP10" s="8" t="s">
        <v>1380</v>
      </c>
      <c r="DQ10" s="8" t="s">
        <v>1381</v>
      </c>
      <c r="DR10" s="8" t="s">
        <v>1382</v>
      </c>
      <c r="DS10" s="8" t="s">
        <v>1383</v>
      </c>
      <c r="DT10" s="8" t="s">
        <v>1384</v>
      </c>
      <c r="DU10" s="8" t="s">
        <v>1385</v>
      </c>
      <c r="DV10" s="8" t="s">
        <v>1386</v>
      </c>
      <c r="DW10" s="8" t="s">
        <v>1387</v>
      </c>
      <c r="DX10" s="8" t="s">
        <v>1388</v>
      </c>
      <c r="DY10" s="8" t="s">
        <v>1389</v>
      </c>
      <c r="DZ10" s="8" t="s">
        <v>1390</v>
      </c>
      <c r="EA10" s="8" t="s">
        <v>1391</v>
      </c>
      <c r="EB10" s="8" t="s">
        <v>1392</v>
      </c>
      <c r="EC10" s="8" t="s">
        <v>1393</v>
      </c>
      <c r="ED10" s="8" t="s">
        <v>1394</v>
      </c>
      <c r="EE10" s="8" t="s">
        <v>1395</v>
      </c>
      <c r="EF10" s="8" t="s">
        <v>1396</v>
      </c>
      <c r="EG10" s="8" t="s">
        <v>1397</v>
      </c>
      <c r="EH10" s="8" t="s">
        <v>1398</v>
      </c>
      <c r="EI10" s="8" t="s">
        <v>1399</v>
      </c>
      <c r="EJ10" s="8" t="s">
        <v>1400</v>
      </c>
      <c r="EK10" s="8" t="s">
        <v>1401</v>
      </c>
      <c r="EL10" s="8" t="s">
        <v>1402</v>
      </c>
      <c r="EM10" s="8" t="s">
        <v>1403</v>
      </c>
      <c r="EN10" s="8" t="s">
        <v>1404</v>
      </c>
      <c r="EO10" s="8" t="s">
        <v>1405</v>
      </c>
      <c r="EP10" s="8" t="s">
        <v>1406</v>
      </c>
      <c r="EQ10" s="8" t="s">
        <v>1407</v>
      </c>
      <c r="ER10" s="8" t="s">
        <v>1408</v>
      </c>
      <c r="ES10" s="8" t="s">
        <v>1409</v>
      </c>
      <c r="ET10" s="8" t="s">
        <v>1410</v>
      </c>
      <c r="EU10" s="8" t="s">
        <v>1411</v>
      </c>
      <c r="EV10" s="8" t="s">
        <v>1412</v>
      </c>
      <c r="EW10" s="8" t="s">
        <v>1413</v>
      </c>
      <c r="EX10" s="8" t="s">
        <v>1414</v>
      </c>
      <c r="EY10" s="8" t="s">
        <v>1415</v>
      </c>
      <c r="EZ10" s="8" t="s">
        <v>1416</v>
      </c>
      <c r="FA10" s="8" t="s">
        <v>1417</v>
      </c>
      <c r="FB10" s="8" t="s">
        <v>1418</v>
      </c>
      <c r="FC10" s="8" t="s">
        <v>1419</v>
      </c>
      <c r="FD10" s="8" t="s">
        <v>1420</v>
      </c>
      <c r="FE10" s="8" t="s">
        <v>1421</v>
      </c>
      <c r="FF10" s="8" t="s">
        <v>1422</v>
      </c>
      <c r="FG10" s="8" t="s">
        <v>1423</v>
      </c>
      <c r="FH10" s="8" t="s">
        <v>1424</v>
      </c>
      <c r="FI10" s="8" t="s">
        <v>1425</v>
      </c>
      <c r="FJ10" s="8" t="s">
        <v>1426</v>
      </c>
      <c r="FK10" s="8" t="s">
        <v>1427</v>
      </c>
      <c r="FL10" s="8" t="s">
        <v>1428</v>
      </c>
      <c r="FM10" s="8" t="s">
        <v>1429</v>
      </c>
      <c r="FN10" s="8" t="s">
        <v>1430</v>
      </c>
      <c r="FO10" s="8" t="s">
        <v>1431</v>
      </c>
      <c r="FP10" s="8" t="s">
        <v>1432</v>
      </c>
      <c r="FQ10" s="8" t="s">
        <v>1433</v>
      </c>
      <c r="FR10" s="8" t="s">
        <v>1434</v>
      </c>
      <c r="FS10" s="8" t="s">
        <v>1435</v>
      </c>
      <c r="FT10" s="8" t="s">
        <v>1436</v>
      </c>
      <c r="FU10" s="8" t="s">
        <v>1437</v>
      </c>
      <c r="FV10" s="8" t="s">
        <v>1438</v>
      </c>
      <c r="FW10" s="8" t="s">
        <v>1439</v>
      </c>
      <c r="FX10" s="8" t="s">
        <v>1440</v>
      </c>
      <c r="FY10" s="8" t="s">
        <v>1441</v>
      </c>
      <c r="FZ10" s="8" t="s">
        <v>1442</v>
      </c>
      <c r="GA10" s="8" t="s">
        <v>1443</v>
      </c>
      <c r="GB10" s="8" t="s">
        <v>1444</v>
      </c>
      <c r="GC10" s="8" t="s">
        <v>1445</v>
      </c>
      <c r="GD10" s="8" t="s">
        <v>1446</v>
      </c>
      <c r="GE10" s="8" t="s">
        <v>1447</v>
      </c>
      <c r="GF10" s="8" t="s">
        <v>1448</v>
      </c>
      <c r="GG10" s="8" t="s">
        <v>1449</v>
      </c>
      <c r="GH10" s="8" t="s">
        <v>1450</v>
      </c>
      <c r="GI10" s="8" t="s">
        <v>1451</v>
      </c>
      <c r="GJ10" s="8" t="s">
        <v>1452</v>
      </c>
      <c r="GK10" s="8" t="s">
        <v>1453</v>
      </c>
      <c r="GL10" s="8" t="s">
        <v>1454</v>
      </c>
      <c r="GM10" s="8" t="s">
        <v>1455</v>
      </c>
      <c r="GN10" s="8" t="s">
        <v>1456</v>
      </c>
      <c r="GO10" s="8" t="s">
        <v>1457</v>
      </c>
      <c r="GP10" s="8" t="s">
        <v>1458</v>
      </c>
      <c r="GQ10" s="8" t="s">
        <v>1459</v>
      </c>
      <c r="GR10" s="8" t="s">
        <v>1460</v>
      </c>
      <c r="GS10" s="8" t="s">
        <v>1461</v>
      </c>
      <c r="GT10" s="8" t="s">
        <v>1462</v>
      </c>
      <c r="GU10" s="8" t="s">
        <v>1463</v>
      </c>
      <c r="GV10" s="8" t="s">
        <v>1464</v>
      </c>
      <c r="GW10" s="8" t="s">
        <v>1465</v>
      </c>
      <c r="GX10" s="8" t="s">
        <v>1466</v>
      </c>
      <c r="GY10" s="8" t="s">
        <v>1467</v>
      </c>
      <c r="GZ10" s="8" t="s">
        <v>1468</v>
      </c>
      <c r="HA10" s="8" t="s">
        <v>1469</v>
      </c>
      <c r="HB10" s="8" t="s">
        <v>1470</v>
      </c>
      <c r="HC10" s="8" t="s">
        <v>1471</v>
      </c>
      <c r="HD10" s="8" t="s">
        <v>1472</v>
      </c>
      <c r="HE10" s="8" t="s">
        <v>1473</v>
      </c>
      <c r="HF10" s="8" t="s">
        <v>1474</v>
      </c>
      <c r="HG10" s="8" t="s">
        <v>1475</v>
      </c>
      <c r="HH10" s="8" t="s">
        <v>1476</v>
      </c>
      <c r="HI10" s="8" t="s">
        <v>1477</v>
      </c>
      <c r="HJ10" s="8" t="s">
        <v>1478</v>
      </c>
      <c r="HK10" s="8" t="s">
        <v>1479</v>
      </c>
      <c r="HL10" s="8" t="s">
        <v>1480</v>
      </c>
      <c r="HM10" s="8" t="s">
        <v>1481</v>
      </c>
      <c r="HN10" s="8" t="s">
        <v>1482</v>
      </c>
      <c r="HO10" s="8" t="s">
        <v>1483</v>
      </c>
      <c r="HP10" s="8" t="s">
        <v>1484</v>
      </c>
      <c r="HQ10" s="8" t="s">
        <v>1485</v>
      </c>
      <c r="HR10" s="8" t="s">
        <v>1486</v>
      </c>
      <c r="HS10" s="8" t="s">
        <v>1487</v>
      </c>
      <c r="HT10" s="8" t="s">
        <v>1488</v>
      </c>
      <c r="HU10" s="8" t="s">
        <v>1489</v>
      </c>
      <c r="HV10" s="8" t="s">
        <v>1490</v>
      </c>
      <c r="HW10" s="8" t="s">
        <v>1491</v>
      </c>
      <c r="HX10" s="8" t="s">
        <v>1492</v>
      </c>
      <c r="HY10" s="8" t="s">
        <v>1493</v>
      </c>
      <c r="HZ10" s="8" t="s">
        <v>1494</v>
      </c>
      <c r="IA10" s="8" t="s">
        <v>1495</v>
      </c>
      <c r="IB10" s="8" t="s">
        <v>1496</v>
      </c>
      <c r="IC10" s="8" t="s">
        <v>1497</v>
      </c>
      <c r="ID10" s="8" t="s">
        <v>1498</v>
      </c>
      <c r="IE10" s="8" t="s">
        <v>1499</v>
      </c>
      <c r="IF10" s="8" t="s">
        <v>1500</v>
      </c>
      <c r="IG10" s="8" t="s">
        <v>1501</v>
      </c>
      <c r="IH10" s="8" t="s">
        <v>1502</v>
      </c>
      <c r="II10" s="8" t="s">
        <v>1503</v>
      </c>
      <c r="IJ10" s="8" t="s">
        <v>1504</v>
      </c>
      <c r="IK10" s="8" t="s">
        <v>1505</v>
      </c>
      <c r="IL10" s="8" t="s">
        <v>1506</v>
      </c>
      <c r="IM10" s="8" t="s">
        <v>1507</v>
      </c>
      <c r="IN10" s="8" t="s">
        <v>1508</v>
      </c>
      <c r="IO10" s="8" t="s">
        <v>1509</v>
      </c>
      <c r="IP10" s="8" t="s">
        <v>1510</v>
      </c>
      <c r="IQ10" s="8" t="s">
        <v>1511</v>
      </c>
    </row>
    <row r="11" spans="1:251">
      <c r="A11" s="10">
        <v>42036</v>
      </c>
      <c r="B11" s="9">
        <v>38.604999999999997</v>
      </c>
      <c r="C11" s="9">
        <v>35.530999999999999</v>
      </c>
      <c r="D11" s="9">
        <v>4.8570000000000002</v>
      </c>
      <c r="E11" s="9">
        <v>30.672999999999998</v>
      </c>
      <c r="F11" s="9">
        <v>851.66600000000005</v>
      </c>
      <c r="G11" s="9">
        <v>357.863</v>
      </c>
      <c r="H11" s="9">
        <v>493.80200000000002</v>
      </c>
      <c r="I11" s="9">
        <v>497.54700000000003</v>
      </c>
      <c r="J11" s="9">
        <v>208.03399999999999</v>
      </c>
      <c r="K11" s="9">
        <v>289.51299999999998</v>
      </c>
      <c r="L11" s="9">
        <v>57.177</v>
      </c>
      <c r="M11" s="9">
        <v>22.116</v>
      </c>
      <c r="N11" s="9">
        <v>35.061</v>
      </c>
      <c r="O11" s="9">
        <v>440.37</v>
      </c>
      <c r="P11" s="9">
        <v>185.91800000000001</v>
      </c>
      <c r="Q11" s="9">
        <v>254.453</v>
      </c>
      <c r="R11" s="9">
        <v>4173.8609999999999</v>
      </c>
      <c r="S11" s="9">
        <v>2220.3130000000001</v>
      </c>
      <c r="T11" s="9">
        <v>1953.549</v>
      </c>
      <c r="U11" s="9">
        <v>1607.577</v>
      </c>
      <c r="V11" s="9">
        <v>618.73</v>
      </c>
      <c r="W11" s="9">
        <v>988.84699999999998</v>
      </c>
      <c r="X11" s="9">
        <v>245.25299999999999</v>
      </c>
      <c r="Y11" s="9">
        <v>83.534999999999997</v>
      </c>
      <c r="Z11" s="9">
        <v>161.71799999999999</v>
      </c>
      <c r="AA11" s="9">
        <v>3311.4789999999998</v>
      </c>
      <c r="AB11" s="9">
        <v>1592.4849999999999</v>
      </c>
      <c r="AC11" s="9">
        <v>1718.9939999999999</v>
      </c>
      <c r="AD11" s="9">
        <v>420.43900000000002</v>
      </c>
      <c r="AE11" s="9">
        <v>267.56299999999999</v>
      </c>
      <c r="AF11" s="9">
        <v>152.87700000000001</v>
      </c>
      <c r="AG11" s="9">
        <v>24.295000000000002</v>
      </c>
      <c r="AH11" s="9">
        <v>16.135999999999999</v>
      </c>
      <c r="AI11" s="9">
        <v>8.1590000000000007</v>
      </c>
      <c r="AJ11" s="9">
        <v>21.878</v>
      </c>
      <c r="AK11" s="9">
        <v>13.718999999999999</v>
      </c>
      <c r="AL11" s="9">
        <v>8.1590000000000007</v>
      </c>
      <c r="AM11" s="9">
        <v>4.2370000000000001</v>
      </c>
      <c r="AN11" s="9">
        <v>2.9329999999999998</v>
      </c>
      <c r="AO11" s="9">
        <v>1.304</v>
      </c>
      <c r="AP11" s="9">
        <v>24.181999999999999</v>
      </c>
      <c r="AQ11" s="9">
        <v>16.212</v>
      </c>
      <c r="AR11" s="9">
        <v>7.97</v>
      </c>
      <c r="AS11" s="9">
        <v>20.113</v>
      </c>
      <c r="AT11" s="9">
        <v>12.423</v>
      </c>
      <c r="AU11" s="9">
        <v>7.69</v>
      </c>
      <c r="AV11" s="9">
        <v>22.478999999999999</v>
      </c>
      <c r="AW11" s="9">
        <v>13.521000000000001</v>
      </c>
      <c r="AX11" s="9">
        <v>8.9580000000000002</v>
      </c>
      <c r="AY11" s="9">
        <v>397.96</v>
      </c>
      <c r="AZ11" s="9">
        <v>254.041</v>
      </c>
      <c r="BA11" s="9">
        <v>143.91900000000001</v>
      </c>
      <c r="BB11" s="9">
        <v>16.911000000000001</v>
      </c>
      <c r="BC11" s="9">
        <v>10.074999999999999</v>
      </c>
      <c r="BD11" s="9">
        <v>6.8360000000000003</v>
      </c>
      <c r="BE11" s="9">
        <v>197.535</v>
      </c>
      <c r="BF11" s="9">
        <v>110.30500000000001</v>
      </c>
      <c r="BG11" s="9">
        <v>87.23</v>
      </c>
      <c r="BH11" s="9">
        <v>11.507</v>
      </c>
      <c r="BI11" s="9">
        <v>8.9659999999999993</v>
      </c>
      <c r="BJ11" s="9">
        <v>2.54</v>
      </c>
      <c r="BK11" s="9">
        <v>502.58499999999998</v>
      </c>
      <c r="BL11" s="9">
        <v>316.267</v>
      </c>
      <c r="BM11" s="9">
        <v>186.31899999999999</v>
      </c>
      <c r="BN11" s="9">
        <v>481.73399999999998</v>
      </c>
      <c r="BO11" s="9">
        <v>304.97899999999998</v>
      </c>
      <c r="BP11" s="9">
        <v>176.755</v>
      </c>
      <c r="BQ11" s="9">
        <v>405.67</v>
      </c>
      <c r="BR11" s="9">
        <v>257.63900000000001</v>
      </c>
      <c r="BS11" s="9">
        <v>148.03200000000001</v>
      </c>
      <c r="BT11" s="9">
        <v>135.85300000000001</v>
      </c>
      <c r="BU11" s="9">
        <v>80.468000000000004</v>
      </c>
      <c r="BV11" s="9">
        <v>55.384</v>
      </c>
      <c r="BW11" s="9">
        <v>89.138999999999996</v>
      </c>
      <c r="BX11" s="9">
        <v>51.235999999999997</v>
      </c>
      <c r="BY11" s="9">
        <v>37.904000000000003</v>
      </c>
      <c r="BZ11" s="9">
        <v>6.9930000000000003</v>
      </c>
      <c r="CA11" s="9">
        <v>2.532</v>
      </c>
      <c r="CB11" s="9">
        <v>4.4619999999999997</v>
      </c>
      <c r="CC11" s="9">
        <v>7.7809999999999997</v>
      </c>
      <c r="CD11" s="9">
        <v>5.4320000000000004</v>
      </c>
      <c r="CE11" s="9">
        <v>2.3490000000000002</v>
      </c>
      <c r="CF11" s="9">
        <v>2883.2579999999998</v>
      </c>
      <c r="CG11" s="9">
        <v>1319.49</v>
      </c>
      <c r="CH11" s="9">
        <v>1563.768</v>
      </c>
      <c r="CI11" s="9">
        <v>105.602</v>
      </c>
      <c r="CJ11" s="9">
        <v>62.021999999999998</v>
      </c>
      <c r="CK11" s="9">
        <v>43.58</v>
      </c>
      <c r="CL11" s="9">
        <v>8.6219999999999999</v>
      </c>
      <c r="CM11" s="9">
        <v>5.8890000000000002</v>
      </c>
      <c r="CN11" s="9">
        <v>2.7330000000000001</v>
      </c>
      <c r="CO11" s="9">
        <v>98.959000000000003</v>
      </c>
      <c r="CP11" s="9">
        <v>57.715000000000003</v>
      </c>
      <c r="CQ11" s="9">
        <v>41.244</v>
      </c>
      <c r="CR11" s="9">
        <v>7.633</v>
      </c>
      <c r="CS11" s="9">
        <v>2.282</v>
      </c>
      <c r="CT11" s="9">
        <v>5.351</v>
      </c>
      <c r="CU11" s="9">
        <v>91.325999999999993</v>
      </c>
      <c r="CV11" s="9">
        <v>55.433</v>
      </c>
      <c r="CW11" s="9">
        <v>35.893000000000001</v>
      </c>
      <c r="CX11" s="9">
        <v>26.382000000000001</v>
      </c>
      <c r="CY11" s="9">
        <v>15.627000000000001</v>
      </c>
      <c r="CZ11" s="9">
        <v>10.755000000000001</v>
      </c>
      <c r="DA11" s="9">
        <v>7.1369999999999996</v>
      </c>
      <c r="DB11" s="9">
        <v>4.3070000000000004</v>
      </c>
      <c r="DC11" s="9">
        <v>2.83</v>
      </c>
      <c r="DD11" s="9">
        <v>4.28</v>
      </c>
      <c r="DE11" s="9">
        <v>1.9259999999999999</v>
      </c>
      <c r="DF11" s="9">
        <v>2.3540000000000001</v>
      </c>
      <c r="DG11" s="9">
        <v>799.05100000000004</v>
      </c>
      <c r="DH11" s="9">
        <v>468.541</v>
      </c>
      <c r="DI11" s="9">
        <v>330.51</v>
      </c>
      <c r="DJ11" s="9">
        <v>113.877</v>
      </c>
      <c r="DK11" s="9">
        <v>67.453999999999994</v>
      </c>
      <c r="DL11" s="9">
        <v>46.423999999999999</v>
      </c>
      <c r="DM11" s="9">
        <v>9.1690000000000005</v>
      </c>
      <c r="DN11" s="9">
        <v>3.1429999999999998</v>
      </c>
      <c r="DO11" s="9">
        <v>6.0250000000000004</v>
      </c>
      <c r="DP11" s="9">
        <v>104.708</v>
      </c>
      <c r="DQ11" s="9">
        <v>64.31</v>
      </c>
      <c r="DR11" s="9">
        <v>40.398000000000003</v>
      </c>
      <c r="DS11" s="9">
        <v>429.608</v>
      </c>
      <c r="DT11" s="9">
        <v>270.70600000000002</v>
      </c>
      <c r="DU11" s="9">
        <v>158.90199999999999</v>
      </c>
      <c r="DV11" s="9">
        <v>2881.8710000000001</v>
      </c>
      <c r="DW11" s="9">
        <v>1321.779</v>
      </c>
      <c r="DX11" s="9">
        <v>1560.0920000000001</v>
      </c>
      <c r="DY11" s="9">
        <v>96.777000000000001</v>
      </c>
      <c r="DZ11" s="9">
        <v>57.17</v>
      </c>
      <c r="EA11" s="9">
        <v>39.607999999999997</v>
      </c>
      <c r="EB11" s="9">
        <v>6013.3180000000002</v>
      </c>
      <c r="EC11" s="9">
        <v>2971.1030000000001</v>
      </c>
      <c r="ED11" s="9">
        <v>3042.2150000000001</v>
      </c>
      <c r="EE11" s="9">
        <v>3649.8670000000002</v>
      </c>
      <c r="EF11" s="9">
        <v>1980.2460000000001</v>
      </c>
      <c r="EG11" s="9">
        <v>1669.6210000000001</v>
      </c>
      <c r="EH11" s="9">
        <v>472.99200000000002</v>
      </c>
      <c r="EI11" s="9">
        <v>240.22499999999999</v>
      </c>
      <c r="EJ11" s="9">
        <v>232.768</v>
      </c>
      <c r="EK11" s="9">
        <v>309.91399999999999</v>
      </c>
      <c r="EL11" s="9">
        <v>114.182</v>
      </c>
      <c r="EM11" s="9">
        <v>195.732</v>
      </c>
      <c r="EN11" s="9">
        <v>169.46</v>
      </c>
      <c r="EO11" s="9">
        <v>79.784999999999997</v>
      </c>
      <c r="EP11" s="9">
        <v>89.674999999999997</v>
      </c>
      <c r="EQ11" s="9">
        <v>308.85700000000003</v>
      </c>
      <c r="ER11" s="9">
        <v>126.127</v>
      </c>
      <c r="ES11" s="9">
        <v>182.73</v>
      </c>
      <c r="ET11" s="9">
        <v>286.89400000000001</v>
      </c>
      <c r="EU11" s="9">
        <v>108.208</v>
      </c>
      <c r="EV11" s="9">
        <v>178.68600000000001</v>
      </c>
      <c r="EW11" s="9">
        <v>639.91700000000003</v>
      </c>
      <c r="EX11" s="9">
        <v>346.3</v>
      </c>
      <c r="EY11" s="9">
        <v>293.61700000000002</v>
      </c>
      <c r="EZ11" s="9">
        <v>3009.9490000000001</v>
      </c>
      <c r="FA11" s="9">
        <v>1633.9459999999999</v>
      </c>
      <c r="FB11" s="9">
        <v>1376.0039999999999</v>
      </c>
      <c r="FC11" s="9">
        <v>583.40200000000004</v>
      </c>
      <c r="FD11" s="9">
        <v>310.34500000000003</v>
      </c>
      <c r="FE11" s="9">
        <v>273.05799999999999</v>
      </c>
      <c r="FF11" s="9">
        <v>2437.0909999999999</v>
      </c>
      <c r="FG11" s="9">
        <v>1244.7529999999999</v>
      </c>
      <c r="FH11" s="9">
        <v>1192.338</v>
      </c>
      <c r="FI11" s="9">
        <v>268.52300000000002</v>
      </c>
      <c r="FJ11" s="9">
        <v>132.887</v>
      </c>
      <c r="FK11" s="9">
        <v>135.636</v>
      </c>
      <c r="FL11" s="9">
        <v>3905.9189999999999</v>
      </c>
      <c r="FM11" s="9">
        <v>2102.3389999999999</v>
      </c>
      <c r="FN11" s="9">
        <v>1803.5809999999999</v>
      </c>
      <c r="FO11" s="9">
        <v>3522.9470000000001</v>
      </c>
      <c r="FP11" s="9">
        <v>1905.3109999999999</v>
      </c>
      <c r="FQ11" s="9">
        <v>1617.636</v>
      </c>
      <c r="FR11" s="9">
        <v>3296.4850000000001</v>
      </c>
      <c r="FS11" s="9">
        <v>1801.876</v>
      </c>
      <c r="FT11" s="9">
        <v>1494.6089999999999</v>
      </c>
      <c r="FU11" s="9">
        <v>865.20799999999997</v>
      </c>
      <c r="FV11" s="9">
        <v>444.79700000000003</v>
      </c>
      <c r="FW11" s="9">
        <v>420.411</v>
      </c>
      <c r="FX11" s="9">
        <v>525.27</v>
      </c>
      <c r="FY11" s="9">
        <v>279.69600000000003</v>
      </c>
      <c r="FZ11" s="9">
        <v>245.57400000000001</v>
      </c>
      <c r="GA11" s="9">
        <v>269.21699999999998</v>
      </c>
      <c r="GB11" s="9">
        <v>157.60300000000001</v>
      </c>
      <c r="GC11" s="9">
        <v>111.614</v>
      </c>
      <c r="GD11" s="9">
        <v>234.215</v>
      </c>
      <c r="GE11" s="9">
        <v>125.163</v>
      </c>
      <c r="GF11" s="9">
        <v>109.05200000000001</v>
      </c>
      <c r="GG11" s="9">
        <v>2129.2359999999999</v>
      </c>
      <c r="GH11" s="9">
        <v>865.69399999999996</v>
      </c>
      <c r="GI11" s="9">
        <v>1263.5419999999999</v>
      </c>
      <c r="GJ11" s="9">
        <v>433.38200000000001</v>
      </c>
      <c r="GK11" s="9">
        <v>157.67500000000001</v>
      </c>
      <c r="GL11" s="9">
        <v>275.70699999999999</v>
      </c>
      <c r="GM11" s="9">
        <v>100.072</v>
      </c>
      <c r="GN11" s="9">
        <v>41.923999999999999</v>
      </c>
      <c r="GO11" s="9">
        <v>58.146999999999998</v>
      </c>
      <c r="GP11" s="9">
        <v>364.97899999999998</v>
      </c>
      <c r="GQ11" s="9">
        <v>134.886</v>
      </c>
      <c r="GR11" s="9">
        <v>230.09200000000001</v>
      </c>
      <c r="GS11" s="9">
        <v>49.328000000000003</v>
      </c>
      <c r="GT11" s="9">
        <v>18.908000000000001</v>
      </c>
      <c r="GU11" s="9">
        <v>30.42</v>
      </c>
      <c r="GV11" s="9">
        <v>298.267</v>
      </c>
      <c r="GW11" s="9">
        <v>108.24</v>
      </c>
      <c r="GX11" s="9">
        <v>190.02600000000001</v>
      </c>
      <c r="GY11" s="9">
        <v>40.131</v>
      </c>
      <c r="GZ11" s="9">
        <v>19.015000000000001</v>
      </c>
      <c r="HA11" s="9">
        <v>21.114999999999998</v>
      </c>
      <c r="HB11" s="9">
        <v>71.191000000000003</v>
      </c>
      <c r="HC11" s="9">
        <v>22.789000000000001</v>
      </c>
      <c r="HD11" s="9">
        <v>48.402000000000001</v>
      </c>
      <c r="HE11" s="9">
        <v>90.501999999999995</v>
      </c>
      <c r="HF11" s="9">
        <v>4.7590000000000003</v>
      </c>
      <c r="HG11" s="9">
        <v>85.744</v>
      </c>
      <c r="HH11" s="9">
        <v>841.05</v>
      </c>
      <c r="HI11" s="9">
        <v>353.12200000000001</v>
      </c>
      <c r="HJ11" s="9">
        <v>487.92700000000002</v>
      </c>
      <c r="HK11" s="9">
        <v>670.38499999999999</v>
      </c>
      <c r="HL11" s="9">
        <v>282.83800000000002</v>
      </c>
      <c r="HM11" s="9">
        <v>387.54700000000003</v>
      </c>
      <c r="HN11" s="9">
        <v>73.635999999999996</v>
      </c>
      <c r="HO11" s="9">
        <v>29.934999999999999</v>
      </c>
      <c r="HP11" s="9">
        <v>43.7</v>
      </c>
      <c r="HQ11" s="9">
        <v>596.75</v>
      </c>
      <c r="HR11" s="9">
        <v>252.90299999999999</v>
      </c>
      <c r="HS11" s="9">
        <v>343.84699999999998</v>
      </c>
      <c r="HT11" s="9">
        <v>3723.502</v>
      </c>
      <c r="HU11" s="9">
        <v>2010.181</v>
      </c>
      <c r="HV11" s="9">
        <v>1713.3209999999999</v>
      </c>
      <c r="HW11" s="9">
        <v>2289.8159999999998</v>
      </c>
      <c r="HX11" s="9">
        <v>960.92200000000003</v>
      </c>
      <c r="HY11" s="9">
        <v>1328.894</v>
      </c>
      <c r="HZ11" s="9">
        <v>349.02800000000002</v>
      </c>
      <c r="IA11" s="9">
        <v>132.154</v>
      </c>
      <c r="IB11" s="9">
        <v>216.874</v>
      </c>
      <c r="IC11" s="9">
        <v>4784.1329999999998</v>
      </c>
      <c r="ID11" s="9">
        <v>2362.6410000000001</v>
      </c>
      <c r="IE11" s="9">
        <v>2421.491</v>
      </c>
      <c r="IF11" s="9">
        <v>2975.0230000000001</v>
      </c>
      <c r="IG11" s="9">
        <v>1604.9670000000001</v>
      </c>
      <c r="IH11" s="9">
        <v>1370.056</v>
      </c>
      <c r="II11" s="9">
        <v>455.65199999999999</v>
      </c>
      <c r="IJ11" s="9">
        <v>245.892</v>
      </c>
      <c r="IK11" s="9">
        <v>209.761</v>
      </c>
      <c r="IL11" s="9">
        <v>287.20499999999998</v>
      </c>
      <c r="IM11" s="9">
        <v>114.54600000000001</v>
      </c>
      <c r="IN11" s="9">
        <v>172.65899999999999</v>
      </c>
      <c r="IO11" s="9">
        <v>134.667</v>
      </c>
      <c r="IP11" s="9">
        <v>64.921999999999997</v>
      </c>
      <c r="IQ11" s="9">
        <v>69.745000000000005</v>
      </c>
    </row>
    <row r="12" spans="1:251">
      <c r="A12" s="10">
        <v>42401</v>
      </c>
      <c r="B12" s="9">
        <v>33.872999999999998</v>
      </c>
      <c r="C12" s="9">
        <v>37.405999999999999</v>
      </c>
      <c r="D12" s="9">
        <v>4.6959999999999997</v>
      </c>
      <c r="E12" s="9">
        <v>32.710999999999999</v>
      </c>
      <c r="F12" s="9">
        <v>836.57299999999998</v>
      </c>
      <c r="G12" s="9">
        <v>353.45600000000002</v>
      </c>
      <c r="H12" s="9">
        <v>483.11700000000002</v>
      </c>
      <c r="I12" s="9">
        <v>515.73699999999997</v>
      </c>
      <c r="J12" s="9">
        <v>230.78399999999999</v>
      </c>
      <c r="K12" s="9">
        <v>284.95299999999997</v>
      </c>
      <c r="L12" s="9">
        <v>66.358000000000004</v>
      </c>
      <c r="M12" s="9">
        <v>27.881</v>
      </c>
      <c r="N12" s="9">
        <v>38.478000000000002</v>
      </c>
      <c r="O12" s="9">
        <v>449.37900000000002</v>
      </c>
      <c r="P12" s="9">
        <v>202.90299999999999</v>
      </c>
      <c r="Q12" s="9">
        <v>246.47499999999999</v>
      </c>
      <c r="R12" s="9">
        <v>4298.1980000000003</v>
      </c>
      <c r="S12" s="9">
        <v>2268.2080000000001</v>
      </c>
      <c r="T12" s="9">
        <v>2029.99</v>
      </c>
      <c r="U12" s="9">
        <v>1566.3119999999999</v>
      </c>
      <c r="V12" s="9">
        <v>605.39599999999996</v>
      </c>
      <c r="W12" s="9">
        <v>960.91600000000005</v>
      </c>
      <c r="X12" s="9">
        <v>256.91800000000001</v>
      </c>
      <c r="Y12" s="9">
        <v>98.057000000000002</v>
      </c>
      <c r="Z12" s="9">
        <v>158.86099999999999</v>
      </c>
      <c r="AA12" s="9">
        <v>3408.5369999999998</v>
      </c>
      <c r="AB12" s="9">
        <v>1628.78</v>
      </c>
      <c r="AC12" s="9">
        <v>1779.7560000000001</v>
      </c>
      <c r="AD12" s="9">
        <v>445.78199999999998</v>
      </c>
      <c r="AE12" s="9">
        <v>274.36799999999999</v>
      </c>
      <c r="AF12" s="9">
        <v>171.41399999999999</v>
      </c>
      <c r="AG12" s="9">
        <v>24.132000000000001</v>
      </c>
      <c r="AH12" s="9">
        <v>16.936</v>
      </c>
      <c r="AI12" s="9">
        <v>7.1959999999999997</v>
      </c>
      <c r="AJ12" s="9">
        <v>20.706</v>
      </c>
      <c r="AK12" s="9">
        <v>14.127000000000001</v>
      </c>
      <c r="AL12" s="9">
        <v>6.5789999999999997</v>
      </c>
      <c r="AM12" s="9">
        <v>6.5030000000000001</v>
      </c>
      <c r="AN12" s="9">
        <v>6.0990000000000002</v>
      </c>
      <c r="AO12" s="9">
        <v>0.40400000000000003</v>
      </c>
      <c r="AP12" s="9">
        <v>23.905999999999999</v>
      </c>
      <c r="AQ12" s="9">
        <v>16.387</v>
      </c>
      <c r="AR12" s="9">
        <v>7.5190000000000001</v>
      </c>
      <c r="AS12" s="9">
        <v>20.132999999999999</v>
      </c>
      <c r="AT12" s="9">
        <v>13.553000000000001</v>
      </c>
      <c r="AU12" s="9">
        <v>6.5789999999999997</v>
      </c>
      <c r="AV12" s="9">
        <v>19.37</v>
      </c>
      <c r="AW12" s="9">
        <v>13.067</v>
      </c>
      <c r="AX12" s="9">
        <v>6.3029999999999999</v>
      </c>
      <c r="AY12" s="9">
        <v>426.41199999999998</v>
      </c>
      <c r="AZ12" s="9">
        <v>261.30099999999999</v>
      </c>
      <c r="BA12" s="9">
        <v>165.11099999999999</v>
      </c>
      <c r="BB12" s="9">
        <v>14.308999999999999</v>
      </c>
      <c r="BC12" s="9">
        <v>10.170999999999999</v>
      </c>
      <c r="BD12" s="9">
        <v>4.1369999999999996</v>
      </c>
      <c r="BE12" s="9">
        <v>215.23599999999999</v>
      </c>
      <c r="BF12" s="9">
        <v>114.02</v>
      </c>
      <c r="BG12" s="9">
        <v>101.217</v>
      </c>
      <c r="BH12" s="9">
        <v>9.7910000000000004</v>
      </c>
      <c r="BI12" s="9">
        <v>6.3490000000000002</v>
      </c>
      <c r="BJ12" s="9">
        <v>3.4409999999999998</v>
      </c>
      <c r="BK12" s="9">
        <v>543.79899999999998</v>
      </c>
      <c r="BL12" s="9">
        <v>332.85599999999999</v>
      </c>
      <c r="BM12" s="9">
        <v>210.94399999999999</v>
      </c>
      <c r="BN12" s="9">
        <v>526.26599999999996</v>
      </c>
      <c r="BO12" s="9">
        <v>322.26</v>
      </c>
      <c r="BP12" s="9">
        <v>204.006</v>
      </c>
      <c r="BQ12" s="9">
        <v>432.18299999999999</v>
      </c>
      <c r="BR12" s="9">
        <v>265.48500000000001</v>
      </c>
      <c r="BS12" s="9">
        <v>166.69800000000001</v>
      </c>
      <c r="BT12" s="9">
        <v>143.345</v>
      </c>
      <c r="BU12" s="9">
        <v>90.784000000000006</v>
      </c>
      <c r="BV12" s="9">
        <v>52.56</v>
      </c>
      <c r="BW12" s="9">
        <v>104.721</v>
      </c>
      <c r="BX12" s="9">
        <v>63.014000000000003</v>
      </c>
      <c r="BY12" s="9">
        <v>41.707000000000001</v>
      </c>
      <c r="BZ12" s="9">
        <v>6.7039999999999997</v>
      </c>
      <c r="CA12" s="9">
        <v>4.5270000000000001</v>
      </c>
      <c r="CB12" s="9">
        <v>2.177</v>
      </c>
      <c r="CC12" s="9">
        <v>7.6459999999999999</v>
      </c>
      <c r="CD12" s="9">
        <v>3.8959999999999999</v>
      </c>
      <c r="CE12" s="9">
        <v>3.75</v>
      </c>
      <c r="CF12" s="9">
        <v>2955.1089999999999</v>
      </c>
      <c r="CG12" s="9">
        <v>1350.5160000000001</v>
      </c>
      <c r="CH12" s="9">
        <v>1604.5920000000001</v>
      </c>
      <c r="CI12" s="9">
        <v>109.577</v>
      </c>
      <c r="CJ12" s="9">
        <v>60.173999999999999</v>
      </c>
      <c r="CK12" s="9">
        <v>49.402999999999999</v>
      </c>
      <c r="CL12" s="9">
        <v>12.151999999999999</v>
      </c>
      <c r="CM12" s="9">
        <v>8.7490000000000006</v>
      </c>
      <c r="CN12" s="9">
        <v>3.403</v>
      </c>
      <c r="CO12" s="9">
        <v>96.093999999999994</v>
      </c>
      <c r="CP12" s="9">
        <v>56.003</v>
      </c>
      <c r="CQ12" s="9">
        <v>40.091000000000001</v>
      </c>
      <c r="CR12" s="9">
        <v>7.2069999999999999</v>
      </c>
      <c r="CS12" s="9">
        <v>3.621</v>
      </c>
      <c r="CT12" s="9">
        <v>3.5859999999999999</v>
      </c>
      <c r="CU12" s="9">
        <v>88.619</v>
      </c>
      <c r="CV12" s="9">
        <v>52.113</v>
      </c>
      <c r="CW12" s="9">
        <v>36.505000000000003</v>
      </c>
      <c r="CX12" s="9">
        <v>30.32</v>
      </c>
      <c r="CY12" s="9">
        <v>15.986000000000001</v>
      </c>
      <c r="CZ12" s="9">
        <v>14.334</v>
      </c>
      <c r="DA12" s="9">
        <v>16.132000000000001</v>
      </c>
      <c r="DB12" s="9">
        <v>6.28</v>
      </c>
      <c r="DC12" s="9">
        <v>9.8520000000000003</v>
      </c>
      <c r="DD12" s="9">
        <v>2.843</v>
      </c>
      <c r="DE12" s="9">
        <v>2.1469999999999998</v>
      </c>
      <c r="DF12" s="9">
        <v>0.69599999999999995</v>
      </c>
      <c r="DG12" s="9">
        <v>869.072</v>
      </c>
      <c r="DH12" s="9">
        <v>518.04399999999998</v>
      </c>
      <c r="DI12" s="9">
        <v>351.02699999999999</v>
      </c>
      <c r="DJ12" s="9">
        <v>119.872</v>
      </c>
      <c r="DK12" s="9">
        <v>66.179000000000002</v>
      </c>
      <c r="DL12" s="9">
        <v>53.694000000000003</v>
      </c>
      <c r="DM12" s="9">
        <v>9.2639999999999993</v>
      </c>
      <c r="DN12" s="9">
        <v>4.3220000000000001</v>
      </c>
      <c r="DO12" s="9">
        <v>4.9409999999999998</v>
      </c>
      <c r="DP12" s="9">
        <v>110.60899999999999</v>
      </c>
      <c r="DQ12" s="9">
        <v>61.856000000000002</v>
      </c>
      <c r="DR12" s="9">
        <v>48.753</v>
      </c>
      <c r="DS12" s="9">
        <v>455.04500000000002</v>
      </c>
      <c r="DT12" s="9">
        <v>278.69099999999997</v>
      </c>
      <c r="DU12" s="9">
        <v>176.35499999999999</v>
      </c>
      <c r="DV12" s="9">
        <v>2953.491</v>
      </c>
      <c r="DW12" s="9">
        <v>1350.09</v>
      </c>
      <c r="DX12" s="9">
        <v>1603.4010000000001</v>
      </c>
      <c r="DY12" s="9">
        <v>92.611999999999995</v>
      </c>
      <c r="DZ12" s="9">
        <v>53.267000000000003</v>
      </c>
      <c r="EA12" s="9">
        <v>39.344999999999999</v>
      </c>
      <c r="EB12" s="9">
        <v>6140.098</v>
      </c>
      <c r="EC12" s="9">
        <v>3026.0920000000001</v>
      </c>
      <c r="ED12" s="9">
        <v>3114.0059999999999</v>
      </c>
      <c r="EE12" s="9">
        <v>3798.3240000000001</v>
      </c>
      <c r="EF12" s="9">
        <v>2023.098</v>
      </c>
      <c r="EG12" s="9">
        <v>1775.2249999999999</v>
      </c>
      <c r="EH12" s="9">
        <v>492.99599999999998</v>
      </c>
      <c r="EI12" s="9">
        <v>253.59299999999999</v>
      </c>
      <c r="EJ12" s="9">
        <v>239.40299999999999</v>
      </c>
      <c r="EK12" s="9">
        <v>317.92899999999997</v>
      </c>
      <c r="EL12" s="9">
        <v>124.764</v>
      </c>
      <c r="EM12" s="9">
        <v>193.16499999999999</v>
      </c>
      <c r="EN12" s="9">
        <v>167.61600000000001</v>
      </c>
      <c r="EO12" s="9">
        <v>74.209000000000003</v>
      </c>
      <c r="EP12" s="9">
        <v>93.406999999999996</v>
      </c>
      <c r="EQ12" s="9">
        <v>312.10199999999998</v>
      </c>
      <c r="ER12" s="9">
        <v>128.44300000000001</v>
      </c>
      <c r="ES12" s="9">
        <v>183.65799999999999</v>
      </c>
      <c r="ET12" s="9">
        <v>293.03500000000003</v>
      </c>
      <c r="EU12" s="9">
        <v>113.75</v>
      </c>
      <c r="EV12" s="9">
        <v>179.286</v>
      </c>
      <c r="EW12" s="9">
        <v>701.55100000000004</v>
      </c>
      <c r="EX12" s="9">
        <v>365.06200000000001</v>
      </c>
      <c r="EY12" s="9">
        <v>336.48899999999998</v>
      </c>
      <c r="EZ12" s="9">
        <v>3096.7730000000001</v>
      </c>
      <c r="FA12" s="9">
        <v>1658.0360000000001</v>
      </c>
      <c r="FB12" s="9">
        <v>1438.7360000000001</v>
      </c>
      <c r="FC12" s="9">
        <v>642.85900000000004</v>
      </c>
      <c r="FD12" s="9">
        <v>328.48399999999998</v>
      </c>
      <c r="FE12" s="9">
        <v>314.375</v>
      </c>
      <c r="FF12" s="9">
        <v>2496.623</v>
      </c>
      <c r="FG12" s="9">
        <v>1265.587</v>
      </c>
      <c r="FH12" s="9">
        <v>1231.037</v>
      </c>
      <c r="FI12" s="9">
        <v>276.28500000000003</v>
      </c>
      <c r="FJ12" s="9">
        <v>133.22900000000001</v>
      </c>
      <c r="FK12" s="9">
        <v>143.05600000000001</v>
      </c>
      <c r="FL12" s="9">
        <v>4078.5740000000001</v>
      </c>
      <c r="FM12" s="9">
        <v>2157.9569999999999</v>
      </c>
      <c r="FN12" s="9">
        <v>1920.617</v>
      </c>
      <c r="FO12" s="9">
        <v>3628.029</v>
      </c>
      <c r="FP12" s="9">
        <v>1926.0619999999999</v>
      </c>
      <c r="FQ12" s="9">
        <v>1701.9670000000001</v>
      </c>
      <c r="FR12" s="9">
        <v>3405.4070000000002</v>
      </c>
      <c r="FS12" s="9">
        <v>1818.597</v>
      </c>
      <c r="FT12" s="9">
        <v>1586.81</v>
      </c>
      <c r="FU12" s="9">
        <v>933.947</v>
      </c>
      <c r="FV12" s="9">
        <v>462.80399999999997</v>
      </c>
      <c r="FW12" s="9">
        <v>471.14400000000001</v>
      </c>
      <c r="FX12" s="9">
        <v>589.85699999999997</v>
      </c>
      <c r="FY12" s="9">
        <v>294.36700000000002</v>
      </c>
      <c r="FZ12" s="9">
        <v>295.49</v>
      </c>
      <c r="GA12" s="9">
        <v>309.60700000000003</v>
      </c>
      <c r="GB12" s="9">
        <v>159.50899999999999</v>
      </c>
      <c r="GC12" s="9">
        <v>150.09800000000001</v>
      </c>
      <c r="GD12" s="9">
        <v>208.97200000000001</v>
      </c>
      <c r="GE12" s="9">
        <v>108.072</v>
      </c>
      <c r="GF12" s="9">
        <v>100.9</v>
      </c>
      <c r="GG12" s="9">
        <v>2132.8020000000001</v>
      </c>
      <c r="GH12" s="9">
        <v>894.92100000000005</v>
      </c>
      <c r="GI12" s="9">
        <v>1237.8810000000001</v>
      </c>
      <c r="GJ12" s="9">
        <v>430.82799999999997</v>
      </c>
      <c r="GK12" s="9">
        <v>164.803</v>
      </c>
      <c r="GL12" s="9">
        <v>266.02499999999998</v>
      </c>
      <c r="GM12" s="9">
        <v>106.723</v>
      </c>
      <c r="GN12" s="9">
        <v>44.610999999999997</v>
      </c>
      <c r="GO12" s="9">
        <v>62.110999999999997</v>
      </c>
      <c r="GP12" s="9">
        <v>349.50400000000002</v>
      </c>
      <c r="GQ12" s="9">
        <v>128.67400000000001</v>
      </c>
      <c r="GR12" s="9">
        <v>220.83</v>
      </c>
      <c r="GS12" s="9">
        <v>49.463000000000001</v>
      </c>
      <c r="GT12" s="9">
        <v>21.044</v>
      </c>
      <c r="GU12" s="9">
        <v>28.419</v>
      </c>
      <c r="GV12" s="9">
        <v>282.28699999999998</v>
      </c>
      <c r="GW12" s="9">
        <v>99.39</v>
      </c>
      <c r="GX12" s="9">
        <v>182.89699999999999</v>
      </c>
      <c r="GY12" s="9">
        <v>38.5</v>
      </c>
      <c r="GZ12" s="9">
        <v>15.38</v>
      </c>
      <c r="HA12" s="9">
        <v>23.12</v>
      </c>
      <c r="HB12" s="9">
        <v>83.677000000000007</v>
      </c>
      <c r="HC12" s="9">
        <v>36.64</v>
      </c>
      <c r="HD12" s="9">
        <v>47.036999999999999</v>
      </c>
      <c r="HE12" s="9">
        <v>95.094999999999999</v>
      </c>
      <c r="HF12" s="9">
        <v>6.944</v>
      </c>
      <c r="HG12" s="9">
        <v>88.150999999999996</v>
      </c>
      <c r="HH12" s="9">
        <v>875.154</v>
      </c>
      <c r="HI12" s="9">
        <v>387.46300000000002</v>
      </c>
      <c r="HJ12" s="9">
        <v>487.69099999999997</v>
      </c>
      <c r="HK12" s="9">
        <v>642.15300000000002</v>
      </c>
      <c r="HL12" s="9">
        <v>273.38600000000002</v>
      </c>
      <c r="HM12" s="9">
        <v>368.767</v>
      </c>
      <c r="HN12" s="9">
        <v>80.792000000000002</v>
      </c>
      <c r="HO12" s="9">
        <v>33.145000000000003</v>
      </c>
      <c r="HP12" s="9">
        <v>47.646999999999998</v>
      </c>
      <c r="HQ12" s="9">
        <v>561.36</v>
      </c>
      <c r="HR12" s="9">
        <v>240.24100000000001</v>
      </c>
      <c r="HS12" s="9">
        <v>321.12</v>
      </c>
      <c r="HT12" s="9">
        <v>3879.116</v>
      </c>
      <c r="HU12" s="9">
        <v>2056.2440000000001</v>
      </c>
      <c r="HV12" s="9">
        <v>1822.873</v>
      </c>
      <c r="HW12" s="9">
        <v>2260.982</v>
      </c>
      <c r="HX12" s="9">
        <v>969.84799999999996</v>
      </c>
      <c r="HY12" s="9">
        <v>1291.134</v>
      </c>
      <c r="HZ12" s="9">
        <v>332.83300000000003</v>
      </c>
      <c r="IA12" s="9">
        <v>124.401</v>
      </c>
      <c r="IB12" s="9">
        <v>208.43199999999999</v>
      </c>
      <c r="IC12" s="9">
        <v>4906.0450000000001</v>
      </c>
      <c r="ID12" s="9">
        <v>2412.5630000000001</v>
      </c>
      <c r="IE12" s="9">
        <v>2493.4830000000002</v>
      </c>
      <c r="IF12" s="9">
        <v>3045.9630000000002</v>
      </c>
      <c r="IG12" s="9">
        <v>1654.375</v>
      </c>
      <c r="IH12" s="9">
        <v>1391.588</v>
      </c>
      <c r="II12" s="9">
        <v>438.69200000000001</v>
      </c>
      <c r="IJ12" s="9">
        <v>226.55099999999999</v>
      </c>
      <c r="IK12" s="9">
        <v>212.14099999999999</v>
      </c>
      <c r="IL12" s="9">
        <v>293.24400000000003</v>
      </c>
      <c r="IM12" s="9">
        <v>116.578</v>
      </c>
      <c r="IN12" s="9">
        <v>176.667</v>
      </c>
      <c r="IO12" s="9">
        <v>141.39099999999999</v>
      </c>
      <c r="IP12" s="9">
        <v>66.069000000000003</v>
      </c>
      <c r="IQ12" s="9">
        <v>75.322000000000003</v>
      </c>
    </row>
    <row r="13" spans="1:251">
      <c r="A13" s="10">
        <v>42767</v>
      </c>
      <c r="B13" s="9">
        <v>36.350999999999999</v>
      </c>
      <c r="C13" s="9">
        <v>31.38</v>
      </c>
      <c r="D13" s="9">
        <v>4.5599999999999996</v>
      </c>
      <c r="E13" s="9">
        <v>26.82</v>
      </c>
      <c r="F13" s="9">
        <v>770.81200000000001</v>
      </c>
      <c r="G13" s="9">
        <v>333.36599999999999</v>
      </c>
      <c r="H13" s="9">
        <v>437.44600000000003</v>
      </c>
      <c r="I13" s="9">
        <v>487.70400000000001</v>
      </c>
      <c r="J13" s="9">
        <v>196.351</v>
      </c>
      <c r="K13" s="9">
        <v>291.35199999999998</v>
      </c>
      <c r="L13" s="9">
        <v>64.113</v>
      </c>
      <c r="M13" s="9">
        <v>24.481000000000002</v>
      </c>
      <c r="N13" s="9">
        <v>39.633000000000003</v>
      </c>
      <c r="O13" s="9">
        <v>423.59</v>
      </c>
      <c r="P13" s="9">
        <v>171.87</v>
      </c>
      <c r="Q13" s="9">
        <v>251.72</v>
      </c>
      <c r="R13" s="9">
        <v>4286.8599999999997</v>
      </c>
      <c r="S13" s="9">
        <v>2233.8150000000001</v>
      </c>
      <c r="T13" s="9">
        <v>2053.0450000000001</v>
      </c>
      <c r="U13" s="9">
        <v>1561.1849999999999</v>
      </c>
      <c r="V13" s="9">
        <v>608.125</v>
      </c>
      <c r="W13" s="9">
        <v>953.06</v>
      </c>
      <c r="X13" s="9">
        <v>242.99299999999999</v>
      </c>
      <c r="Y13" s="9">
        <v>83.067999999999998</v>
      </c>
      <c r="Z13" s="9">
        <v>159.92500000000001</v>
      </c>
      <c r="AA13" s="9">
        <v>3567.7530000000002</v>
      </c>
      <c r="AB13" s="9">
        <v>1698.5540000000001</v>
      </c>
      <c r="AC13" s="9">
        <v>1869.1990000000001</v>
      </c>
      <c r="AD13" s="9">
        <v>458.86700000000002</v>
      </c>
      <c r="AE13" s="9">
        <v>275.73599999999999</v>
      </c>
      <c r="AF13" s="9">
        <v>183.131</v>
      </c>
      <c r="AG13" s="9">
        <v>21.399000000000001</v>
      </c>
      <c r="AH13" s="9">
        <v>13.901</v>
      </c>
      <c r="AI13" s="9">
        <v>7.4980000000000002</v>
      </c>
      <c r="AJ13" s="9">
        <v>19.096</v>
      </c>
      <c r="AK13" s="9">
        <v>11.685</v>
      </c>
      <c r="AL13" s="9">
        <v>7.4109999999999996</v>
      </c>
      <c r="AM13" s="9">
        <v>5.2439999999999998</v>
      </c>
      <c r="AN13" s="9">
        <v>3.4350000000000001</v>
      </c>
      <c r="AO13" s="9">
        <v>1.8089999999999999</v>
      </c>
      <c r="AP13" s="9">
        <v>20.035</v>
      </c>
      <c r="AQ13" s="9">
        <v>12.659000000000001</v>
      </c>
      <c r="AR13" s="9">
        <v>7.3760000000000003</v>
      </c>
      <c r="AS13" s="9">
        <v>18.635000000000002</v>
      </c>
      <c r="AT13" s="9">
        <v>11.685</v>
      </c>
      <c r="AU13" s="9">
        <v>6.9509999999999996</v>
      </c>
      <c r="AV13" s="9">
        <v>24.463999999999999</v>
      </c>
      <c r="AW13" s="9">
        <v>15.94</v>
      </c>
      <c r="AX13" s="9">
        <v>8.5239999999999991</v>
      </c>
      <c r="AY13" s="9">
        <v>434.40300000000002</v>
      </c>
      <c r="AZ13" s="9">
        <v>259.79599999999999</v>
      </c>
      <c r="BA13" s="9">
        <v>174.607</v>
      </c>
      <c r="BB13" s="9">
        <v>19.556999999999999</v>
      </c>
      <c r="BC13" s="9">
        <v>13.090999999999999</v>
      </c>
      <c r="BD13" s="9">
        <v>6.4660000000000002</v>
      </c>
      <c r="BE13" s="9">
        <v>232.584</v>
      </c>
      <c r="BF13" s="9">
        <v>122.038</v>
      </c>
      <c r="BG13" s="9">
        <v>110.54600000000001</v>
      </c>
      <c r="BH13" s="9">
        <v>5.26</v>
      </c>
      <c r="BI13" s="9">
        <v>2.5</v>
      </c>
      <c r="BJ13" s="9">
        <v>2.7610000000000001</v>
      </c>
      <c r="BK13" s="9">
        <v>563.27700000000004</v>
      </c>
      <c r="BL13" s="9">
        <v>340.84699999999998</v>
      </c>
      <c r="BM13" s="9">
        <v>222.43</v>
      </c>
      <c r="BN13" s="9">
        <v>539.65800000000002</v>
      </c>
      <c r="BO13" s="9">
        <v>326.22000000000003</v>
      </c>
      <c r="BP13" s="9">
        <v>213.43799999999999</v>
      </c>
      <c r="BQ13" s="9">
        <v>439.84399999999999</v>
      </c>
      <c r="BR13" s="9">
        <v>263.89600000000002</v>
      </c>
      <c r="BS13" s="9">
        <v>175.947</v>
      </c>
      <c r="BT13" s="9">
        <v>144.733</v>
      </c>
      <c r="BU13" s="9">
        <v>89.995999999999995</v>
      </c>
      <c r="BV13" s="9">
        <v>54.735999999999997</v>
      </c>
      <c r="BW13" s="9">
        <v>110.505</v>
      </c>
      <c r="BX13" s="9">
        <v>69.210999999999999</v>
      </c>
      <c r="BY13" s="9">
        <v>41.295000000000002</v>
      </c>
      <c r="BZ13" s="9">
        <v>6.0949999999999998</v>
      </c>
      <c r="CA13" s="9">
        <v>4.0999999999999996</v>
      </c>
      <c r="CB13" s="9">
        <v>1.9950000000000001</v>
      </c>
      <c r="CC13" s="9">
        <v>8.0690000000000008</v>
      </c>
      <c r="CD13" s="9">
        <v>5.149</v>
      </c>
      <c r="CE13" s="9">
        <v>2.92</v>
      </c>
      <c r="CF13" s="9">
        <v>3100.817</v>
      </c>
      <c r="CG13" s="9">
        <v>1417.6690000000001</v>
      </c>
      <c r="CH13" s="9">
        <v>1683.1479999999999</v>
      </c>
      <c r="CI13" s="9">
        <v>93.382999999999996</v>
      </c>
      <c r="CJ13" s="9">
        <v>49.997999999999998</v>
      </c>
      <c r="CK13" s="9">
        <v>43.384999999999998</v>
      </c>
      <c r="CL13" s="9">
        <v>12.619</v>
      </c>
      <c r="CM13" s="9">
        <v>7.7560000000000002</v>
      </c>
      <c r="CN13" s="9">
        <v>4.8630000000000004</v>
      </c>
      <c r="CO13" s="9">
        <v>86.447000000000003</v>
      </c>
      <c r="CP13" s="9">
        <v>46.280999999999999</v>
      </c>
      <c r="CQ13" s="9">
        <v>40.165999999999997</v>
      </c>
      <c r="CR13" s="9">
        <v>8.9689999999999994</v>
      </c>
      <c r="CS13" s="9">
        <v>4.8490000000000002</v>
      </c>
      <c r="CT13" s="9">
        <v>4.1210000000000004</v>
      </c>
      <c r="CU13" s="9">
        <v>77.212000000000003</v>
      </c>
      <c r="CV13" s="9">
        <v>41.167000000000002</v>
      </c>
      <c r="CW13" s="9">
        <v>36.045000000000002</v>
      </c>
      <c r="CX13" s="9">
        <v>29.504000000000001</v>
      </c>
      <c r="CY13" s="9">
        <v>16.75</v>
      </c>
      <c r="CZ13" s="9">
        <v>12.755000000000001</v>
      </c>
      <c r="DA13" s="9">
        <v>8.7330000000000005</v>
      </c>
      <c r="DB13" s="9">
        <v>4.165</v>
      </c>
      <c r="DC13" s="9">
        <v>4.5679999999999996</v>
      </c>
      <c r="DD13" s="9">
        <v>1.1459999999999999</v>
      </c>
      <c r="DE13" s="9">
        <v>0.65400000000000003</v>
      </c>
      <c r="DF13" s="9">
        <v>0.49199999999999999</v>
      </c>
      <c r="DG13" s="9">
        <v>786.04399999999998</v>
      </c>
      <c r="DH13" s="9">
        <v>489.76799999999997</v>
      </c>
      <c r="DI13" s="9">
        <v>296.27600000000001</v>
      </c>
      <c r="DJ13" s="9">
        <v>103.249</v>
      </c>
      <c r="DK13" s="9">
        <v>55.595999999999997</v>
      </c>
      <c r="DL13" s="9">
        <v>47.654000000000003</v>
      </c>
      <c r="DM13" s="9">
        <v>12.231999999999999</v>
      </c>
      <c r="DN13" s="9">
        <v>6.7329999999999997</v>
      </c>
      <c r="DO13" s="9">
        <v>5.4989999999999997</v>
      </c>
      <c r="DP13" s="9">
        <v>91.016999999999996</v>
      </c>
      <c r="DQ13" s="9">
        <v>48.863</v>
      </c>
      <c r="DR13" s="9">
        <v>42.154000000000003</v>
      </c>
      <c r="DS13" s="9">
        <v>471.09899999999999</v>
      </c>
      <c r="DT13" s="9">
        <v>282.46899999999999</v>
      </c>
      <c r="DU13" s="9">
        <v>188.63</v>
      </c>
      <c r="DV13" s="9">
        <v>3096.654</v>
      </c>
      <c r="DW13" s="9">
        <v>1416.085</v>
      </c>
      <c r="DX13" s="9">
        <v>1680.569</v>
      </c>
      <c r="DY13" s="9">
        <v>84.65</v>
      </c>
      <c r="DZ13" s="9">
        <v>45.832999999999998</v>
      </c>
      <c r="EA13" s="9">
        <v>38.817</v>
      </c>
      <c r="EB13" s="9">
        <v>6175.7780000000002</v>
      </c>
      <c r="EC13" s="9">
        <v>3026.4960000000001</v>
      </c>
      <c r="ED13" s="9">
        <v>3149.2820000000002</v>
      </c>
      <c r="EE13" s="9">
        <v>3757.8319999999999</v>
      </c>
      <c r="EF13" s="9">
        <v>2008.6210000000001</v>
      </c>
      <c r="EG13" s="9">
        <v>1749.211</v>
      </c>
      <c r="EH13" s="9">
        <v>501.41199999999998</v>
      </c>
      <c r="EI13" s="9">
        <v>258.24599999999998</v>
      </c>
      <c r="EJ13" s="9">
        <v>243.167</v>
      </c>
      <c r="EK13" s="9">
        <v>320.44900000000001</v>
      </c>
      <c r="EL13" s="9">
        <v>127.482</v>
      </c>
      <c r="EM13" s="9">
        <v>192.96600000000001</v>
      </c>
      <c r="EN13" s="9">
        <v>176.565</v>
      </c>
      <c r="EO13" s="9">
        <v>80.171999999999997</v>
      </c>
      <c r="EP13" s="9">
        <v>96.391999999999996</v>
      </c>
      <c r="EQ13" s="9">
        <v>321.41800000000001</v>
      </c>
      <c r="ER13" s="9">
        <v>134.97499999999999</v>
      </c>
      <c r="ES13" s="9">
        <v>186.44300000000001</v>
      </c>
      <c r="ET13" s="9">
        <v>297.661</v>
      </c>
      <c r="EU13" s="9">
        <v>119.754</v>
      </c>
      <c r="EV13" s="9">
        <v>177.90700000000001</v>
      </c>
      <c r="EW13" s="9">
        <v>672.21900000000005</v>
      </c>
      <c r="EX13" s="9">
        <v>348.78699999999998</v>
      </c>
      <c r="EY13" s="9">
        <v>323.43200000000002</v>
      </c>
      <c r="EZ13" s="9">
        <v>3085.6129999999998</v>
      </c>
      <c r="FA13" s="9">
        <v>1659.835</v>
      </c>
      <c r="FB13" s="9">
        <v>1425.779</v>
      </c>
      <c r="FC13" s="9">
        <v>615.39</v>
      </c>
      <c r="FD13" s="9">
        <v>313.62900000000002</v>
      </c>
      <c r="FE13" s="9">
        <v>301.762</v>
      </c>
      <c r="FF13" s="9">
        <v>2532.2359999999999</v>
      </c>
      <c r="FG13" s="9">
        <v>1290.6500000000001</v>
      </c>
      <c r="FH13" s="9">
        <v>1241.586</v>
      </c>
      <c r="FI13" s="9">
        <v>217.846</v>
      </c>
      <c r="FJ13" s="9">
        <v>104.06</v>
      </c>
      <c r="FK13" s="9">
        <v>113.786</v>
      </c>
      <c r="FL13" s="9">
        <v>4052.7919999999999</v>
      </c>
      <c r="FM13" s="9">
        <v>2146.8939999999998</v>
      </c>
      <c r="FN13" s="9">
        <v>1905.8979999999999</v>
      </c>
      <c r="FO13" s="9">
        <v>3610.27</v>
      </c>
      <c r="FP13" s="9">
        <v>1926.44</v>
      </c>
      <c r="FQ13" s="9">
        <v>1683.83</v>
      </c>
      <c r="FR13" s="9">
        <v>3361.1219999999998</v>
      </c>
      <c r="FS13" s="9">
        <v>1810.3420000000001</v>
      </c>
      <c r="FT13" s="9">
        <v>1550.779</v>
      </c>
      <c r="FU13" s="9">
        <v>888.39099999999996</v>
      </c>
      <c r="FV13" s="9">
        <v>442.83600000000001</v>
      </c>
      <c r="FW13" s="9">
        <v>445.55599999999998</v>
      </c>
      <c r="FX13" s="9">
        <v>585.45500000000004</v>
      </c>
      <c r="FY13" s="9">
        <v>294.42200000000003</v>
      </c>
      <c r="FZ13" s="9">
        <v>291.03300000000002</v>
      </c>
      <c r="GA13" s="9">
        <v>290.49599999999998</v>
      </c>
      <c r="GB13" s="9">
        <v>156.149</v>
      </c>
      <c r="GC13" s="9">
        <v>134.346</v>
      </c>
      <c r="GD13" s="9">
        <v>200.34399999999999</v>
      </c>
      <c r="GE13" s="9">
        <v>104.73</v>
      </c>
      <c r="GF13" s="9">
        <v>95.614000000000004</v>
      </c>
      <c r="GG13" s="9">
        <v>2217.6019999999999</v>
      </c>
      <c r="GH13" s="9">
        <v>913.14400000000001</v>
      </c>
      <c r="GI13" s="9">
        <v>1304.4570000000001</v>
      </c>
      <c r="GJ13" s="9">
        <v>438.97</v>
      </c>
      <c r="GK13" s="9">
        <v>148.458</v>
      </c>
      <c r="GL13" s="9">
        <v>290.512</v>
      </c>
      <c r="GM13" s="9">
        <v>112.02200000000001</v>
      </c>
      <c r="GN13" s="9">
        <v>43.393999999999998</v>
      </c>
      <c r="GO13" s="9">
        <v>68.629000000000005</v>
      </c>
      <c r="GP13" s="9">
        <v>367.87400000000002</v>
      </c>
      <c r="GQ13" s="9">
        <v>125.437</v>
      </c>
      <c r="GR13" s="9">
        <v>242.43700000000001</v>
      </c>
      <c r="GS13" s="9">
        <v>65.799000000000007</v>
      </c>
      <c r="GT13" s="9">
        <v>20.81</v>
      </c>
      <c r="GU13" s="9">
        <v>44.988999999999997</v>
      </c>
      <c r="GV13" s="9">
        <v>284.363</v>
      </c>
      <c r="GW13" s="9">
        <v>99.628</v>
      </c>
      <c r="GX13" s="9">
        <v>184.73599999999999</v>
      </c>
      <c r="GY13" s="9">
        <v>28.75</v>
      </c>
      <c r="GZ13" s="9">
        <v>10.115</v>
      </c>
      <c r="HA13" s="9">
        <v>18.635000000000002</v>
      </c>
      <c r="HB13" s="9">
        <v>73.409000000000006</v>
      </c>
      <c r="HC13" s="9">
        <v>23.768000000000001</v>
      </c>
      <c r="HD13" s="9">
        <v>49.640999999999998</v>
      </c>
      <c r="HE13" s="9">
        <v>94.15</v>
      </c>
      <c r="HF13" s="9">
        <v>6.9880000000000004</v>
      </c>
      <c r="HG13" s="9">
        <v>87.162000000000006</v>
      </c>
      <c r="HH13" s="9">
        <v>791.56700000000001</v>
      </c>
      <c r="HI13" s="9">
        <v>358.14</v>
      </c>
      <c r="HJ13" s="9">
        <v>433.42700000000002</v>
      </c>
      <c r="HK13" s="9">
        <v>641.62699999999995</v>
      </c>
      <c r="HL13" s="9">
        <v>253.935</v>
      </c>
      <c r="HM13" s="9">
        <v>387.69099999999997</v>
      </c>
      <c r="HN13" s="9">
        <v>92.391000000000005</v>
      </c>
      <c r="HO13" s="9">
        <v>31.359000000000002</v>
      </c>
      <c r="HP13" s="9">
        <v>61.031999999999996</v>
      </c>
      <c r="HQ13" s="9">
        <v>549.23599999999999</v>
      </c>
      <c r="HR13" s="9">
        <v>222.57599999999999</v>
      </c>
      <c r="HS13" s="9">
        <v>326.65899999999999</v>
      </c>
      <c r="HT13" s="9">
        <v>3850.223</v>
      </c>
      <c r="HU13" s="9">
        <v>2039.98</v>
      </c>
      <c r="HV13" s="9">
        <v>1810.2429999999999</v>
      </c>
      <c r="HW13" s="9">
        <v>2325.5549999999998</v>
      </c>
      <c r="HX13" s="9">
        <v>986.51599999999996</v>
      </c>
      <c r="HY13" s="9">
        <v>1339.039</v>
      </c>
      <c r="HZ13" s="9">
        <v>336.94600000000003</v>
      </c>
      <c r="IA13" s="9">
        <v>119.40300000000001</v>
      </c>
      <c r="IB13" s="9">
        <v>217.54400000000001</v>
      </c>
      <c r="IC13" s="9">
        <v>4992.7550000000001</v>
      </c>
      <c r="ID13" s="9">
        <v>2445.4250000000002</v>
      </c>
      <c r="IE13" s="9">
        <v>2547.33</v>
      </c>
      <c r="IF13" s="9">
        <v>3133.6770000000001</v>
      </c>
      <c r="IG13" s="9">
        <v>1678.5730000000001</v>
      </c>
      <c r="IH13" s="9">
        <v>1455.104</v>
      </c>
      <c r="II13" s="9">
        <v>465.16500000000002</v>
      </c>
      <c r="IJ13" s="9">
        <v>239.57</v>
      </c>
      <c r="IK13" s="9">
        <v>225.595</v>
      </c>
      <c r="IL13" s="9">
        <v>299.73700000000002</v>
      </c>
      <c r="IM13" s="9">
        <v>118.011</v>
      </c>
      <c r="IN13" s="9">
        <v>181.72499999999999</v>
      </c>
      <c r="IO13" s="9">
        <v>152.80799999999999</v>
      </c>
      <c r="IP13" s="9">
        <v>67.88</v>
      </c>
      <c r="IQ13" s="9">
        <v>84.927999999999997</v>
      </c>
    </row>
    <row r="14" spans="1:251">
      <c r="A14" s="10">
        <v>43132</v>
      </c>
      <c r="B14" s="9">
        <v>34.868000000000002</v>
      </c>
      <c r="C14" s="9">
        <v>34.938000000000002</v>
      </c>
      <c r="D14" s="9">
        <v>3.8010000000000002</v>
      </c>
      <c r="E14" s="9">
        <v>31.138000000000002</v>
      </c>
      <c r="F14" s="9">
        <v>799.91499999999996</v>
      </c>
      <c r="G14" s="9">
        <v>343.04899999999998</v>
      </c>
      <c r="H14" s="9">
        <v>456.86599999999999</v>
      </c>
      <c r="I14" s="9">
        <v>495.62400000000002</v>
      </c>
      <c r="J14" s="9">
        <v>221.495</v>
      </c>
      <c r="K14" s="9">
        <v>274.12900000000002</v>
      </c>
      <c r="L14" s="9">
        <v>72.498999999999995</v>
      </c>
      <c r="M14" s="9">
        <v>29.29</v>
      </c>
      <c r="N14" s="9">
        <v>43.209000000000003</v>
      </c>
      <c r="O14" s="9">
        <v>423.125</v>
      </c>
      <c r="P14" s="9">
        <v>192.20599999999999</v>
      </c>
      <c r="Q14" s="9">
        <v>230.91900000000001</v>
      </c>
      <c r="R14" s="9">
        <v>4382.1480000000001</v>
      </c>
      <c r="S14" s="9">
        <v>2277.92</v>
      </c>
      <c r="T14" s="9">
        <v>2104.2280000000001</v>
      </c>
      <c r="U14" s="9">
        <v>1523.6079999999999</v>
      </c>
      <c r="V14" s="9">
        <v>591.50099999999998</v>
      </c>
      <c r="W14" s="9">
        <v>932.10699999999997</v>
      </c>
      <c r="X14" s="9">
        <v>238.602</v>
      </c>
      <c r="Y14" s="9">
        <v>92.323999999999998</v>
      </c>
      <c r="Z14" s="9">
        <v>146.27799999999999</v>
      </c>
      <c r="AA14" s="9">
        <v>3682.0709999999999</v>
      </c>
      <c r="AB14" s="9">
        <v>1749.8130000000001</v>
      </c>
      <c r="AC14" s="9">
        <v>1932.258</v>
      </c>
      <c r="AD14" s="9">
        <v>519.529</v>
      </c>
      <c r="AE14" s="9">
        <v>313.226</v>
      </c>
      <c r="AF14" s="9">
        <v>206.303</v>
      </c>
      <c r="AG14" s="9">
        <v>34.973999999999997</v>
      </c>
      <c r="AH14" s="9">
        <v>24.529</v>
      </c>
      <c r="AI14" s="9">
        <v>10.444000000000001</v>
      </c>
      <c r="AJ14" s="9">
        <v>25.428999999999998</v>
      </c>
      <c r="AK14" s="9">
        <v>16.491</v>
      </c>
      <c r="AL14" s="9">
        <v>8.9380000000000006</v>
      </c>
      <c r="AM14" s="9">
        <v>5.9290000000000003</v>
      </c>
      <c r="AN14" s="9">
        <v>3.4340000000000002</v>
      </c>
      <c r="AO14" s="9">
        <v>2.4940000000000002</v>
      </c>
      <c r="AP14" s="9">
        <v>28.448</v>
      </c>
      <c r="AQ14" s="9">
        <v>19.123000000000001</v>
      </c>
      <c r="AR14" s="9">
        <v>9.3249999999999993</v>
      </c>
      <c r="AS14" s="9">
        <v>23.536000000000001</v>
      </c>
      <c r="AT14" s="9">
        <v>15.11</v>
      </c>
      <c r="AU14" s="9">
        <v>8.4260000000000002</v>
      </c>
      <c r="AV14" s="9">
        <v>18.545999999999999</v>
      </c>
      <c r="AW14" s="9">
        <v>12.108000000000001</v>
      </c>
      <c r="AX14" s="9">
        <v>6.4379999999999997</v>
      </c>
      <c r="AY14" s="9">
        <v>500.983</v>
      </c>
      <c r="AZ14" s="9">
        <v>301.11700000000002</v>
      </c>
      <c r="BA14" s="9">
        <v>199.86600000000001</v>
      </c>
      <c r="BB14" s="9">
        <v>14.029</v>
      </c>
      <c r="BC14" s="9">
        <v>9.0210000000000008</v>
      </c>
      <c r="BD14" s="9">
        <v>5.008</v>
      </c>
      <c r="BE14" s="9">
        <v>273.20499999999998</v>
      </c>
      <c r="BF14" s="9">
        <v>143.709</v>
      </c>
      <c r="BG14" s="9">
        <v>129.49700000000001</v>
      </c>
      <c r="BH14" s="9">
        <v>11.544</v>
      </c>
      <c r="BI14" s="9">
        <v>8.7810000000000006</v>
      </c>
      <c r="BJ14" s="9">
        <v>2.762</v>
      </c>
      <c r="BK14" s="9">
        <v>605.47500000000002</v>
      </c>
      <c r="BL14" s="9">
        <v>362.36599999999999</v>
      </c>
      <c r="BM14" s="9">
        <v>243.108</v>
      </c>
      <c r="BN14" s="9">
        <v>586.96900000000005</v>
      </c>
      <c r="BO14" s="9">
        <v>353.82799999999997</v>
      </c>
      <c r="BP14" s="9">
        <v>233.14099999999999</v>
      </c>
      <c r="BQ14" s="9">
        <v>506.20499999999998</v>
      </c>
      <c r="BR14" s="9">
        <v>304.08100000000002</v>
      </c>
      <c r="BS14" s="9">
        <v>202.12299999999999</v>
      </c>
      <c r="BT14" s="9">
        <v>132.79499999999999</v>
      </c>
      <c r="BU14" s="9">
        <v>80.876999999999995</v>
      </c>
      <c r="BV14" s="9">
        <v>51.917999999999999</v>
      </c>
      <c r="BW14" s="9">
        <v>91.747</v>
      </c>
      <c r="BX14" s="9">
        <v>52.683999999999997</v>
      </c>
      <c r="BY14" s="9">
        <v>39.063000000000002</v>
      </c>
      <c r="BZ14" s="9">
        <v>5.8010000000000002</v>
      </c>
      <c r="CA14" s="9">
        <v>3.5430000000000001</v>
      </c>
      <c r="CB14" s="9">
        <v>2.258</v>
      </c>
      <c r="CC14" s="9">
        <v>8.3520000000000003</v>
      </c>
      <c r="CD14" s="9">
        <v>6.3150000000000004</v>
      </c>
      <c r="CE14" s="9">
        <v>2.0369999999999999</v>
      </c>
      <c r="CF14" s="9">
        <v>3154.19</v>
      </c>
      <c r="CG14" s="9">
        <v>1430.2719999999999</v>
      </c>
      <c r="CH14" s="9">
        <v>1723.9179999999999</v>
      </c>
      <c r="CI14" s="9">
        <v>125.435</v>
      </c>
      <c r="CJ14" s="9">
        <v>66.117999999999995</v>
      </c>
      <c r="CK14" s="9">
        <v>59.317999999999998</v>
      </c>
      <c r="CL14" s="9">
        <v>18.882999999999999</v>
      </c>
      <c r="CM14" s="9">
        <v>10.981999999999999</v>
      </c>
      <c r="CN14" s="9">
        <v>7.9009999999999998</v>
      </c>
      <c r="CO14" s="9">
        <v>109.39</v>
      </c>
      <c r="CP14" s="9">
        <v>58.956000000000003</v>
      </c>
      <c r="CQ14" s="9">
        <v>50.433999999999997</v>
      </c>
      <c r="CR14" s="9">
        <v>10.289</v>
      </c>
      <c r="CS14" s="9">
        <v>6.3010000000000002</v>
      </c>
      <c r="CT14" s="9">
        <v>3.9870000000000001</v>
      </c>
      <c r="CU14" s="9">
        <v>97.819000000000003</v>
      </c>
      <c r="CV14" s="9">
        <v>52.237000000000002</v>
      </c>
      <c r="CW14" s="9">
        <v>45.581000000000003</v>
      </c>
      <c r="CX14" s="9">
        <v>27.756</v>
      </c>
      <c r="CY14" s="9">
        <v>12.302</v>
      </c>
      <c r="CZ14" s="9">
        <v>15.452999999999999</v>
      </c>
      <c r="DA14" s="9">
        <v>16.791</v>
      </c>
      <c r="DB14" s="9">
        <v>7.444</v>
      </c>
      <c r="DC14" s="9">
        <v>9.3469999999999995</v>
      </c>
      <c r="DD14" s="9">
        <v>2.1989999999999998</v>
      </c>
      <c r="DE14" s="9">
        <v>1.196</v>
      </c>
      <c r="DF14" s="9">
        <v>1.0029999999999999</v>
      </c>
      <c r="DG14" s="9">
        <v>929.221</v>
      </c>
      <c r="DH14" s="9">
        <v>535.00199999999995</v>
      </c>
      <c r="DI14" s="9">
        <v>394.22</v>
      </c>
      <c r="DJ14" s="9">
        <v>134.53299999999999</v>
      </c>
      <c r="DK14" s="9">
        <v>72.715000000000003</v>
      </c>
      <c r="DL14" s="9">
        <v>61.817999999999998</v>
      </c>
      <c r="DM14" s="9">
        <v>11.994</v>
      </c>
      <c r="DN14" s="9">
        <v>7.125</v>
      </c>
      <c r="DO14" s="9">
        <v>4.8689999999999998</v>
      </c>
      <c r="DP14" s="9">
        <v>122.539</v>
      </c>
      <c r="DQ14" s="9">
        <v>65.588999999999999</v>
      </c>
      <c r="DR14" s="9">
        <v>56.948999999999998</v>
      </c>
      <c r="DS14" s="9">
        <v>531.52300000000002</v>
      </c>
      <c r="DT14" s="9">
        <v>320.351</v>
      </c>
      <c r="DU14" s="9">
        <v>211.172</v>
      </c>
      <c r="DV14" s="9">
        <v>3150.5479999999998</v>
      </c>
      <c r="DW14" s="9">
        <v>1429.462</v>
      </c>
      <c r="DX14" s="9">
        <v>1721.086</v>
      </c>
      <c r="DY14" s="9">
        <v>105.86</v>
      </c>
      <c r="DZ14" s="9">
        <v>57.557000000000002</v>
      </c>
      <c r="EA14" s="9">
        <v>48.302999999999997</v>
      </c>
      <c r="EB14" s="9">
        <v>6258.0680000000002</v>
      </c>
      <c r="EC14" s="9">
        <v>3068.5770000000002</v>
      </c>
      <c r="ED14" s="9">
        <v>3189.4920000000002</v>
      </c>
      <c r="EE14" s="9">
        <v>3895.1709999999998</v>
      </c>
      <c r="EF14" s="9">
        <v>2061.8760000000002</v>
      </c>
      <c r="EG14" s="9">
        <v>1833.296</v>
      </c>
      <c r="EH14" s="9">
        <v>520.13599999999997</v>
      </c>
      <c r="EI14" s="9">
        <v>255.78100000000001</v>
      </c>
      <c r="EJ14" s="9">
        <v>264.35500000000002</v>
      </c>
      <c r="EK14" s="9">
        <v>344.40899999999999</v>
      </c>
      <c r="EL14" s="9">
        <v>128.49299999999999</v>
      </c>
      <c r="EM14" s="9">
        <v>215.916</v>
      </c>
      <c r="EN14" s="9">
        <v>181.18199999999999</v>
      </c>
      <c r="EO14" s="9">
        <v>75.613</v>
      </c>
      <c r="EP14" s="9">
        <v>105.569</v>
      </c>
      <c r="EQ14" s="9">
        <v>339.31099999999998</v>
      </c>
      <c r="ER14" s="9">
        <v>136.13</v>
      </c>
      <c r="ES14" s="9">
        <v>203.18100000000001</v>
      </c>
      <c r="ET14" s="9">
        <v>321.07400000000001</v>
      </c>
      <c r="EU14" s="9">
        <v>121.768</v>
      </c>
      <c r="EV14" s="9">
        <v>199.30600000000001</v>
      </c>
      <c r="EW14" s="9">
        <v>752.13599999999997</v>
      </c>
      <c r="EX14" s="9">
        <v>395.69200000000001</v>
      </c>
      <c r="EY14" s="9">
        <v>356.44400000000002</v>
      </c>
      <c r="EZ14" s="9">
        <v>3143.0349999999999</v>
      </c>
      <c r="FA14" s="9">
        <v>1666.183</v>
      </c>
      <c r="FB14" s="9">
        <v>1476.8520000000001</v>
      </c>
      <c r="FC14" s="9">
        <v>698.52800000000002</v>
      </c>
      <c r="FD14" s="9">
        <v>359.87</v>
      </c>
      <c r="FE14" s="9">
        <v>338.65899999999999</v>
      </c>
      <c r="FF14" s="9">
        <v>2560.1950000000002</v>
      </c>
      <c r="FG14" s="9">
        <v>1284.203</v>
      </c>
      <c r="FH14" s="9">
        <v>1275.992</v>
      </c>
      <c r="FI14" s="9">
        <v>259.99099999999999</v>
      </c>
      <c r="FJ14" s="9">
        <v>116.09699999999999</v>
      </c>
      <c r="FK14" s="9">
        <v>143.89400000000001</v>
      </c>
      <c r="FL14" s="9">
        <v>4142.3999999999996</v>
      </c>
      <c r="FM14" s="9">
        <v>2174.0340000000001</v>
      </c>
      <c r="FN14" s="9">
        <v>1968.367</v>
      </c>
      <c r="FO14" s="9">
        <v>3660.0590000000002</v>
      </c>
      <c r="FP14" s="9">
        <v>1926.7560000000001</v>
      </c>
      <c r="FQ14" s="9">
        <v>1733.3040000000001</v>
      </c>
      <c r="FR14" s="9">
        <v>3451.0349999999999</v>
      </c>
      <c r="FS14" s="9">
        <v>1830.201</v>
      </c>
      <c r="FT14" s="9">
        <v>1620.8340000000001</v>
      </c>
      <c r="FU14" s="9">
        <v>893.27200000000005</v>
      </c>
      <c r="FV14" s="9">
        <v>440.43200000000002</v>
      </c>
      <c r="FW14" s="9">
        <v>452.84</v>
      </c>
      <c r="FX14" s="9">
        <v>555.577</v>
      </c>
      <c r="FY14" s="9">
        <v>282.476</v>
      </c>
      <c r="FZ14" s="9">
        <v>273.101</v>
      </c>
      <c r="GA14" s="9">
        <v>308.34699999999998</v>
      </c>
      <c r="GB14" s="9">
        <v>170.31700000000001</v>
      </c>
      <c r="GC14" s="9">
        <v>138.03</v>
      </c>
      <c r="GD14" s="9">
        <v>200.89500000000001</v>
      </c>
      <c r="GE14" s="9">
        <v>108.423</v>
      </c>
      <c r="GF14" s="9">
        <v>92.471999999999994</v>
      </c>
      <c r="GG14" s="9">
        <v>2162.002</v>
      </c>
      <c r="GH14" s="9">
        <v>898.27800000000002</v>
      </c>
      <c r="GI14" s="9">
        <v>1263.7239999999999</v>
      </c>
      <c r="GJ14" s="9">
        <v>422.74599999999998</v>
      </c>
      <c r="GK14" s="9">
        <v>165.57</v>
      </c>
      <c r="GL14" s="9">
        <v>257.17599999999999</v>
      </c>
      <c r="GM14" s="9">
        <v>119.449</v>
      </c>
      <c r="GN14" s="9">
        <v>54.773000000000003</v>
      </c>
      <c r="GO14" s="9">
        <v>64.676000000000002</v>
      </c>
      <c r="GP14" s="9">
        <v>342.63299999999998</v>
      </c>
      <c r="GQ14" s="9">
        <v>136.892</v>
      </c>
      <c r="GR14" s="9">
        <v>205.74100000000001</v>
      </c>
      <c r="GS14" s="9">
        <v>51.365000000000002</v>
      </c>
      <c r="GT14" s="9">
        <v>18.210999999999999</v>
      </c>
      <c r="GU14" s="9">
        <v>33.154000000000003</v>
      </c>
      <c r="GV14" s="9">
        <v>270.54700000000003</v>
      </c>
      <c r="GW14" s="9">
        <v>111.822</v>
      </c>
      <c r="GX14" s="9">
        <v>158.72499999999999</v>
      </c>
      <c r="GY14" s="9">
        <v>30.204999999999998</v>
      </c>
      <c r="GZ14" s="9">
        <v>12.486000000000001</v>
      </c>
      <c r="HA14" s="9">
        <v>17.719000000000001</v>
      </c>
      <c r="HB14" s="9">
        <v>82.034000000000006</v>
      </c>
      <c r="HC14" s="9">
        <v>29.81</v>
      </c>
      <c r="HD14" s="9">
        <v>52.223999999999997</v>
      </c>
      <c r="HE14" s="9">
        <v>91.861999999999995</v>
      </c>
      <c r="HF14" s="9">
        <v>9.1679999999999993</v>
      </c>
      <c r="HG14" s="9">
        <v>82.694000000000003</v>
      </c>
      <c r="HH14" s="9">
        <v>829.11199999999997</v>
      </c>
      <c r="HI14" s="9">
        <v>376.33600000000001</v>
      </c>
      <c r="HJ14" s="9">
        <v>452.77600000000001</v>
      </c>
      <c r="HK14" s="9">
        <v>625.56200000000001</v>
      </c>
      <c r="HL14" s="9">
        <v>275.125</v>
      </c>
      <c r="HM14" s="9">
        <v>350.43599999999998</v>
      </c>
      <c r="HN14" s="9">
        <v>83.786000000000001</v>
      </c>
      <c r="HO14" s="9">
        <v>33.637999999999998</v>
      </c>
      <c r="HP14" s="9">
        <v>50.148000000000003</v>
      </c>
      <c r="HQ14" s="9">
        <v>541.77499999999998</v>
      </c>
      <c r="HR14" s="9">
        <v>241.48699999999999</v>
      </c>
      <c r="HS14" s="9">
        <v>300.28899999999999</v>
      </c>
      <c r="HT14" s="9">
        <v>3978.9569999999999</v>
      </c>
      <c r="HU14" s="9">
        <v>2095.5140000000001</v>
      </c>
      <c r="HV14" s="9">
        <v>1883.443</v>
      </c>
      <c r="HW14" s="9">
        <v>2279.1109999999999</v>
      </c>
      <c r="HX14" s="9">
        <v>973.06299999999999</v>
      </c>
      <c r="HY14" s="9">
        <v>1306.048</v>
      </c>
      <c r="HZ14" s="9">
        <v>324.34199999999998</v>
      </c>
      <c r="IA14" s="9">
        <v>134.07599999999999</v>
      </c>
      <c r="IB14" s="9">
        <v>190.26599999999999</v>
      </c>
      <c r="IC14" s="9">
        <v>5086.9830000000002</v>
      </c>
      <c r="ID14" s="9">
        <v>2491.4169999999999</v>
      </c>
      <c r="IE14" s="9">
        <v>2595.5659999999998</v>
      </c>
      <c r="IF14" s="9">
        <v>3198.8319999999999</v>
      </c>
      <c r="IG14" s="9">
        <v>1708.5329999999999</v>
      </c>
      <c r="IH14" s="9">
        <v>1490.299</v>
      </c>
      <c r="II14" s="9">
        <v>438.34</v>
      </c>
      <c r="IJ14" s="9">
        <v>234.81299999999999</v>
      </c>
      <c r="IK14" s="9">
        <v>203.52799999999999</v>
      </c>
      <c r="IL14" s="9">
        <v>281.36599999999999</v>
      </c>
      <c r="IM14" s="9">
        <v>111.821</v>
      </c>
      <c r="IN14" s="9">
        <v>169.54499999999999</v>
      </c>
      <c r="IO14" s="9">
        <v>142.44300000000001</v>
      </c>
      <c r="IP14" s="9">
        <v>65.013000000000005</v>
      </c>
      <c r="IQ14" s="9">
        <v>77.430000000000007</v>
      </c>
    </row>
    <row r="15" spans="1:251">
      <c r="A15" s="10">
        <v>43497</v>
      </c>
      <c r="B15" s="9">
        <v>28.164000000000001</v>
      </c>
      <c r="C15" s="9">
        <v>31.666</v>
      </c>
      <c r="D15" s="9">
        <v>5.149</v>
      </c>
      <c r="E15" s="9">
        <v>26.515999999999998</v>
      </c>
      <c r="F15" s="9">
        <v>818.76400000000001</v>
      </c>
      <c r="G15" s="9">
        <v>348.24700000000001</v>
      </c>
      <c r="H15" s="9">
        <v>470.517</v>
      </c>
      <c r="I15" s="9">
        <v>444.36500000000001</v>
      </c>
      <c r="J15" s="9">
        <v>194.261</v>
      </c>
      <c r="K15" s="9">
        <v>250.10400000000001</v>
      </c>
      <c r="L15" s="9">
        <v>64.316000000000003</v>
      </c>
      <c r="M15" s="9">
        <v>34.798000000000002</v>
      </c>
      <c r="N15" s="9">
        <v>29.518000000000001</v>
      </c>
      <c r="O15" s="9">
        <v>380.04899999999998</v>
      </c>
      <c r="P15" s="9">
        <v>159.46299999999999</v>
      </c>
      <c r="Q15" s="9">
        <v>220.58600000000001</v>
      </c>
      <c r="R15" s="9">
        <v>4451.1819999999998</v>
      </c>
      <c r="S15" s="9">
        <v>2316.625</v>
      </c>
      <c r="T15" s="9">
        <v>2134.5569999999998</v>
      </c>
      <c r="U15" s="9">
        <v>1525.268</v>
      </c>
      <c r="V15" s="9">
        <v>590.05999999999995</v>
      </c>
      <c r="W15" s="9">
        <v>935.20799999999997</v>
      </c>
      <c r="X15" s="9">
        <v>223.4</v>
      </c>
      <c r="Y15" s="9">
        <v>84.387</v>
      </c>
      <c r="Z15" s="9">
        <v>139.01300000000001</v>
      </c>
      <c r="AA15" s="9">
        <v>3783.8119999999999</v>
      </c>
      <c r="AB15" s="9">
        <v>1793.567</v>
      </c>
      <c r="AC15" s="9">
        <v>1990.2449999999999</v>
      </c>
      <c r="AD15" s="9">
        <v>559.40700000000004</v>
      </c>
      <c r="AE15" s="9">
        <v>344.54700000000003</v>
      </c>
      <c r="AF15" s="9">
        <v>214.86</v>
      </c>
      <c r="AG15" s="9">
        <v>33.393000000000001</v>
      </c>
      <c r="AH15" s="9">
        <v>21.545999999999999</v>
      </c>
      <c r="AI15" s="9">
        <v>11.847</v>
      </c>
      <c r="AJ15" s="9">
        <v>24.457999999999998</v>
      </c>
      <c r="AK15" s="9">
        <v>14.917</v>
      </c>
      <c r="AL15" s="9">
        <v>9.5410000000000004</v>
      </c>
      <c r="AM15" s="9">
        <v>9.32</v>
      </c>
      <c r="AN15" s="9">
        <v>6.3259999999999996</v>
      </c>
      <c r="AO15" s="9">
        <v>2.9940000000000002</v>
      </c>
      <c r="AP15" s="9">
        <v>26.783000000000001</v>
      </c>
      <c r="AQ15" s="9">
        <v>17.978000000000002</v>
      </c>
      <c r="AR15" s="9">
        <v>8.8040000000000003</v>
      </c>
      <c r="AS15" s="9">
        <v>22.63</v>
      </c>
      <c r="AT15" s="9">
        <v>14.917</v>
      </c>
      <c r="AU15" s="9">
        <v>7.7130000000000001</v>
      </c>
      <c r="AV15" s="9">
        <v>25.385999999999999</v>
      </c>
      <c r="AW15" s="9">
        <v>17.882000000000001</v>
      </c>
      <c r="AX15" s="9">
        <v>7.5039999999999996</v>
      </c>
      <c r="AY15" s="9">
        <v>534.02200000000005</v>
      </c>
      <c r="AZ15" s="9">
        <v>326.66500000000002</v>
      </c>
      <c r="BA15" s="9">
        <v>207.35599999999999</v>
      </c>
      <c r="BB15" s="9">
        <v>20.658999999999999</v>
      </c>
      <c r="BC15" s="9">
        <v>14.308999999999999</v>
      </c>
      <c r="BD15" s="9">
        <v>6.35</v>
      </c>
      <c r="BE15" s="9">
        <v>279.27600000000001</v>
      </c>
      <c r="BF15" s="9">
        <v>138.82900000000001</v>
      </c>
      <c r="BG15" s="9">
        <v>140.447</v>
      </c>
      <c r="BH15" s="9">
        <v>11.728999999999999</v>
      </c>
      <c r="BI15" s="9">
        <v>9.52</v>
      </c>
      <c r="BJ15" s="9">
        <v>2.2090000000000001</v>
      </c>
      <c r="BK15" s="9">
        <v>664.28300000000002</v>
      </c>
      <c r="BL15" s="9">
        <v>401.21499999999997</v>
      </c>
      <c r="BM15" s="9">
        <v>263.06900000000002</v>
      </c>
      <c r="BN15" s="9">
        <v>639.74400000000003</v>
      </c>
      <c r="BO15" s="9">
        <v>387.76</v>
      </c>
      <c r="BP15" s="9">
        <v>251.98400000000001</v>
      </c>
      <c r="BQ15" s="9">
        <v>540.08199999999999</v>
      </c>
      <c r="BR15" s="9">
        <v>331.7</v>
      </c>
      <c r="BS15" s="9">
        <v>208.381</v>
      </c>
      <c r="BT15" s="9">
        <v>159.44200000000001</v>
      </c>
      <c r="BU15" s="9">
        <v>91.453999999999994</v>
      </c>
      <c r="BV15" s="9">
        <v>67.988</v>
      </c>
      <c r="BW15" s="9">
        <v>111.66</v>
      </c>
      <c r="BX15" s="9">
        <v>61.689</v>
      </c>
      <c r="BY15" s="9">
        <v>49.970999999999997</v>
      </c>
      <c r="BZ15" s="9">
        <v>6.7839999999999998</v>
      </c>
      <c r="CA15" s="9">
        <v>5.0220000000000002</v>
      </c>
      <c r="CB15" s="9">
        <v>1.762</v>
      </c>
      <c r="CC15" s="9">
        <v>12.608000000000001</v>
      </c>
      <c r="CD15" s="9">
        <v>8.6780000000000008</v>
      </c>
      <c r="CE15" s="9">
        <v>3.93</v>
      </c>
      <c r="CF15" s="9">
        <v>3211.7959999999998</v>
      </c>
      <c r="CG15" s="9">
        <v>1440.3409999999999</v>
      </c>
      <c r="CH15" s="9">
        <v>1771.4549999999999</v>
      </c>
      <c r="CI15" s="9">
        <v>127.66</v>
      </c>
      <c r="CJ15" s="9">
        <v>70.234999999999999</v>
      </c>
      <c r="CK15" s="9">
        <v>57.426000000000002</v>
      </c>
      <c r="CL15" s="9">
        <v>18.925999999999998</v>
      </c>
      <c r="CM15" s="9">
        <v>14.419</v>
      </c>
      <c r="CN15" s="9">
        <v>4.5060000000000002</v>
      </c>
      <c r="CO15" s="9">
        <v>112.889</v>
      </c>
      <c r="CP15" s="9">
        <v>65.206999999999994</v>
      </c>
      <c r="CQ15" s="9">
        <v>47.682000000000002</v>
      </c>
      <c r="CR15" s="9">
        <v>9.234</v>
      </c>
      <c r="CS15" s="9">
        <v>4.8460000000000001</v>
      </c>
      <c r="CT15" s="9">
        <v>4.3879999999999999</v>
      </c>
      <c r="CU15" s="9">
        <v>101.79600000000001</v>
      </c>
      <c r="CV15" s="9">
        <v>59.826000000000001</v>
      </c>
      <c r="CW15" s="9">
        <v>41.97</v>
      </c>
      <c r="CX15" s="9">
        <v>29.321999999999999</v>
      </c>
      <c r="CY15" s="9">
        <v>16.809000000000001</v>
      </c>
      <c r="CZ15" s="9">
        <v>12.513</v>
      </c>
      <c r="DA15" s="9">
        <v>17.007000000000001</v>
      </c>
      <c r="DB15" s="9">
        <v>6.5910000000000002</v>
      </c>
      <c r="DC15" s="9">
        <v>10.417</v>
      </c>
      <c r="DD15" s="9">
        <v>6.4710000000000001</v>
      </c>
      <c r="DE15" s="9">
        <v>3.4289999999999998</v>
      </c>
      <c r="DF15" s="9">
        <v>3.0430000000000001</v>
      </c>
      <c r="DG15" s="9">
        <v>996.14099999999996</v>
      </c>
      <c r="DH15" s="9">
        <v>561.82399999999996</v>
      </c>
      <c r="DI15" s="9">
        <v>434.31700000000001</v>
      </c>
      <c r="DJ15" s="9">
        <v>142.505</v>
      </c>
      <c r="DK15" s="9">
        <v>80.475999999999999</v>
      </c>
      <c r="DL15" s="9">
        <v>62.029000000000003</v>
      </c>
      <c r="DM15" s="9">
        <v>13.095000000000001</v>
      </c>
      <c r="DN15" s="9">
        <v>6.3810000000000002</v>
      </c>
      <c r="DO15" s="9">
        <v>6.7140000000000004</v>
      </c>
      <c r="DP15" s="9">
        <v>129.41</v>
      </c>
      <c r="DQ15" s="9">
        <v>74.094999999999999</v>
      </c>
      <c r="DR15" s="9">
        <v>55.314999999999998</v>
      </c>
      <c r="DS15" s="9">
        <v>572.50199999999995</v>
      </c>
      <c r="DT15" s="9">
        <v>350.928</v>
      </c>
      <c r="DU15" s="9">
        <v>221.57400000000001</v>
      </c>
      <c r="DV15" s="9">
        <v>3211.3090000000002</v>
      </c>
      <c r="DW15" s="9">
        <v>1442.6389999999999</v>
      </c>
      <c r="DX15" s="9">
        <v>1768.671</v>
      </c>
      <c r="DY15" s="9">
        <v>108.54600000000001</v>
      </c>
      <c r="DZ15" s="9">
        <v>62.81</v>
      </c>
      <c r="EA15" s="9">
        <v>45.735999999999997</v>
      </c>
      <c r="EB15" s="9">
        <v>6346.5110000000004</v>
      </c>
      <c r="EC15" s="9">
        <v>3115.8879999999999</v>
      </c>
      <c r="ED15" s="9">
        <v>3230.623</v>
      </c>
      <c r="EE15" s="9">
        <v>4009.915</v>
      </c>
      <c r="EF15" s="9">
        <v>2123.038</v>
      </c>
      <c r="EG15" s="9">
        <v>1886.877</v>
      </c>
      <c r="EH15" s="9">
        <v>503.15899999999999</v>
      </c>
      <c r="EI15" s="9">
        <v>255.02</v>
      </c>
      <c r="EJ15" s="9">
        <v>248.14</v>
      </c>
      <c r="EK15" s="9">
        <v>324.14</v>
      </c>
      <c r="EL15" s="9">
        <v>127.203</v>
      </c>
      <c r="EM15" s="9">
        <v>196.93700000000001</v>
      </c>
      <c r="EN15" s="9">
        <v>168.39400000000001</v>
      </c>
      <c r="EO15" s="9">
        <v>76.698999999999998</v>
      </c>
      <c r="EP15" s="9">
        <v>91.694999999999993</v>
      </c>
      <c r="EQ15" s="9">
        <v>320.23599999999999</v>
      </c>
      <c r="ER15" s="9">
        <v>137.50399999999999</v>
      </c>
      <c r="ES15" s="9">
        <v>182.732</v>
      </c>
      <c r="ET15" s="9">
        <v>291.28300000000002</v>
      </c>
      <c r="EU15" s="9">
        <v>118.39100000000001</v>
      </c>
      <c r="EV15" s="9">
        <v>172.89099999999999</v>
      </c>
      <c r="EW15" s="9">
        <v>739.63</v>
      </c>
      <c r="EX15" s="9">
        <v>372.142</v>
      </c>
      <c r="EY15" s="9">
        <v>367.48700000000002</v>
      </c>
      <c r="EZ15" s="9">
        <v>3270.2849999999999</v>
      </c>
      <c r="FA15" s="9">
        <v>1750.895</v>
      </c>
      <c r="FB15" s="9">
        <v>1519.39</v>
      </c>
      <c r="FC15" s="9">
        <v>684.39</v>
      </c>
      <c r="FD15" s="9">
        <v>342.63400000000001</v>
      </c>
      <c r="FE15" s="9">
        <v>341.755</v>
      </c>
      <c r="FF15" s="9">
        <v>2627.04</v>
      </c>
      <c r="FG15" s="9">
        <v>1321.9760000000001</v>
      </c>
      <c r="FH15" s="9">
        <v>1305.0640000000001</v>
      </c>
      <c r="FI15" s="9">
        <v>253.98400000000001</v>
      </c>
      <c r="FJ15" s="9">
        <v>122.566</v>
      </c>
      <c r="FK15" s="9">
        <v>131.41800000000001</v>
      </c>
      <c r="FL15" s="9">
        <v>4274.6689999999999</v>
      </c>
      <c r="FM15" s="9">
        <v>2250.3200000000002</v>
      </c>
      <c r="FN15" s="9">
        <v>2024.348</v>
      </c>
      <c r="FO15" s="9">
        <v>3846.643</v>
      </c>
      <c r="FP15" s="9">
        <v>2032.3430000000001</v>
      </c>
      <c r="FQ15" s="9">
        <v>1814.3</v>
      </c>
      <c r="FR15" s="9">
        <v>3601.1979999999999</v>
      </c>
      <c r="FS15" s="9">
        <v>1919.4110000000001</v>
      </c>
      <c r="FT15" s="9">
        <v>1681.787</v>
      </c>
      <c r="FU15" s="9">
        <v>967.18700000000001</v>
      </c>
      <c r="FV15" s="9">
        <v>471.26499999999999</v>
      </c>
      <c r="FW15" s="9">
        <v>495.92200000000003</v>
      </c>
      <c r="FX15" s="9">
        <v>597.84100000000001</v>
      </c>
      <c r="FY15" s="9">
        <v>293.541</v>
      </c>
      <c r="FZ15" s="9">
        <v>304.3</v>
      </c>
      <c r="GA15" s="9">
        <v>333.08699999999999</v>
      </c>
      <c r="GB15" s="9">
        <v>166.25899999999999</v>
      </c>
      <c r="GC15" s="9">
        <v>166.82900000000001</v>
      </c>
      <c r="GD15" s="9">
        <v>180.86699999999999</v>
      </c>
      <c r="GE15" s="9">
        <v>96.126999999999995</v>
      </c>
      <c r="GF15" s="9">
        <v>84.74</v>
      </c>
      <c r="GG15" s="9">
        <v>2155.7289999999998</v>
      </c>
      <c r="GH15" s="9">
        <v>896.72299999999996</v>
      </c>
      <c r="GI15" s="9">
        <v>1259.0070000000001</v>
      </c>
      <c r="GJ15" s="9">
        <v>409.75299999999999</v>
      </c>
      <c r="GK15" s="9">
        <v>161.76</v>
      </c>
      <c r="GL15" s="9">
        <v>247.994</v>
      </c>
      <c r="GM15" s="9">
        <v>116.97799999999999</v>
      </c>
      <c r="GN15" s="9">
        <v>55.043999999999997</v>
      </c>
      <c r="GO15" s="9">
        <v>61.933999999999997</v>
      </c>
      <c r="GP15" s="9">
        <v>349.42500000000001</v>
      </c>
      <c r="GQ15" s="9">
        <v>138.935</v>
      </c>
      <c r="GR15" s="9">
        <v>210.49</v>
      </c>
      <c r="GS15" s="9">
        <v>63.871000000000002</v>
      </c>
      <c r="GT15" s="9">
        <v>25.367000000000001</v>
      </c>
      <c r="GU15" s="9">
        <v>38.503999999999998</v>
      </c>
      <c r="GV15" s="9">
        <v>266.21499999999997</v>
      </c>
      <c r="GW15" s="9">
        <v>103.64100000000001</v>
      </c>
      <c r="GX15" s="9">
        <v>162.57400000000001</v>
      </c>
      <c r="GY15" s="9">
        <v>22.748000000000001</v>
      </c>
      <c r="GZ15" s="9">
        <v>10.324999999999999</v>
      </c>
      <c r="HA15" s="9">
        <v>12.423</v>
      </c>
      <c r="HB15" s="9">
        <v>64.625</v>
      </c>
      <c r="HC15" s="9">
        <v>24.902999999999999</v>
      </c>
      <c r="HD15" s="9">
        <v>39.720999999999997</v>
      </c>
      <c r="HE15" s="9">
        <v>80.042000000000002</v>
      </c>
      <c r="HF15" s="9">
        <v>5.1760000000000002</v>
      </c>
      <c r="HG15" s="9">
        <v>74.866</v>
      </c>
      <c r="HH15" s="9">
        <v>860.61</v>
      </c>
      <c r="HI15" s="9">
        <v>388.428</v>
      </c>
      <c r="HJ15" s="9">
        <v>472.18200000000002</v>
      </c>
      <c r="HK15" s="9">
        <v>594.91600000000005</v>
      </c>
      <c r="HL15" s="9">
        <v>259.96499999999997</v>
      </c>
      <c r="HM15" s="9">
        <v>334.95100000000002</v>
      </c>
      <c r="HN15" s="9">
        <v>90.347999999999999</v>
      </c>
      <c r="HO15" s="9">
        <v>39.968000000000004</v>
      </c>
      <c r="HP15" s="9">
        <v>50.38</v>
      </c>
      <c r="HQ15" s="9">
        <v>504.56799999999998</v>
      </c>
      <c r="HR15" s="9">
        <v>219.99700000000001</v>
      </c>
      <c r="HS15" s="9">
        <v>284.57</v>
      </c>
      <c r="HT15" s="9">
        <v>4100.2629999999999</v>
      </c>
      <c r="HU15" s="9">
        <v>2163.0059999999999</v>
      </c>
      <c r="HV15" s="9">
        <v>1937.2570000000001</v>
      </c>
      <c r="HW15" s="9">
        <v>2246.248</v>
      </c>
      <c r="HX15" s="9">
        <v>952.88199999999995</v>
      </c>
      <c r="HY15" s="9">
        <v>1293.366</v>
      </c>
      <c r="HZ15" s="9">
        <v>320.22199999999998</v>
      </c>
      <c r="IA15" s="9">
        <v>130.75299999999999</v>
      </c>
      <c r="IB15" s="9">
        <v>189.47</v>
      </c>
      <c r="IC15" s="9">
        <v>5190.08</v>
      </c>
      <c r="ID15" s="9">
        <v>2544.299</v>
      </c>
      <c r="IE15" s="9">
        <v>2645.7809999999999</v>
      </c>
      <c r="IF15" s="9">
        <v>3309.8339999999998</v>
      </c>
      <c r="IG15" s="9">
        <v>1766.2349999999999</v>
      </c>
      <c r="IH15" s="9">
        <v>1543.5989999999999</v>
      </c>
      <c r="II15" s="9">
        <v>452.74900000000002</v>
      </c>
      <c r="IJ15" s="9">
        <v>237.39599999999999</v>
      </c>
      <c r="IK15" s="9">
        <v>215.35300000000001</v>
      </c>
      <c r="IL15" s="9">
        <v>290.36799999999999</v>
      </c>
      <c r="IM15" s="9">
        <v>114.366</v>
      </c>
      <c r="IN15" s="9">
        <v>176.00200000000001</v>
      </c>
      <c r="IO15" s="9">
        <v>142.214</v>
      </c>
      <c r="IP15" s="9">
        <v>65.616</v>
      </c>
      <c r="IQ15" s="9">
        <v>76.597999999999999</v>
      </c>
    </row>
    <row r="16" spans="1:251">
      <c r="A16" s="10">
        <v>43862</v>
      </c>
      <c r="B16" s="9">
        <v>38.878999999999998</v>
      </c>
      <c r="C16" s="9">
        <v>32.658999999999999</v>
      </c>
      <c r="D16" s="9">
        <v>2.839</v>
      </c>
      <c r="E16" s="9">
        <v>29.818999999999999</v>
      </c>
      <c r="F16" s="9">
        <v>814.577</v>
      </c>
      <c r="G16" s="9">
        <v>336.23</v>
      </c>
      <c r="H16" s="9">
        <v>478.34699999999998</v>
      </c>
      <c r="I16" s="9">
        <v>470.15</v>
      </c>
      <c r="J16" s="9">
        <v>195.24799999999999</v>
      </c>
      <c r="K16" s="9">
        <v>274.90199999999999</v>
      </c>
      <c r="L16" s="9">
        <v>73.253</v>
      </c>
      <c r="M16" s="9">
        <v>33.655999999999999</v>
      </c>
      <c r="N16" s="9">
        <v>39.597000000000001</v>
      </c>
      <c r="O16" s="9">
        <v>396.89699999999999</v>
      </c>
      <c r="P16" s="9">
        <v>161.59200000000001</v>
      </c>
      <c r="Q16" s="9">
        <v>235.30500000000001</v>
      </c>
      <c r="R16" s="9">
        <v>4550.8220000000001</v>
      </c>
      <c r="S16" s="9">
        <v>2371.7620000000002</v>
      </c>
      <c r="T16" s="9">
        <v>2179.06</v>
      </c>
      <c r="U16" s="9">
        <v>1515.2049999999999</v>
      </c>
      <c r="V16" s="9">
        <v>576.38199999999995</v>
      </c>
      <c r="W16" s="9">
        <v>938.82299999999998</v>
      </c>
      <c r="X16" s="9">
        <v>225.72300000000001</v>
      </c>
      <c r="Y16" s="9">
        <v>86.555999999999997</v>
      </c>
      <c r="Z16" s="9">
        <v>139.16800000000001</v>
      </c>
      <c r="AA16" s="9">
        <v>3950.6959999999999</v>
      </c>
      <c r="AB16" s="9">
        <v>1870.7080000000001</v>
      </c>
      <c r="AC16" s="9">
        <v>2079.9879999999998</v>
      </c>
      <c r="AD16" s="9">
        <v>582.70299999999997</v>
      </c>
      <c r="AE16" s="9">
        <v>343.96800000000002</v>
      </c>
      <c r="AF16" s="9">
        <v>238.73400000000001</v>
      </c>
      <c r="AG16" s="9">
        <v>35.603000000000002</v>
      </c>
      <c r="AH16" s="9">
        <v>24.183</v>
      </c>
      <c r="AI16" s="9">
        <v>11.42</v>
      </c>
      <c r="AJ16" s="9">
        <v>24.321999999999999</v>
      </c>
      <c r="AK16" s="9">
        <v>14.939</v>
      </c>
      <c r="AL16" s="9">
        <v>9.3829999999999991</v>
      </c>
      <c r="AM16" s="9">
        <v>5.3310000000000004</v>
      </c>
      <c r="AN16" s="9">
        <v>4.944</v>
      </c>
      <c r="AO16" s="9">
        <v>0.38700000000000001</v>
      </c>
      <c r="AP16" s="9">
        <v>25.311</v>
      </c>
      <c r="AQ16" s="9">
        <v>16.533999999999999</v>
      </c>
      <c r="AR16" s="9">
        <v>8.7769999999999992</v>
      </c>
      <c r="AS16" s="9">
        <v>22.128</v>
      </c>
      <c r="AT16" s="9">
        <v>13.824999999999999</v>
      </c>
      <c r="AU16" s="9">
        <v>8.3030000000000008</v>
      </c>
      <c r="AV16" s="9">
        <v>22.92</v>
      </c>
      <c r="AW16" s="9">
        <v>12.798999999999999</v>
      </c>
      <c r="AX16" s="9">
        <v>10.121</v>
      </c>
      <c r="AY16" s="9">
        <v>559.78200000000004</v>
      </c>
      <c r="AZ16" s="9">
        <v>331.16899999999998</v>
      </c>
      <c r="BA16" s="9">
        <v>228.613</v>
      </c>
      <c r="BB16" s="9">
        <v>20.81</v>
      </c>
      <c r="BC16" s="9">
        <v>12.02</v>
      </c>
      <c r="BD16" s="9">
        <v>8.7899999999999991</v>
      </c>
      <c r="BE16" s="9">
        <v>304.625</v>
      </c>
      <c r="BF16" s="9">
        <v>154.30799999999999</v>
      </c>
      <c r="BG16" s="9">
        <v>150.31700000000001</v>
      </c>
      <c r="BH16" s="9">
        <v>17.486000000000001</v>
      </c>
      <c r="BI16" s="9">
        <v>12.228999999999999</v>
      </c>
      <c r="BJ16" s="9">
        <v>5.2569999999999997</v>
      </c>
      <c r="BK16" s="9">
        <v>688.404</v>
      </c>
      <c r="BL16" s="9">
        <v>399.97899999999998</v>
      </c>
      <c r="BM16" s="9">
        <v>288.42500000000001</v>
      </c>
      <c r="BN16" s="9">
        <v>666.70699999999999</v>
      </c>
      <c r="BO16" s="9">
        <v>389.28899999999999</v>
      </c>
      <c r="BP16" s="9">
        <v>277.41800000000001</v>
      </c>
      <c r="BQ16" s="9">
        <v>566.00800000000004</v>
      </c>
      <c r="BR16" s="9">
        <v>333.79500000000002</v>
      </c>
      <c r="BS16" s="9">
        <v>232.21299999999999</v>
      </c>
      <c r="BT16" s="9">
        <v>161.23400000000001</v>
      </c>
      <c r="BU16" s="9">
        <v>91.186000000000007</v>
      </c>
      <c r="BV16" s="9">
        <v>70.048000000000002</v>
      </c>
      <c r="BW16" s="9">
        <v>111.02200000000001</v>
      </c>
      <c r="BX16" s="9">
        <v>58.844000000000001</v>
      </c>
      <c r="BY16" s="9">
        <v>52.177999999999997</v>
      </c>
      <c r="BZ16" s="9">
        <v>5.3209999999999997</v>
      </c>
      <c r="CA16" s="9">
        <v>2.8340000000000001</v>
      </c>
      <c r="CB16" s="9">
        <v>2.4870000000000001</v>
      </c>
      <c r="CC16" s="9">
        <v>11.811</v>
      </c>
      <c r="CD16" s="9">
        <v>7.2229999999999999</v>
      </c>
      <c r="CE16" s="9">
        <v>4.5869999999999997</v>
      </c>
      <c r="CF16" s="9">
        <v>3356.1819999999998</v>
      </c>
      <c r="CG16" s="9">
        <v>1519.5160000000001</v>
      </c>
      <c r="CH16" s="9">
        <v>1836.6659999999999</v>
      </c>
      <c r="CI16" s="9">
        <v>140.96600000000001</v>
      </c>
      <c r="CJ16" s="9">
        <v>73.2</v>
      </c>
      <c r="CK16" s="9">
        <v>67.766000000000005</v>
      </c>
      <c r="CL16" s="9">
        <v>22.263000000000002</v>
      </c>
      <c r="CM16" s="9">
        <v>14.058</v>
      </c>
      <c r="CN16" s="9">
        <v>8.2050000000000001</v>
      </c>
      <c r="CO16" s="9">
        <v>127.626</v>
      </c>
      <c r="CP16" s="9">
        <v>65.269000000000005</v>
      </c>
      <c r="CQ16" s="9">
        <v>62.356999999999999</v>
      </c>
      <c r="CR16" s="9">
        <v>9.4480000000000004</v>
      </c>
      <c r="CS16" s="9">
        <v>3.915</v>
      </c>
      <c r="CT16" s="9">
        <v>5.5330000000000004</v>
      </c>
      <c r="CU16" s="9">
        <v>117.063</v>
      </c>
      <c r="CV16" s="9">
        <v>61.353999999999999</v>
      </c>
      <c r="CW16" s="9">
        <v>55.709000000000003</v>
      </c>
      <c r="CX16" s="9">
        <v>34.225000000000001</v>
      </c>
      <c r="CY16" s="9">
        <v>20.175999999999998</v>
      </c>
      <c r="CZ16" s="9">
        <v>14.048999999999999</v>
      </c>
      <c r="DA16" s="9">
        <v>14.491</v>
      </c>
      <c r="DB16" s="9">
        <v>7.931</v>
      </c>
      <c r="DC16" s="9">
        <v>6.56</v>
      </c>
      <c r="DD16" s="9">
        <v>5.1840000000000002</v>
      </c>
      <c r="DE16" s="9">
        <v>2.1070000000000002</v>
      </c>
      <c r="DF16" s="9">
        <v>3.077</v>
      </c>
      <c r="DG16" s="9">
        <v>1078.855</v>
      </c>
      <c r="DH16" s="9">
        <v>602.86699999999996</v>
      </c>
      <c r="DI16" s="9">
        <v>475.988</v>
      </c>
      <c r="DJ16" s="9">
        <v>153.92699999999999</v>
      </c>
      <c r="DK16" s="9">
        <v>80.423000000000002</v>
      </c>
      <c r="DL16" s="9">
        <v>73.504000000000005</v>
      </c>
      <c r="DM16" s="9">
        <v>13.202</v>
      </c>
      <c r="DN16" s="9">
        <v>5.8079999999999998</v>
      </c>
      <c r="DO16" s="9">
        <v>7.3940000000000001</v>
      </c>
      <c r="DP16" s="9">
        <v>140.72499999999999</v>
      </c>
      <c r="DQ16" s="9">
        <v>74.616</v>
      </c>
      <c r="DR16" s="9">
        <v>66.11</v>
      </c>
      <c r="DS16" s="9">
        <v>595.90499999999997</v>
      </c>
      <c r="DT16" s="9">
        <v>349.77600000000001</v>
      </c>
      <c r="DU16" s="9">
        <v>246.12899999999999</v>
      </c>
      <c r="DV16" s="9">
        <v>3354.7910000000002</v>
      </c>
      <c r="DW16" s="9">
        <v>1520.932</v>
      </c>
      <c r="DX16" s="9">
        <v>1833.8589999999999</v>
      </c>
      <c r="DY16" s="9">
        <v>124.645</v>
      </c>
      <c r="DZ16" s="9">
        <v>64.370999999999995</v>
      </c>
      <c r="EA16" s="9">
        <v>60.274000000000001</v>
      </c>
      <c r="EB16" s="9">
        <v>6419.6980000000003</v>
      </c>
      <c r="EC16" s="9">
        <v>3151.078</v>
      </c>
      <c r="ED16" s="9">
        <v>3268.62</v>
      </c>
      <c r="EE16" s="9">
        <v>4030.5729999999999</v>
      </c>
      <c r="EF16" s="9">
        <v>2127.6260000000002</v>
      </c>
      <c r="EG16" s="9">
        <v>1902.9469999999999</v>
      </c>
      <c r="EH16" s="9">
        <v>565.74400000000003</v>
      </c>
      <c r="EI16" s="9">
        <v>286.15800000000002</v>
      </c>
      <c r="EJ16" s="9">
        <v>279.58499999999998</v>
      </c>
      <c r="EK16" s="9">
        <v>340.392</v>
      </c>
      <c r="EL16" s="9">
        <v>124.238</v>
      </c>
      <c r="EM16" s="9">
        <v>216.154</v>
      </c>
      <c r="EN16" s="9">
        <v>187.91499999999999</v>
      </c>
      <c r="EO16" s="9">
        <v>84.51</v>
      </c>
      <c r="EP16" s="9">
        <v>103.40600000000001</v>
      </c>
      <c r="EQ16" s="9">
        <v>363.96300000000002</v>
      </c>
      <c r="ER16" s="9">
        <v>149.476</v>
      </c>
      <c r="ES16" s="9">
        <v>214.488</v>
      </c>
      <c r="ET16" s="9">
        <v>324.40600000000001</v>
      </c>
      <c r="EU16" s="9">
        <v>118.932</v>
      </c>
      <c r="EV16" s="9">
        <v>205.47399999999999</v>
      </c>
      <c r="EW16" s="9">
        <v>714.38900000000001</v>
      </c>
      <c r="EX16" s="9">
        <v>350.21699999999998</v>
      </c>
      <c r="EY16" s="9">
        <v>364.17200000000003</v>
      </c>
      <c r="EZ16" s="9">
        <v>3316.1840000000002</v>
      </c>
      <c r="FA16" s="9">
        <v>1777.4090000000001</v>
      </c>
      <c r="FB16" s="9">
        <v>1538.7750000000001</v>
      </c>
      <c r="FC16" s="9">
        <v>662.45600000000002</v>
      </c>
      <c r="FD16" s="9">
        <v>321.81799999999998</v>
      </c>
      <c r="FE16" s="9">
        <v>340.63799999999998</v>
      </c>
      <c r="FF16" s="9">
        <v>2705.6709999999998</v>
      </c>
      <c r="FG16" s="9">
        <v>1369.104</v>
      </c>
      <c r="FH16" s="9">
        <v>1336.567</v>
      </c>
      <c r="FI16" s="9">
        <v>309.85399999999998</v>
      </c>
      <c r="FJ16" s="9">
        <v>155.851</v>
      </c>
      <c r="FK16" s="9">
        <v>154.00299999999999</v>
      </c>
      <c r="FL16" s="9">
        <v>4301.5259999999998</v>
      </c>
      <c r="FM16" s="9">
        <v>2258.9679999999998</v>
      </c>
      <c r="FN16" s="9">
        <v>2042.559</v>
      </c>
      <c r="FO16" s="9">
        <v>3856.3870000000002</v>
      </c>
      <c r="FP16" s="9">
        <v>2041.8679999999999</v>
      </c>
      <c r="FQ16" s="9">
        <v>1814.52</v>
      </c>
      <c r="FR16" s="9">
        <v>3623.3339999999998</v>
      </c>
      <c r="FS16" s="9">
        <v>1933.7809999999999</v>
      </c>
      <c r="FT16" s="9">
        <v>1689.5530000000001</v>
      </c>
      <c r="FU16" s="9">
        <v>956.14800000000002</v>
      </c>
      <c r="FV16" s="9">
        <v>486.07299999999998</v>
      </c>
      <c r="FW16" s="9">
        <v>470.07499999999999</v>
      </c>
      <c r="FX16" s="9">
        <v>585.202</v>
      </c>
      <c r="FY16" s="9">
        <v>293.23700000000002</v>
      </c>
      <c r="FZ16" s="9">
        <v>291.96499999999997</v>
      </c>
      <c r="GA16" s="9">
        <v>314.24900000000002</v>
      </c>
      <c r="GB16" s="9">
        <v>161.89599999999999</v>
      </c>
      <c r="GC16" s="9">
        <v>152.35400000000001</v>
      </c>
      <c r="GD16" s="9">
        <v>189.53299999999999</v>
      </c>
      <c r="GE16" s="9">
        <v>102.399</v>
      </c>
      <c r="GF16" s="9">
        <v>87.134</v>
      </c>
      <c r="GG16" s="9">
        <v>2199.5920000000001</v>
      </c>
      <c r="GH16" s="9">
        <v>921.053</v>
      </c>
      <c r="GI16" s="9">
        <v>1278.539</v>
      </c>
      <c r="GJ16" s="9">
        <v>421.89400000000001</v>
      </c>
      <c r="GK16" s="9">
        <v>152.67099999999999</v>
      </c>
      <c r="GL16" s="9">
        <v>269.22300000000001</v>
      </c>
      <c r="GM16" s="9">
        <v>106.642</v>
      </c>
      <c r="GN16" s="9">
        <v>50.78</v>
      </c>
      <c r="GO16" s="9">
        <v>55.862000000000002</v>
      </c>
      <c r="GP16" s="9">
        <v>355.13</v>
      </c>
      <c r="GQ16" s="9">
        <v>132.291</v>
      </c>
      <c r="GR16" s="9">
        <v>222.83799999999999</v>
      </c>
      <c r="GS16" s="9">
        <v>64.965999999999994</v>
      </c>
      <c r="GT16" s="9">
        <v>28.547999999999998</v>
      </c>
      <c r="GU16" s="9">
        <v>36.417999999999999</v>
      </c>
      <c r="GV16" s="9">
        <v>272.43299999999999</v>
      </c>
      <c r="GW16" s="9">
        <v>95.822000000000003</v>
      </c>
      <c r="GX16" s="9">
        <v>176.61099999999999</v>
      </c>
      <c r="GY16" s="9">
        <v>34.71</v>
      </c>
      <c r="GZ16" s="9">
        <v>15.432</v>
      </c>
      <c r="HA16" s="9">
        <v>19.277999999999999</v>
      </c>
      <c r="HB16" s="9">
        <v>69.903000000000006</v>
      </c>
      <c r="HC16" s="9">
        <v>21.984999999999999</v>
      </c>
      <c r="HD16" s="9">
        <v>47.917999999999999</v>
      </c>
      <c r="HE16" s="9">
        <v>84.522000000000006</v>
      </c>
      <c r="HF16" s="9">
        <v>6.4649999999999999</v>
      </c>
      <c r="HG16" s="9">
        <v>78.057000000000002</v>
      </c>
      <c r="HH16" s="9">
        <v>868.89499999999998</v>
      </c>
      <c r="HI16" s="9">
        <v>387.57</v>
      </c>
      <c r="HJ16" s="9">
        <v>481.32499999999999</v>
      </c>
      <c r="HK16" s="9">
        <v>614.56500000000005</v>
      </c>
      <c r="HL16" s="9">
        <v>256.67599999999999</v>
      </c>
      <c r="HM16" s="9">
        <v>357.89</v>
      </c>
      <c r="HN16" s="9">
        <v>95.388999999999996</v>
      </c>
      <c r="HO16" s="9">
        <v>43.228999999999999</v>
      </c>
      <c r="HP16" s="9">
        <v>52.16</v>
      </c>
      <c r="HQ16" s="9">
        <v>519.17600000000004</v>
      </c>
      <c r="HR16" s="9">
        <v>213.446</v>
      </c>
      <c r="HS16" s="9">
        <v>305.73</v>
      </c>
      <c r="HT16" s="9">
        <v>4125.9620000000004</v>
      </c>
      <c r="HU16" s="9">
        <v>2170.855</v>
      </c>
      <c r="HV16" s="9">
        <v>1955.107</v>
      </c>
      <c r="HW16" s="9">
        <v>2293.7359999999999</v>
      </c>
      <c r="HX16" s="9">
        <v>980.22299999999996</v>
      </c>
      <c r="HY16" s="9">
        <v>1313.5129999999999</v>
      </c>
      <c r="HZ16" s="9">
        <v>328.32600000000002</v>
      </c>
      <c r="IA16" s="9">
        <v>124.376</v>
      </c>
      <c r="IB16" s="9">
        <v>203.94900000000001</v>
      </c>
      <c r="IC16" s="9">
        <v>5281.7820000000002</v>
      </c>
      <c r="ID16" s="9">
        <v>2588.8209999999999</v>
      </c>
      <c r="IE16" s="9">
        <v>2692.9609999999998</v>
      </c>
      <c r="IF16" s="9">
        <v>3377.3850000000002</v>
      </c>
      <c r="IG16" s="9">
        <v>1784.1089999999999</v>
      </c>
      <c r="IH16" s="9">
        <v>1593.2760000000001</v>
      </c>
      <c r="II16" s="9">
        <v>474.15600000000001</v>
      </c>
      <c r="IJ16" s="9">
        <v>252.631</v>
      </c>
      <c r="IK16" s="9">
        <v>221.52500000000001</v>
      </c>
      <c r="IL16" s="9">
        <v>294.95800000000003</v>
      </c>
      <c r="IM16" s="9">
        <v>114.04</v>
      </c>
      <c r="IN16" s="9">
        <v>180.91800000000001</v>
      </c>
      <c r="IO16" s="9">
        <v>143.08099999999999</v>
      </c>
      <c r="IP16" s="9">
        <v>63.036000000000001</v>
      </c>
      <c r="IQ16" s="9">
        <v>80.045000000000002</v>
      </c>
    </row>
    <row r="17" spans="1:251">
      <c r="A17" s="10">
        <v>44228</v>
      </c>
      <c r="B17" s="9">
        <v>39.911000000000001</v>
      </c>
      <c r="C17" s="9">
        <v>37.634999999999998</v>
      </c>
      <c r="D17" s="9">
        <v>6.7539999999999996</v>
      </c>
      <c r="E17" s="9">
        <v>30.881</v>
      </c>
      <c r="F17" s="9">
        <v>807.48099999999999</v>
      </c>
      <c r="G17" s="9">
        <v>339.03699999999998</v>
      </c>
      <c r="H17" s="9">
        <v>468.44400000000002</v>
      </c>
      <c r="I17" s="9">
        <v>559.96600000000001</v>
      </c>
      <c r="J17" s="9">
        <v>239.036</v>
      </c>
      <c r="K17" s="9">
        <v>320.93099999999998</v>
      </c>
      <c r="L17" s="9">
        <v>83.353999999999999</v>
      </c>
      <c r="M17" s="9">
        <v>39.194000000000003</v>
      </c>
      <c r="N17" s="9">
        <v>44.16</v>
      </c>
      <c r="O17" s="9">
        <v>476.61200000000002</v>
      </c>
      <c r="P17" s="9">
        <v>199.84200000000001</v>
      </c>
      <c r="Q17" s="9">
        <v>276.77</v>
      </c>
      <c r="R17" s="9">
        <v>4560.4120000000003</v>
      </c>
      <c r="S17" s="9">
        <v>2361.1239999999998</v>
      </c>
      <c r="T17" s="9">
        <v>2199.288</v>
      </c>
      <c r="U17" s="9">
        <v>1536.163</v>
      </c>
      <c r="V17" s="9">
        <v>608.45000000000005</v>
      </c>
      <c r="W17" s="9">
        <v>927.71299999999997</v>
      </c>
      <c r="X17" s="9">
        <v>266.62400000000002</v>
      </c>
      <c r="Y17" s="9">
        <v>93.546000000000006</v>
      </c>
      <c r="Z17" s="9">
        <v>173.078</v>
      </c>
      <c r="AA17" s="9">
        <v>4082.317</v>
      </c>
      <c r="AB17" s="9">
        <v>1927.742</v>
      </c>
      <c r="AC17" s="9">
        <v>2154.5749999999998</v>
      </c>
      <c r="AD17" s="9">
        <v>634.17200000000003</v>
      </c>
      <c r="AE17" s="9">
        <v>386.28800000000001</v>
      </c>
      <c r="AF17" s="9">
        <v>247.88399999999999</v>
      </c>
      <c r="AG17" s="9">
        <v>46.497999999999998</v>
      </c>
      <c r="AH17" s="9">
        <v>26.907</v>
      </c>
      <c r="AI17" s="9">
        <v>19.591000000000001</v>
      </c>
      <c r="AJ17" s="9">
        <v>34.970999999999997</v>
      </c>
      <c r="AK17" s="9">
        <v>17.942</v>
      </c>
      <c r="AL17" s="9">
        <v>17.029</v>
      </c>
      <c r="AM17" s="9">
        <v>11.978999999999999</v>
      </c>
      <c r="AN17" s="9">
        <v>7.8869999999999996</v>
      </c>
      <c r="AO17" s="9">
        <v>4.0910000000000002</v>
      </c>
      <c r="AP17" s="9">
        <v>40.161000000000001</v>
      </c>
      <c r="AQ17" s="9">
        <v>21.998999999999999</v>
      </c>
      <c r="AR17" s="9">
        <v>18.161999999999999</v>
      </c>
      <c r="AS17" s="9">
        <v>33.552</v>
      </c>
      <c r="AT17" s="9">
        <v>16.523</v>
      </c>
      <c r="AU17" s="9">
        <v>17.029</v>
      </c>
      <c r="AV17" s="9">
        <v>20.861000000000001</v>
      </c>
      <c r="AW17" s="9">
        <v>13.058</v>
      </c>
      <c r="AX17" s="9">
        <v>7.8029999999999999</v>
      </c>
      <c r="AY17" s="9">
        <v>613.31100000000004</v>
      </c>
      <c r="AZ17" s="9">
        <v>373.23</v>
      </c>
      <c r="BA17" s="9">
        <v>240.08099999999999</v>
      </c>
      <c r="BB17" s="9">
        <v>14.712</v>
      </c>
      <c r="BC17" s="9">
        <v>9.4949999999999992</v>
      </c>
      <c r="BD17" s="9">
        <v>5.2169999999999996</v>
      </c>
      <c r="BE17" s="9">
        <v>313.34500000000003</v>
      </c>
      <c r="BF17" s="9">
        <v>165.452</v>
      </c>
      <c r="BG17" s="9">
        <v>147.893</v>
      </c>
      <c r="BH17" s="9">
        <v>16.946000000000002</v>
      </c>
      <c r="BI17" s="9">
        <v>8.6050000000000004</v>
      </c>
      <c r="BJ17" s="9">
        <v>8.3409999999999993</v>
      </c>
      <c r="BK17" s="9">
        <v>722.37699999999995</v>
      </c>
      <c r="BL17" s="9">
        <v>437.65800000000002</v>
      </c>
      <c r="BM17" s="9">
        <v>284.71899999999999</v>
      </c>
      <c r="BN17" s="9">
        <v>718.35900000000004</v>
      </c>
      <c r="BO17" s="9">
        <v>437.22899999999998</v>
      </c>
      <c r="BP17" s="9">
        <v>281.13</v>
      </c>
      <c r="BQ17" s="9">
        <v>618.24199999999996</v>
      </c>
      <c r="BR17" s="9">
        <v>376.80099999999999</v>
      </c>
      <c r="BS17" s="9">
        <v>241.441</v>
      </c>
      <c r="BT17" s="9">
        <v>151.94</v>
      </c>
      <c r="BU17" s="9">
        <v>92.004000000000005</v>
      </c>
      <c r="BV17" s="9">
        <v>59.936</v>
      </c>
      <c r="BW17" s="9">
        <v>93.667000000000002</v>
      </c>
      <c r="BX17" s="9">
        <v>55.02</v>
      </c>
      <c r="BY17" s="9">
        <v>38.648000000000003</v>
      </c>
      <c r="BZ17" s="9">
        <v>5.4630000000000001</v>
      </c>
      <c r="CA17" s="9">
        <v>3.649</v>
      </c>
      <c r="CB17" s="9">
        <v>1.8129999999999999</v>
      </c>
      <c r="CC17" s="9">
        <v>13.831</v>
      </c>
      <c r="CD17" s="9">
        <v>7.7469999999999999</v>
      </c>
      <c r="CE17" s="9">
        <v>6.085</v>
      </c>
      <c r="CF17" s="9">
        <v>3434.3139999999999</v>
      </c>
      <c r="CG17" s="9">
        <v>1533.7070000000001</v>
      </c>
      <c r="CH17" s="9">
        <v>1900.606</v>
      </c>
      <c r="CI17" s="9">
        <v>124.959</v>
      </c>
      <c r="CJ17" s="9">
        <v>69.305999999999997</v>
      </c>
      <c r="CK17" s="9">
        <v>55.652999999999999</v>
      </c>
      <c r="CL17" s="9">
        <v>17.547999999999998</v>
      </c>
      <c r="CM17" s="9">
        <v>10.394</v>
      </c>
      <c r="CN17" s="9">
        <v>7.1550000000000002</v>
      </c>
      <c r="CO17" s="9">
        <v>112.008</v>
      </c>
      <c r="CP17" s="9">
        <v>61.36</v>
      </c>
      <c r="CQ17" s="9">
        <v>50.648000000000003</v>
      </c>
      <c r="CR17" s="9">
        <v>17.001000000000001</v>
      </c>
      <c r="CS17" s="9">
        <v>9.2010000000000005</v>
      </c>
      <c r="CT17" s="9">
        <v>7.8</v>
      </c>
      <c r="CU17" s="9">
        <v>93.793999999999997</v>
      </c>
      <c r="CV17" s="9">
        <v>52.16</v>
      </c>
      <c r="CW17" s="9">
        <v>41.634</v>
      </c>
      <c r="CX17" s="9">
        <v>30.683</v>
      </c>
      <c r="CY17" s="9">
        <v>15.986000000000001</v>
      </c>
      <c r="CZ17" s="9">
        <v>14.696999999999999</v>
      </c>
      <c r="DA17" s="9">
        <v>15.324</v>
      </c>
      <c r="DB17" s="9">
        <v>8.6029999999999998</v>
      </c>
      <c r="DC17" s="9">
        <v>6.7210000000000001</v>
      </c>
      <c r="DD17" s="9">
        <v>3.8839999999999999</v>
      </c>
      <c r="DE17" s="9">
        <v>3.3570000000000002</v>
      </c>
      <c r="DF17" s="9">
        <v>0.52700000000000002</v>
      </c>
      <c r="DG17" s="9">
        <v>1113.748</v>
      </c>
      <c r="DH17" s="9">
        <v>612.05399999999997</v>
      </c>
      <c r="DI17" s="9">
        <v>501.69499999999999</v>
      </c>
      <c r="DJ17" s="9">
        <v>141.16300000000001</v>
      </c>
      <c r="DK17" s="9">
        <v>77.709999999999994</v>
      </c>
      <c r="DL17" s="9">
        <v>63.454000000000001</v>
      </c>
      <c r="DM17" s="9">
        <v>21.222999999999999</v>
      </c>
      <c r="DN17" s="9">
        <v>10.77</v>
      </c>
      <c r="DO17" s="9">
        <v>10.452999999999999</v>
      </c>
      <c r="DP17" s="9">
        <v>119.941</v>
      </c>
      <c r="DQ17" s="9">
        <v>66.94</v>
      </c>
      <c r="DR17" s="9">
        <v>53</v>
      </c>
      <c r="DS17" s="9">
        <v>655.39400000000001</v>
      </c>
      <c r="DT17" s="9">
        <v>397.05700000000002</v>
      </c>
      <c r="DU17" s="9">
        <v>258.33699999999999</v>
      </c>
      <c r="DV17" s="9">
        <v>3426.9229999999998</v>
      </c>
      <c r="DW17" s="9">
        <v>1530.6849999999999</v>
      </c>
      <c r="DX17" s="9">
        <v>1896.2380000000001</v>
      </c>
      <c r="DY17" s="9">
        <v>107.29900000000001</v>
      </c>
      <c r="DZ17" s="9">
        <v>59.515999999999998</v>
      </c>
      <c r="EA17" s="9">
        <v>47.783000000000001</v>
      </c>
      <c r="EB17" s="9">
        <v>6413.9189999999999</v>
      </c>
      <c r="EC17" s="9">
        <v>3148.5390000000002</v>
      </c>
      <c r="ED17" s="9">
        <v>3265.38</v>
      </c>
      <c r="EE17" s="9">
        <v>4010.4789999999998</v>
      </c>
      <c r="EF17" s="9">
        <v>2107.6129999999998</v>
      </c>
      <c r="EG17" s="9">
        <v>1902.867</v>
      </c>
      <c r="EH17" s="9">
        <v>506.29199999999997</v>
      </c>
      <c r="EI17" s="9">
        <v>275.88799999999998</v>
      </c>
      <c r="EJ17" s="9">
        <v>230.405</v>
      </c>
      <c r="EK17" s="9">
        <v>309.75799999999998</v>
      </c>
      <c r="EL17" s="9">
        <v>125.38200000000001</v>
      </c>
      <c r="EM17" s="9">
        <v>184.37700000000001</v>
      </c>
      <c r="EN17" s="9">
        <v>168.768</v>
      </c>
      <c r="EO17" s="9">
        <v>86.02</v>
      </c>
      <c r="EP17" s="9">
        <v>82.747</v>
      </c>
      <c r="EQ17" s="9">
        <v>334.423</v>
      </c>
      <c r="ER17" s="9">
        <v>155.77699999999999</v>
      </c>
      <c r="ES17" s="9">
        <v>178.64599999999999</v>
      </c>
      <c r="ET17" s="9">
        <v>291.41199999999998</v>
      </c>
      <c r="EU17" s="9">
        <v>121.88800000000001</v>
      </c>
      <c r="EV17" s="9">
        <v>169.52500000000001</v>
      </c>
      <c r="EW17" s="9">
        <v>685.73199999999997</v>
      </c>
      <c r="EX17" s="9">
        <v>352.66899999999998</v>
      </c>
      <c r="EY17" s="9">
        <v>333.06299999999999</v>
      </c>
      <c r="EZ17" s="9">
        <v>3324.7469999999998</v>
      </c>
      <c r="FA17" s="9">
        <v>1754.944</v>
      </c>
      <c r="FB17" s="9">
        <v>1569.8040000000001</v>
      </c>
      <c r="FC17" s="9">
        <v>628.24099999999999</v>
      </c>
      <c r="FD17" s="9">
        <v>321.779</v>
      </c>
      <c r="FE17" s="9">
        <v>306.46199999999999</v>
      </c>
      <c r="FF17" s="9">
        <v>2695.9459999999999</v>
      </c>
      <c r="FG17" s="9">
        <v>1344.229</v>
      </c>
      <c r="FH17" s="9">
        <v>1351.7159999999999</v>
      </c>
      <c r="FI17" s="9">
        <v>293.47300000000001</v>
      </c>
      <c r="FJ17" s="9">
        <v>144.44999999999999</v>
      </c>
      <c r="FK17" s="9">
        <v>149.023</v>
      </c>
      <c r="FL17" s="9">
        <v>4252.6440000000002</v>
      </c>
      <c r="FM17" s="9">
        <v>2213.8380000000002</v>
      </c>
      <c r="FN17" s="9">
        <v>2038.806</v>
      </c>
      <c r="FO17" s="9">
        <v>3847.8389999999999</v>
      </c>
      <c r="FP17" s="9">
        <v>2018.998</v>
      </c>
      <c r="FQ17" s="9">
        <v>1828.8420000000001</v>
      </c>
      <c r="FR17" s="9">
        <v>3604.6869999999999</v>
      </c>
      <c r="FS17" s="9">
        <v>1905.0540000000001</v>
      </c>
      <c r="FT17" s="9">
        <v>1699.633</v>
      </c>
      <c r="FU17" s="9">
        <v>911.06</v>
      </c>
      <c r="FV17" s="9">
        <v>443.13400000000001</v>
      </c>
      <c r="FW17" s="9">
        <v>467.92599999999999</v>
      </c>
      <c r="FX17" s="9">
        <v>517.35900000000004</v>
      </c>
      <c r="FY17" s="9">
        <v>256.452</v>
      </c>
      <c r="FZ17" s="9">
        <v>260.90699999999998</v>
      </c>
      <c r="GA17" s="9">
        <v>275.19499999999999</v>
      </c>
      <c r="GB17" s="9">
        <v>150.227</v>
      </c>
      <c r="GC17" s="9">
        <v>124.968</v>
      </c>
      <c r="GD17" s="9">
        <v>238.83099999999999</v>
      </c>
      <c r="GE17" s="9">
        <v>137.15199999999999</v>
      </c>
      <c r="GF17" s="9">
        <v>101.679</v>
      </c>
      <c r="GG17" s="9">
        <v>2164.6089999999999</v>
      </c>
      <c r="GH17" s="9">
        <v>903.774</v>
      </c>
      <c r="GI17" s="9">
        <v>1260.8340000000001</v>
      </c>
      <c r="GJ17" s="9">
        <v>430.601</v>
      </c>
      <c r="GK17" s="9">
        <v>166.203</v>
      </c>
      <c r="GL17" s="9">
        <v>264.39800000000002</v>
      </c>
      <c r="GM17" s="9">
        <v>131.364</v>
      </c>
      <c r="GN17" s="9">
        <v>57.042999999999999</v>
      </c>
      <c r="GO17" s="9">
        <v>74.320999999999998</v>
      </c>
      <c r="GP17" s="9">
        <v>362.67</v>
      </c>
      <c r="GQ17" s="9">
        <v>143.4</v>
      </c>
      <c r="GR17" s="9">
        <v>219.27</v>
      </c>
      <c r="GS17" s="9">
        <v>73.108999999999995</v>
      </c>
      <c r="GT17" s="9">
        <v>26.675999999999998</v>
      </c>
      <c r="GU17" s="9">
        <v>46.433</v>
      </c>
      <c r="GV17" s="9">
        <v>261.31400000000002</v>
      </c>
      <c r="GW17" s="9">
        <v>105.146</v>
      </c>
      <c r="GX17" s="9">
        <v>156.16800000000001</v>
      </c>
      <c r="GY17" s="9">
        <v>35.183</v>
      </c>
      <c r="GZ17" s="9">
        <v>14.811</v>
      </c>
      <c r="HA17" s="9">
        <v>20.372</v>
      </c>
      <c r="HB17" s="9">
        <v>69.679000000000002</v>
      </c>
      <c r="HC17" s="9">
        <v>23.934999999999999</v>
      </c>
      <c r="HD17" s="9">
        <v>45.744</v>
      </c>
      <c r="HE17" s="9">
        <v>76.804000000000002</v>
      </c>
      <c r="HF17" s="9">
        <v>9.7530000000000001</v>
      </c>
      <c r="HG17" s="9">
        <v>67.051000000000002</v>
      </c>
      <c r="HH17" s="9">
        <v>872.10799999999995</v>
      </c>
      <c r="HI17" s="9">
        <v>398.65600000000001</v>
      </c>
      <c r="HJ17" s="9">
        <v>473.45100000000002</v>
      </c>
      <c r="HK17" s="9">
        <v>671.18100000000004</v>
      </c>
      <c r="HL17" s="9">
        <v>304.48700000000002</v>
      </c>
      <c r="HM17" s="9">
        <v>366.69299999999998</v>
      </c>
      <c r="HN17" s="9">
        <v>106.331</v>
      </c>
      <c r="HO17" s="9">
        <v>43.262999999999998</v>
      </c>
      <c r="HP17" s="9">
        <v>63.067999999999998</v>
      </c>
      <c r="HQ17" s="9">
        <v>564.85</v>
      </c>
      <c r="HR17" s="9">
        <v>261.22399999999999</v>
      </c>
      <c r="HS17" s="9">
        <v>303.62599999999998</v>
      </c>
      <c r="HT17" s="9">
        <v>4116.8100000000004</v>
      </c>
      <c r="HU17" s="9">
        <v>2150.8760000000002</v>
      </c>
      <c r="HV17" s="9">
        <v>1965.934</v>
      </c>
      <c r="HW17" s="9">
        <v>2297.1089999999999</v>
      </c>
      <c r="HX17" s="9">
        <v>997.66300000000001</v>
      </c>
      <c r="HY17" s="9">
        <v>1299.4459999999999</v>
      </c>
      <c r="HZ17" s="9">
        <v>336.66699999999997</v>
      </c>
      <c r="IA17" s="9">
        <v>134.858</v>
      </c>
      <c r="IB17" s="9">
        <v>201.809</v>
      </c>
      <c r="IC17" s="9">
        <v>5243.5950000000003</v>
      </c>
      <c r="ID17" s="9">
        <v>2568.3530000000001</v>
      </c>
      <c r="IE17" s="9">
        <v>2675.2420000000002</v>
      </c>
      <c r="IF17" s="9">
        <v>3308.605</v>
      </c>
      <c r="IG17" s="9">
        <v>1747.441</v>
      </c>
      <c r="IH17" s="9">
        <v>1561.164</v>
      </c>
      <c r="II17" s="9">
        <v>429.28500000000003</v>
      </c>
      <c r="IJ17" s="9">
        <v>233.233</v>
      </c>
      <c r="IK17" s="9">
        <v>196.05199999999999</v>
      </c>
      <c r="IL17" s="9">
        <v>258.59300000000002</v>
      </c>
      <c r="IM17" s="9">
        <v>100.351</v>
      </c>
      <c r="IN17" s="9">
        <v>158.24299999999999</v>
      </c>
      <c r="IO17" s="9">
        <v>138.22999999999999</v>
      </c>
      <c r="IP17" s="9">
        <v>61.948</v>
      </c>
      <c r="IQ17" s="9">
        <v>76.281999999999996</v>
      </c>
    </row>
    <row r="18" spans="1:251">
      <c r="A18" s="10">
        <v>44593</v>
      </c>
      <c r="B18" s="9">
        <v>25.192</v>
      </c>
      <c r="C18" s="9">
        <v>33.695</v>
      </c>
      <c r="D18" s="9">
        <v>7.3390000000000004</v>
      </c>
      <c r="E18" s="9">
        <v>26.356000000000002</v>
      </c>
      <c r="F18" s="9">
        <v>794.61699999999996</v>
      </c>
      <c r="G18" s="9">
        <v>339.47800000000001</v>
      </c>
      <c r="H18" s="9">
        <v>455.13900000000001</v>
      </c>
      <c r="I18" s="9">
        <v>416.23599999999999</v>
      </c>
      <c r="J18" s="9">
        <v>179.33699999999999</v>
      </c>
      <c r="K18" s="9">
        <v>236.898</v>
      </c>
      <c r="L18" s="9">
        <v>76.462999999999994</v>
      </c>
      <c r="M18" s="9">
        <v>35.253999999999998</v>
      </c>
      <c r="N18" s="9">
        <v>41.207999999999998</v>
      </c>
      <c r="O18" s="9">
        <v>339.77300000000002</v>
      </c>
      <c r="P18" s="9">
        <v>144.083</v>
      </c>
      <c r="Q18" s="9">
        <v>195.69</v>
      </c>
      <c r="R18" s="9">
        <v>4730.4989999999998</v>
      </c>
      <c r="S18" s="9">
        <v>2449.3809999999999</v>
      </c>
      <c r="T18" s="9">
        <v>2281.1179999999999</v>
      </c>
      <c r="U18" s="9">
        <v>1404.289</v>
      </c>
      <c r="V18" s="9">
        <v>544.53300000000002</v>
      </c>
      <c r="W18" s="9">
        <v>859.755</v>
      </c>
      <c r="X18" s="9">
        <v>222.286</v>
      </c>
      <c r="Y18" s="9">
        <v>85.210999999999999</v>
      </c>
      <c r="Z18" s="9">
        <v>137.07400000000001</v>
      </c>
      <c r="AA18" s="9">
        <v>4229.8239999999996</v>
      </c>
      <c r="AB18" s="9">
        <v>1995.441</v>
      </c>
      <c r="AC18" s="9">
        <v>2234.3829999999998</v>
      </c>
      <c r="AD18" s="9">
        <v>629.125</v>
      </c>
      <c r="AE18" s="9">
        <v>379.54700000000003</v>
      </c>
      <c r="AF18" s="9">
        <v>249.578</v>
      </c>
      <c r="AG18" s="9">
        <v>24.646999999999998</v>
      </c>
      <c r="AH18" s="9">
        <v>16.693999999999999</v>
      </c>
      <c r="AI18" s="9">
        <v>7.9530000000000003</v>
      </c>
      <c r="AJ18" s="9">
        <v>17.081</v>
      </c>
      <c r="AK18" s="9">
        <v>10.493</v>
      </c>
      <c r="AL18" s="9">
        <v>6.5880000000000001</v>
      </c>
      <c r="AM18" s="9">
        <v>4.8129999999999997</v>
      </c>
      <c r="AN18" s="9">
        <v>4.3090000000000002</v>
      </c>
      <c r="AO18" s="9">
        <v>0.504</v>
      </c>
      <c r="AP18" s="9">
        <v>21.853999999999999</v>
      </c>
      <c r="AQ18" s="9">
        <v>13.436</v>
      </c>
      <c r="AR18" s="9">
        <v>8.4179999999999993</v>
      </c>
      <c r="AS18" s="9">
        <v>15.576000000000001</v>
      </c>
      <c r="AT18" s="9">
        <v>8.9879999999999995</v>
      </c>
      <c r="AU18" s="9">
        <v>6.5880000000000001</v>
      </c>
      <c r="AV18" s="9">
        <v>27.914000000000001</v>
      </c>
      <c r="AW18" s="9">
        <v>13.689</v>
      </c>
      <c r="AX18" s="9">
        <v>14.225</v>
      </c>
      <c r="AY18" s="9">
        <v>601.21100000000001</v>
      </c>
      <c r="AZ18" s="9">
        <v>365.85700000000003</v>
      </c>
      <c r="BA18" s="9">
        <v>235.35400000000001</v>
      </c>
      <c r="BB18" s="9">
        <v>24.956</v>
      </c>
      <c r="BC18" s="9">
        <v>11.829000000000001</v>
      </c>
      <c r="BD18" s="9">
        <v>13.127000000000001</v>
      </c>
      <c r="BE18" s="9">
        <v>325.99299999999999</v>
      </c>
      <c r="BF18" s="9">
        <v>171.97499999999999</v>
      </c>
      <c r="BG18" s="9">
        <v>154.018</v>
      </c>
      <c r="BH18" s="9">
        <v>9.4350000000000005</v>
      </c>
      <c r="BI18" s="9">
        <v>5.9889999999999999</v>
      </c>
      <c r="BJ18" s="9">
        <v>3.4460000000000002</v>
      </c>
      <c r="BK18" s="9">
        <v>740.11199999999997</v>
      </c>
      <c r="BL18" s="9">
        <v>435.15199999999999</v>
      </c>
      <c r="BM18" s="9">
        <v>304.95999999999998</v>
      </c>
      <c r="BN18" s="9">
        <v>722.56600000000003</v>
      </c>
      <c r="BO18" s="9">
        <v>427.97800000000001</v>
      </c>
      <c r="BP18" s="9">
        <v>294.58800000000002</v>
      </c>
      <c r="BQ18" s="9">
        <v>609.96299999999997</v>
      </c>
      <c r="BR18" s="9">
        <v>368.85599999999999</v>
      </c>
      <c r="BS18" s="9">
        <v>241.107</v>
      </c>
      <c r="BT18" s="9">
        <v>170.523</v>
      </c>
      <c r="BU18" s="9">
        <v>92.929000000000002</v>
      </c>
      <c r="BV18" s="9">
        <v>77.593999999999994</v>
      </c>
      <c r="BW18" s="9">
        <v>120.315</v>
      </c>
      <c r="BX18" s="9">
        <v>58.61</v>
      </c>
      <c r="BY18" s="9">
        <v>61.704999999999998</v>
      </c>
      <c r="BZ18" s="9">
        <v>9.3279999999999994</v>
      </c>
      <c r="CA18" s="9">
        <v>3.004</v>
      </c>
      <c r="CB18" s="9">
        <v>6.3230000000000004</v>
      </c>
      <c r="CC18" s="9">
        <v>14.938000000000001</v>
      </c>
      <c r="CD18" s="9">
        <v>8.625</v>
      </c>
      <c r="CE18" s="9">
        <v>6.3120000000000003</v>
      </c>
      <c r="CF18" s="9">
        <v>3585.761</v>
      </c>
      <c r="CG18" s="9">
        <v>1607.269</v>
      </c>
      <c r="CH18" s="9">
        <v>1978.4929999999999</v>
      </c>
      <c r="CI18" s="9">
        <v>146.24199999999999</v>
      </c>
      <c r="CJ18" s="9">
        <v>79.581999999999994</v>
      </c>
      <c r="CK18" s="9">
        <v>66.661000000000001</v>
      </c>
      <c r="CL18" s="9">
        <v>16.869</v>
      </c>
      <c r="CM18" s="9">
        <v>10.27</v>
      </c>
      <c r="CN18" s="9">
        <v>6.5990000000000002</v>
      </c>
      <c r="CO18" s="9">
        <v>131.10300000000001</v>
      </c>
      <c r="CP18" s="9">
        <v>74.293999999999997</v>
      </c>
      <c r="CQ18" s="9">
        <v>56.808999999999997</v>
      </c>
      <c r="CR18" s="9">
        <v>14.148</v>
      </c>
      <c r="CS18" s="9">
        <v>7.7930000000000001</v>
      </c>
      <c r="CT18" s="9">
        <v>6.3550000000000004</v>
      </c>
      <c r="CU18" s="9">
        <v>116.05</v>
      </c>
      <c r="CV18" s="9">
        <v>65.596000000000004</v>
      </c>
      <c r="CW18" s="9">
        <v>50.454000000000001</v>
      </c>
      <c r="CX18" s="9">
        <v>29.869</v>
      </c>
      <c r="CY18" s="9">
        <v>16.564</v>
      </c>
      <c r="CZ18" s="9">
        <v>13.305</v>
      </c>
      <c r="DA18" s="9">
        <v>15.435</v>
      </c>
      <c r="DB18" s="9">
        <v>5.5839999999999996</v>
      </c>
      <c r="DC18" s="9">
        <v>9.8510000000000009</v>
      </c>
      <c r="DD18" s="9">
        <v>5.9160000000000004</v>
      </c>
      <c r="DE18" s="9">
        <v>1.5329999999999999</v>
      </c>
      <c r="DF18" s="9">
        <v>4.3840000000000003</v>
      </c>
      <c r="DG18" s="9">
        <v>1170.1790000000001</v>
      </c>
      <c r="DH18" s="9">
        <v>630.81200000000001</v>
      </c>
      <c r="DI18" s="9">
        <v>539.36699999999996</v>
      </c>
      <c r="DJ18" s="9">
        <v>161.476</v>
      </c>
      <c r="DK18" s="9">
        <v>88.503</v>
      </c>
      <c r="DL18" s="9">
        <v>72.972999999999999</v>
      </c>
      <c r="DM18" s="9">
        <v>19.689</v>
      </c>
      <c r="DN18" s="9">
        <v>11.002000000000001</v>
      </c>
      <c r="DO18" s="9">
        <v>8.6869999999999994</v>
      </c>
      <c r="DP18" s="9">
        <v>141.78700000000001</v>
      </c>
      <c r="DQ18" s="9">
        <v>77.501000000000005</v>
      </c>
      <c r="DR18" s="9">
        <v>64.286000000000001</v>
      </c>
      <c r="DS18" s="9">
        <v>648.81399999999996</v>
      </c>
      <c r="DT18" s="9">
        <v>390.54899999999998</v>
      </c>
      <c r="DU18" s="9">
        <v>258.26499999999999</v>
      </c>
      <c r="DV18" s="9">
        <v>3581.01</v>
      </c>
      <c r="DW18" s="9">
        <v>1604.8920000000001</v>
      </c>
      <c r="DX18" s="9">
        <v>1976.1179999999999</v>
      </c>
      <c r="DY18" s="9">
        <v>127.38500000000001</v>
      </c>
      <c r="DZ18" s="9">
        <v>72.316999999999993</v>
      </c>
      <c r="EA18" s="9">
        <v>55.069000000000003</v>
      </c>
      <c r="EB18" s="9">
        <v>6473.8710000000001</v>
      </c>
      <c r="EC18" s="9">
        <v>3180.1819999999998</v>
      </c>
      <c r="ED18" s="9">
        <v>3293.6889999999999</v>
      </c>
      <c r="EE18" s="9">
        <v>4093.462</v>
      </c>
      <c r="EF18" s="9">
        <v>2139.931</v>
      </c>
      <c r="EG18" s="9">
        <v>1953.53</v>
      </c>
      <c r="EH18" s="9">
        <v>406.38499999999999</v>
      </c>
      <c r="EI18" s="9">
        <v>217.57499999999999</v>
      </c>
      <c r="EJ18" s="9">
        <v>188.81</v>
      </c>
      <c r="EK18" s="9">
        <v>249.85599999999999</v>
      </c>
      <c r="EL18" s="9">
        <v>108.39100000000001</v>
      </c>
      <c r="EM18" s="9">
        <v>141.465</v>
      </c>
      <c r="EN18" s="9">
        <v>120.864</v>
      </c>
      <c r="EO18" s="9">
        <v>67.052999999999997</v>
      </c>
      <c r="EP18" s="9">
        <v>53.811</v>
      </c>
      <c r="EQ18" s="9">
        <v>263.05500000000001</v>
      </c>
      <c r="ER18" s="9">
        <v>121.486</v>
      </c>
      <c r="ES18" s="9">
        <v>141.56899999999999</v>
      </c>
      <c r="ET18" s="9">
        <v>230.54400000000001</v>
      </c>
      <c r="EU18" s="9">
        <v>99.406000000000006</v>
      </c>
      <c r="EV18" s="9">
        <v>131.137</v>
      </c>
      <c r="EW18" s="9">
        <v>796.31399999999996</v>
      </c>
      <c r="EX18" s="9">
        <v>398.97699999999998</v>
      </c>
      <c r="EY18" s="9">
        <v>397.33699999999999</v>
      </c>
      <c r="EZ18" s="9">
        <v>3297.1480000000001</v>
      </c>
      <c r="FA18" s="9">
        <v>1740.9549999999999</v>
      </c>
      <c r="FB18" s="9">
        <v>1556.193</v>
      </c>
      <c r="FC18" s="9">
        <v>741.69899999999996</v>
      </c>
      <c r="FD18" s="9">
        <v>365.24599999999998</v>
      </c>
      <c r="FE18" s="9">
        <v>376.452</v>
      </c>
      <c r="FF18" s="9">
        <v>2659.1860000000001</v>
      </c>
      <c r="FG18" s="9">
        <v>1317.16</v>
      </c>
      <c r="FH18" s="9">
        <v>1342.0260000000001</v>
      </c>
      <c r="FI18" s="9">
        <v>278.98</v>
      </c>
      <c r="FJ18" s="9">
        <v>130.75</v>
      </c>
      <c r="FK18" s="9">
        <v>148.22999999999999</v>
      </c>
      <c r="FL18" s="9">
        <v>4345.2860000000001</v>
      </c>
      <c r="FM18" s="9">
        <v>2252.4690000000001</v>
      </c>
      <c r="FN18" s="9">
        <v>2092.817</v>
      </c>
      <c r="FO18" s="9">
        <v>3866.6570000000002</v>
      </c>
      <c r="FP18" s="9">
        <v>2007.134</v>
      </c>
      <c r="FQ18" s="9">
        <v>1859.5239999999999</v>
      </c>
      <c r="FR18" s="9">
        <v>3637.5030000000002</v>
      </c>
      <c r="FS18" s="9">
        <v>1910.1759999999999</v>
      </c>
      <c r="FT18" s="9">
        <v>1727.327</v>
      </c>
      <c r="FU18" s="9">
        <v>1008.795</v>
      </c>
      <c r="FV18" s="9">
        <v>483.26799999999997</v>
      </c>
      <c r="FW18" s="9">
        <v>525.52700000000004</v>
      </c>
      <c r="FX18" s="9">
        <v>589.31500000000005</v>
      </c>
      <c r="FY18" s="9">
        <v>281.97300000000001</v>
      </c>
      <c r="FZ18" s="9">
        <v>307.34199999999998</v>
      </c>
      <c r="GA18" s="9">
        <v>337.49099999999999</v>
      </c>
      <c r="GB18" s="9">
        <v>169.435</v>
      </c>
      <c r="GC18" s="9">
        <v>168.05600000000001</v>
      </c>
      <c r="GD18" s="9">
        <v>160.99799999999999</v>
      </c>
      <c r="GE18" s="9">
        <v>88.206000000000003</v>
      </c>
      <c r="GF18" s="9">
        <v>72.792000000000002</v>
      </c>
      <c r="GG18" s="9">
        <v>2219.4110000000001</v>
      </c>
      <c r="GH18" s="9">
        <v>952.04499999999996</v>
      </c>
      <c r="GI18" s="9">
        <v>1267.366</v>
      </c>
      <c r="GJ18" s="9">
        <v>376.50599999999997</v>
      </c>
      <c r="GK18" s="9">
        <v>150.69999999999999</v>
      </c>
      <c r="GL18" s="9">
        <v>225.80600000000001</v>
      </c>
      <c r="GM18" s="9">
        <v>110.117</v>
      </c>
      <c r="GN18" s="9">
        <v>42.783999999999999</v>
      </c>
      <c r="GO18" s="9">
        <v>67.332999999999998</v>
      </c>
      <c r="GP18" s="9">
        <v>326.62799999999999</v>
      </c>
      <c r="GQ18" s="9">
        <v>129.02699999999999</v>
      </c>
      <c r="GR18" s="9">
        <v>197.601</v>
      </c>
      <c r="GS18" s="9">
        <v>86.165999999999997</v>
      </c>
      <c r="GT18" s="9">
        <v>28.494</v>
      </c>
      <c r="GU18" s="9">
        <v>57.671999999999997</v>
      </c>
      <c r="GV18" s="9">
        <v>223.023</v>
      </c>
      <c r="GW18" s="9">
        <v>92.632000000000005</v>
      </c>
      <c r="GX18" s="9">
        <v>130.39099999999999</v>
      </c>
      <c r="GY18" s="9">
        <v>26.067</v>
      </c>
      <c r="GZ18" s="9">
        <v>13.218999999999999</v>
      </c>
      <c r="HA18" s="9">
        <v>12.847</v>
      </c>
      <c r="HB18" s="9">
        <v>54.841000000000001</v>
      </c>
      <c r="HC18" s="9">
        <v>24.39</v>
      </c>
      <c r="HD18" s="9">
        <v>30.451000000000001</v>
      </c>
      <c r="HE18" s="9">
        <v>51.344000000000001</v>
      </c>
      <c r="HF18" s="9">
        <v>2.8079999999999998</v>
      </c>
      <c r="HG18" s="9">
        <v>48.536000000000001</v>
      </c>
      <c r="HH18" s="9">
        <v>895.55899999999997</v>
      </c>
      <c r="HI18" s="9">
        <v>415.392</v>
      </c>
      <c r="HJ18" s="9">
        <v>480.166</v>
      </c>
      <c r="HK18" s="9">
        <v>542.46799999999996</v>
      </c>
      <c r="HL18" s="9">
        <v>241.62299999999999</v>
      </c>
      <c r="HM18" s="9">
        <v>300.84500000000003</v>
      </c>
      <c r="HN18" s="9">
        <v>124.04</v>
      </c>
      <c r="HO18" s="9">
        <v>44.835999999999999</v>
      </c>
      <c r="HP18" s="9">
        <v>79.203999999999994</v>
      </c>
      <c r="HQ18" s="9">
        <v>418.42700000000002</v>
      </c>
      <c r="HR18" s="9">
        <v>196.78700000000001</v>
      </c>
      <c r="HS18" s="9">
        <v>221.64099999999999</v>
      </c>
      <c r="HT18" s="9">
        <v>4217.5020000000004</v>
      </c>
      <c r="HU18" s="9">
        <v>2184.768</v>
      </c>
      <c r="HV18" s="9">
        <v>2032.7339999999999</v>
      </c>
      <c r="HW18" s="9">
        <v>2256.3690000000001</v>
      </c>
      <c r="HX18" s="9">
        <v>995.41399999999999</v>
      </c>
      <c r="HY18" s="9">
        <v>1260.9549999999999</v>
      </c>
      <c r="HZ18" s="9">
        <v>295.053</v>
      </c>
      <c r="IA18" s="9">
        <v>118.699</v>
      </c>
      <c r="IB18" s="9">
        <v>176.35400000000001</v>
      </c>
      <c r="IC18" s="9">
        <v>5291.1379999999999</v>
      </c>
      <c r="ID18" s="9">
        <v>2591.6799999999998</v>
      </c>
      <c r="IE18" s="9">
        <v>2699.4569999999999</v>
      </c>
      <c r="IF18" s="9">
        <v>3433.277</v>
      </c>
      <c r="IG18" s="9">
        <v>1808.03</v>
      </c>
      <c r="IH18" s="9">
        <v>1625.2470000000001</v>
      </c>
      <c r="II18" s="9">
        <v>364.28</v>
      </c>
      <c r="IJ18" s="9">
        <v>184.15700000000001</v>
      </c>
      <c r="IK18" s="9">
        <v>180.12299999999999</v>
      </c>
      <c r="IL18" s="9">
        <v>224.316</v>
      </c>
      <c r="IM18" s="9">
        <v>86.668999999999997</v>
      </c>
      <c r="IN18" s="9">
        <v>137.64699999999999</v>
      </c>
      <c r="IO18" s="9">
        <v>103.467</v>
      </c>
      <c r="IP18" s="9">
        <v>51.694000000000003</v>
      </c>
      <c r="IQ18" s="9">
        <v>51.773000000000003</v>
      </c>
    </row>
    <row r="19" spans="1:251">
      <c r="A19" s="10">
        <v>44958</v>
      </c>
      <c r="B19" s="9">
        <v>33.442</v>
      </c>
      <c r="C19" s="9">
        <v>31.632000000000001</v>
      </c>
      <c r="D19" s="9">
        <v>7.7409999999999997</v>
      </c>
      <c r="E19" s="9">
        <v>23.890999999999998</v>
      </c>
      <c r="F19" s="9">
        <v>810.67</v>
      </c>
      <c r="G19" s="9">
        <v>348.56900000000002</v>
      </c>
      <c r="H19" s="9">
        <v>462.101</v>
      </c>
      <c r="I19" s="9">
        <v>414.01299999999998</v>
      </c>
      <c r="J19" s="9">
        <v>176.58099999999999</v>
      </c>
      <c r="K19" s="9">
        <v>237.43100000000001</v>
      </c>
      <c r="L19" s="9">
        <v>83.268000000000001</v>
      </c>
      <c r="M19" s="9">
        <v>33.704000000000001</v>
      </c>
      <c r="N19" s="9">
        <v>49.563000000000002</v>
      </c>
      <c r="O19" s="9">
        <v>330.745</v>
      </c>
      <c r="P19" s="9">
        <v>142.87700000000001</v>
      </c>
      <c r="Q19" s="9">
        <v>187.86799999999999</v>
      </c>
      <c r="R19" s="9">
        <v>4757.5630000000001</v>
      </c>
      <c r="S19" s="9">
        <v>2440.0479999999998</v>
      </c>
      <c r="T19" s="9">
        <v>2317.5149999999999</v>
      </c>
      <c r="U19" s="9">
        <v>1417.6790000000001</v>
      </c>
      <c r="V19" s="9">
        <v>565.61800000000005</v>
      </c>
      <c r="W19" s="9">
        <v>852.06</v>
      </c>
      <c r="X19" s="9">
        <v>201.68</v>
      </c>
      <c r="Y19" s="9">
        <v>75.39</v>
      </c>
      <c r="Z19" s="9">
        <v>126.29</v>
      </c>
      <c r="AA19" s="9">
        <v>4343.2420000000002</v>
      </c>
      <c r="AB19" s="9">
        <v>2053.5430000000001</v>
      </c>
      <c r="AC19" s="9">
        <v>2289.6979999999999</v>
      </c>
      <c r="AD19" s="9">
        <v>664.90800000000002</v>
      </c>
      <c r="AE19" s="9">
        <v>401.36500000000001</v>
      </c>
      <c r="AF19" s="9">
        <v>263.54300000000001</v>
      </c>
      <c r="AG19" s="9">
        <v>45.506999999999998</v>
      </c>
      <c r="AH19" s="9">
        <v>26.303999999999998</v>
      </c>
      <c r="AI19" s="9">
        <v>19.202000000000002</v>
      </c>
      <c r="AJ19" s="9">
        <v>36.720999999999997</v>
      </c>
      <c r="AK19" s="9">
        <v>19.722000000000001</v>
      </c>
      <c r="AL19" s="9">
        <v>16.998999999999999</v>
      </c>
      <c r="AM19" s="9">
        <v>7.1849999999999996</v>
      </c>
      <c r="AN19" s="9">
        <v>4.5949999999999998</v>
      </c>
      <c r="AO19" s="9">
        <v>2.59</v>
      </c>
      <c r="AP19" s="9">
        <v>37.003</v>
      </c>
      <c r="AQ19" s="9">
        <v>20.86</v>
      </c>
      <c r="AR19" s="9">
        <v>16.141999999999999</v>
      </c>
      <c r="AS19" s="9">
        <v>35.322000000000003</v>
      </c>
      <c r="AT19" s="9">
        <v>19.722000000000001</v>
      </c>
      <c r="AU19" s="9">
        <v>15.6</v>
      </c>
      <c r="AV19" s="9">
        <v>50.985999999999997</v>
      </c>
      <c r="AW19" s="9">
        <v>31.545999999999999</v>
      </c>
      <c r="AX19" s="9">
        <v>19.440000000000001</v>
      </c>
      <c r="AY19" s="9">
        <v>613.92200000000003</v>
      </c>
      <c r="AZ19" s="9">
        <v>369.82</v>
      </c>
      <c r="BA19" s="9">
        <v>244.10300000000001</v>
      </c>
      <c r="BB19" s="9">
        <v>44.835999999999999</v>
      </c>
      <c r="BC19" s="9">
        <v>26.837</v>
      </c>
      <c r="BD19" s="9">
        <v>17.998999999999999</v>
      </c>
      <c r="BE19" s="9">
        <v>338.12</v>
      </c>
      <c r="BF19" s="9">
        <v>187.24600000000001</v>
      </c>
      <c r="BG19" s="9">
        <v>150.875</v>
      </c>
      <c r="BH19" s="9">
        <v>21.47</v>
      </c>
      <c r="BI19" s="9">
        <v>12.164999999999999</v>
      </c>
      <c r="BJ19" s="9">
        <v>9.3049999999999997</v>
      </c>
      <c r="BK19" s="9">
        <v>802.48099999999999</v>
      </c>
      <c r="BL19" s="9">
        <v>475.29599999999999</v>
      </c>
      <c r="BM19" s="9">
        <v>327.185</v>
      </c>
      <c r="BN19" s="9">
        <v>743.05399999999997</v>
      </c>
      <c r="BO19" s="9">
        <v>442.7</v>
      </c>
      <c r="BP19" s="9">
        <v>300.35300000000001</v>
      </c>
      <c r="BQ19" s="9">
        <v>627.36099999999999</v>
      </c>
      <c r="BR19" s="9">
        <v>377.95</v>
      </c>
      <c r="BS19" s="9">
        <v>249.41</v>
      </c>
      <c r="BT19" s="9">
        <v>229.947</v>
      </c>
      <c r="BU19" s="9">
        <v>128.78899999999999</v>
      </c>
      <c r="BV19" s="9">
        <v>101.157</v>
      </c>
      <c r="BW19" s="9">
        <v>151.99100000000001</v>
      </c>
      <c r="BX19" s="9">
        <v>82.522999999999996</v>
      </c>
      <c r="BY19" s="9">
        <v>69.468000000000004</v>
      </c>
      <c r="BZ19" s="9">
        <v>14.417</v>
      </c>
      <c r="CA19" s="9">
        <v>8.5920000000000005</v>
      </c>
      <c r="CB19" s="9">
        <v>5.8259999999999996</v>
      </c>
      <c r="CC19" s="9">
        <v>9.3719999999999999</v>
      </c>
      <c r="CD19" s="9">
        <v>5.7309999999999999</v>
      </c>
      <c r="CE19" s="9">
        <v>3.641</v>
      </c>
      <c r="CF19" s="9">
        <v>3668.962</v>
      </c>
      <c r="CG19" s="9">
        <v>1646.4469999999999</v>
      </c>
      <c r="CH19" s="9">
        <v>2022.5150000000001</v>
      </c>
      <c r="CI19" s="9">
        <v>170.703</v>
      </c>
      <c r="CJ19" s="9">
        <v>82.840999999999994</v>
      </c>
      <c r="CK19" s="9">
        <v>87.861999999999995</v>
      </c>
      <c r="CL19" s="9">
        <v>34.823</v>
      </c>
      <c r="CM19" s="9">
        <v>19.841999999999999</v>
      </c>
      <c r="CN19" s="9">
        <v>14.981</v>
      </c>
      <c r="CO19" s="9">
        <v>154.15100000000001</v>
      </c>
      <c r="CP19" s="9">
        <v>73.641999999999996</v>
      </c>
      <c r="CQ19" s="9">
        <v>80.509</v>
      </c>
      <c r="CR19" s="9">
        <v>14.121</v>
      </c>
      <c r="CS19" s="9">
        <v>5.6609999999999996</v>
      </c>
      <c r="CT19" s="9">
        <v>8.4600000000000009</v>
      </c>
      <c r="CU19" s="9">
        <v>137.23500000000001</v>
      </c>
      <c r="CV19" s="9">
        <v>66.489000000000004</v>
      </c>
      <c r="CW19" s="9">
        <v>70.745000000000005</v>
      </c>
      <c r="CX19" s="9">
        <v>33.786999999999999</v>
      </c>
      <c r="CY19" s="9">
        <v>17.047999999999998</v>
      </c>
      <c r="CZ19" s="9">
        <v>16.739000000000001</v>
      </c>
      <c r="DA19" s="9">
        <v>18.576000000000001</v>
      </c>
      <c r="DB19" s="9">
        <v>10.265000000000001</v>
      </c>
      <c r="DC19" s="9">
        <v>8.3109999999999999</v>
      </c>
      <c r="DD19" s="9">
        <v>5.4409999999999998</v>
      </c>
      <c r="DE19" s="9">
        <v>2.3370000000000002</v>
      </c>
      <c r="DF19" s="9">
        <v>3.1040000000000001</v>
      </c>
      <c r="DG19" s="9">
        <v>1197.502</v>
      </c>
      <c r="DH19" s="9">
        <v>639.14099999999996</v>
      </c>
      <c r="DI19" s="9">
        <v>558.36099999999999</v>
      </c>
      <c r="DJ19" s="9">
        <v>182.09899999999999</v>
      </c>
      <c r="DK19" s="9">
        <v>89.637</v>
      </c>
      <c r="DL19" s="9">
        <v>92.460999999999999</v>
      </c>
      <c r="DM19" s="9">
        <v>17.181999999999999</v>
      </c>
      <c r="DN19" s="9">
        <v>7.0549999999999997</v>
      </c>
      <c r="DO19" s="9">
        <v>10.127000000000001</v>
      </c>
      <c r="DP19" s="9">
        <v>164.916</v>
      </c>
      <c r="DQ19" s="9">
        <v>82.581999999999994</v>
      </c>
      <c r="DR19" s="9">
        <v>82.334000000000003</v>
      </c>
      <c r="DS19" s="9">
        <v>682.09</v>
      </c>
      <c r="DT19" s="9">
        <v>408.42</v>
      </c>
      <c r="DU19" s="9">
        <v>273.67</v>
      </c>
      <c r="DV19" s="9">
        <v>3661.1509999999998</v>
      </c>
      <c r="DW19" s="9">
        <v>1645.123</v>
      </c>
      <c r="DX19" s="9">
        <v>2016.029</v>
      </c>
      <c r="DY19" s="9">
        <v>146.14699999999999</v>
      </c>
      <c r="DZ19" s="9">
        <v>70.763000000000005</v>
      </c>
      <c r="EA19" s="9">
        <v>75.385000000000005</v>
      </c>
      <c r="EB19" s="9">
        <v>6638.8519999999999</v>
      </c>
      <c r="EC19" s="9">
        <v>3264.123</v>
      </c>
      <c r="ED19" s="9">
        <v>3374.7289999999998</v>
      </c>
      <c r="EE19" s="9">
        <v>4293.2910000000002</v>
      </c>
      <c r="EF19" s="9">
        <v>2244.6309999999999</v>
      </c>
      <c r="EG19" s="9">
        <v>2048.66</v>
      </c>
      <c r="EH19" s="9">
        <v>452.93900000000002</v>
      </c>
      <c r="EI19" s="9">
        <v>240.68100000000001</v>
      </c>
      <c r="EJ19" s="9">
        <v>212.25800000000001</v>
      </c>
      <c r="EK19" s="9">
        <v>261.76100000000002</v>
      </c>
      <c r="EL19" s="9">
        <v>110.274</v>
      </c>
      <c r="EM19" s="9">
        <v>151.48699999999999</v>
      </c>
      <c r="EN19" s="9">
        <v>131.322</v>
      </c>
      <c r="EO19" s="9">
        <v>58.920999999999999</v>
      </c>
      <c r="EP19" s="9">
        <v>72.400000000000006</v>
      </c>
      <c r="EQ19" s="9">
        <v>262.04000000000002</v>
      </c>
      <c r="ER19" s="9">
        <v>116.65</v>
      </c>
      <c r="ES19" s="9">
        <v>145.38999999999999</v>
      </c>
      <c r="ET19" s="9">
        <v>238.65199999999999</v>
      </c>
      <c r="EU19" s="9">
        <v>101.53400000000001</v>
      </c>
      <c r="EV19" s="9">
        <v>137.11799999999999</v>
      </c>
      <c r="EW19" s="9">
        <v>863.75400000000002</v>
      </c>
      <c r="EX19" s="9">
        <v>426.39400000000001</v>
      </c>
      <c r="EY19" s="9">
        <v>437.36</v>
      </c>
      <c r="EZ19" s="9">
        <v>3429.5369999999998</v>
      </c>
      <c r="FA19" s="9">
        <v>1818.2370000000001</v>
      </c>
      <c r="FB19" s="9">
        <v>1611.3</v>
      </c>
      <c r="FC19" s="9">
        <v>806.33299999999997</v>
      </c>
      <c r="FD19" s="9">
        <v>391.72500000000002</v>
      </c>
      <c r="FE19" s="9">
        <v>414.60899999999998</v>
      </c>
      <c r="FF19" s="9">
        <v>2783.7829999999999</v>
      </c>
      <c r="FG19" s="9">
        <v>1385.49</v>
      </c>
      <c r="FH19" s="9">
        <v>1398.2919999999999</v>
      </c>
      <c r="FI19" s="9">
        <v>281.13600000000002</v>
      </c>
      <c r="FJ19" s="9">
        <v>128.524</v>
      </c>
      <c r="FK19" s="9">
        <v>152.61199999999999</v>
      </c>
      <c r="FL19" s="9">
        <v>4577.9949999999999</v>
      </c>
      <c r="FM19" s="9">
        <v>2382.3440000000001</v>
      </c>
      <c r="FN19" s="9">
        <v>2195.6509999999998</v>
      </c>
      <c r="FO19" s="9">
        <v>4056.5810000000001</v>
      </c>
      <c r="FP19" s="9">
        <v>2128.2359999999999</v>
      </c>
      <c r="FQ19" s="9">
        <v>1928.345</v>
      </c>
      <c r="FR19" s="9">
        <v>3823.1379999999999</v>
      </c>
      <c r="FS19" s="9">
        <v>2020.0309999999999</v>
      </c>
      <c r="FT19" s="9">
        <v>1803.107</v>
      </c>
      <c r="FU19" s="9">
        <v>1115.72</v>
      </c>
      <c r="FV19" s="9">
        <v>539.99099999999999</v>
      </c>
      <c r="FW19" s="9">
        <v>575.72900000000004</v>
      </c>
      <c r="FX19" s="9">
        <v>678.88599999999997</v>
      </c>
      <c r="FY19" s="9">
        <v>342.93799999999999</v>
      </c>
      <c r="FZ19" s="9">
        <v>335.94799999999998</v>
      </c>
      <c r="GA19" s="9">
        <v>394.18299999999999</v>
      </c>
      <c r="GB19" s="9">
        <v>205.22499999999999</v>
      </c>
      <c r="GC19" s="9">
        <v>188.958</v>
      </c>
      <c r="GD19" s="9">
        <v>142.84700000000001</v>
      </c>
      <c r="GE19" s="9">
        <v>78.796000000000006</v>
      </c>
      <c r="GF19" s="9">
        <v>64.051000000000002</v>
      </c>
      <c r="GG19" s="9">
        <v>2202.7139999999999</v>
      </c>
      <c r="GH19" s="9">
        <v>940.69600000000003</v>
      </c>
      <c r="GI19" s="9">
        <v>1262.018</v>
      </c>
      <c r="GJ19" s="9">
        <v>365.34399999999999</v>
      </c>
      <c r="GK19" s="9">
        <v>144.768</v>
      </c>
      <c r="GL19" s="9">
        <v>220.577</v>
      </c>
      <c r="GM19" s="9">
        <v>100.697</v>
      </c>
      <c r="GN19" s="9">
        <v>45.695999999999998</v>
      </c>
      <c r="GO19" s="9">
        <v>55.000999999999998</v>
      </c>
      <c r="GP19" s="9">
        <v>306.15600000000001</v>
      </c>
      <c r="GQ19" s="9">
        <v>116.39700000000001</v>
      </c>
      <c r="GR19" s="9">
        <v>189.75899999999999</v>
      </c>
      <c r="GS19" s="9">
        <v>57.927</v>
      </c>
      <c r="GT19" s="9">
        <v>21.859000000000002</v>
      </c>
      <c r="GU19" s="9">
        <v>36.069000000000003</v>
      </c>
      <c r="GV19" s="9">
        <v>227.37</v>
      </c>
      <c r="GW19" s="9">
        <v>85.753</v>
      </c>
      <c r="GX19" s="9">
        <v>141.61699999999999</v>
      </c>
      <c r="GY19" s="9">
        <v>26.611000000000001</v>
      </c>
      <c r="GZ19" s="9">
        <v>13.228999999999999</v>
      </c>
      <c r="HA19" s="9">
        <v>13.382</v>
      </c>
      <c r="HB19" s="9">
        <v>60.429000000000002</v>
      </c>
      <c r="HC19" s="9">
        <v>28.370999999999999</v>
      </c>
      <c r="HD19" s="9">
        <v>32.058</v>
      </c>
      <c r="HE19" s="9">
        <v>74.603999999999999</v>
      </c>
      <c r="HF19" s="9">
        <v>8.4960000000000004</v>
      </c>
      <c r="HG19" s="9">
        <v>66.108999999999995</v>
      </c>
      <c r="HH19" s="9">
        <v>869.93499999999995</v>
      </c>
      <c r="HI19" s="9">
        <v>390.19400000000002</v>
      </c>
      <c r="HJ19" s="9">
        <v>479.74099999999999</v>
      </c>
      <c r="HK19" s="9">
        <v>509.43200000000002</v>
      </c>
      <c r="HL19" s="9">
        <v>223.56299999999999</v>
      </c>
      <c r="HM19" s="9">
        <v>285.86900000000003</v>
      </c>
      <c r="HN19" s="9">
        <v>88.048000000000002</v>
      </c>
      <c r="HO19" s="9">
        <v>35.667000000000002</v>
      </c>
      <c r="HP19" s="9">
        <v>52.38</v>
      </c>
      <c r="HQ19" s="9">
        <v>421.38400000000001</v>
      </c>
      <c r="HR19" s="9">
        <v>187.89599999999999</v>
      </c>
      <c r="HS19" s="9">
        <v>233.488</v>
      </c>
      <c r="HT19" s="9">
        <v>4381.3389999999999</v>
      </c>
      <c r="HU19" s="9">
        <v>2280.299</v>
      </c>
      <c r="HV19" s="9">
        <v>2101.04</v>
      </c>
      <c r="HW19" s="9">
        <v>2257.5129999999999</v>
      </c>
      <c r="HX19" s="9">
        <v>983.82399999999996</v>
      </c>
      <c r="HY19" s="9">
        <v>1273.6890000000001</v>
      </c>
      <c r="HZ19" s="9">
        <v>288.21499999999997</v>
      </c>
      <c r="IA19" s="9">
        <v>113.196</v>
      </c>
      <c r="IB19" s="9">
        <v>175.01900000000001</v>
      </c>
      <c r="IC19" s="9">
        <v>5450.6809999999996</v>
      </c>
      <c r="ID19" s="9">
        <v>2669.9549999999999</v>
      </c>
      <c r="IE19" s="9">
        <v>2780.7260000000001</v>
      </c>
      <c r="IF19" s="9">
        <v>3562.473</v>
      </c>
      <c r="IG19" s="9">
        <v>1873.0340000000001</v>
      </c>
      <c r="IH19" s="9">
        <v>1689.4380000000001</v>
      </c>
      <c r="II19" s="9">
        <v>392.38499999999999</v>
      </c>
      <c r="IJ19" s="9">
        <v>215.4</v>
      </c>
      <c r="IK19" s="9">
        <v>176.98500000000001</v>
      </c>
      <c r="IL19" s="9">
        <v>226.61799999999999</v>
      </c>
      <c r="IM19" s="9">
        <v>94.751999999999995</v>
      </c>
      <c r="IN19" s="9">
        <v>131.86600000000001</v>
      </c>
      <c r="IO19" s="9">
        <v>102.67</v>
      </c>
      <c r="IP19" s="9">
        <v>46.896000000000001</v>
      </c>
      <c r="IQ19" s="9">
        <v>55.773000000000003</v>
      </c>
    </row>
    <row r="20" spans="1:251">
      <c r="A20" s="10">
        <v>45323</v>
      </c>
      <c r="B20" s="9">
        <v>37.277000000000001</v>
      </c>
      <c r="C20" s="9">
        <v>28.937999999999999</v>
      </c>
      <c r="D20" s="9">
        <v>5.3940000000000001</v>
      </c>
      <c r="E20" s="9">
        <v>23.544</v>
      </c>
      <c r="F20" s="9">
        <v>778.88099999999997</v>
      </c>
      <c r="G20" s="9">
        <v>338.61200000000002</v>
      </c>
      <c r="H20" s="9">
        <v>440.26900000000001</v>
      </c>
      <c r="I20" s="9">
        <v>415.89400000000001</v>
      </c>
      <c r="J20" s="9">
        <v>178.54400000000001</v>
      </c>
      <c r="K20" s="9">
        <v>237.35</v>
      </c>
      <c r="L20" s="9">
        <v>77.972999999999999</v>
      </c>
      <c r="M20" s="9">
        <v>41.442999999999998</v>
      </c>
      <c r="N20" s="9">
        <v>36.53</v>
      </c>
      <c r="O20" s="9">
        <v>337.92099999999999</v>
      </c>
      <c r="P20" s="9">
        <v>137.101</v>
      </c>
      <c r="Q20" s="9">
        <v>200.82</v>
      </c>
      <c r="R20" s="9">
        <v>4808.982</v>
      </c>
      <c r="S20" s="9">
        <v>2477.3069999999998</v>
      </c>
      <c r="T20" s="9">
        <v>2331.6750000000002</v>
      </c>
      <c r="U20" s="9">
        <v>1409.9949999999999</v>
      </c>
      <c r="V20" s="9">
        <v>550.28099999999995</v>
      </c>
      <c r="W20" s="9">
        <v>859.71400000000006</v>
      </c>
      <c r="X20" s="9">
        <v>213.54499999999999</v>
      </c>
      <c r="Y20" s="9">
        <v>85.572999999999993</v>
      </c>
      <c r="Z20" s="9">
        <v>127.97199999999999</v>
      </c>
      <c r="AA20" s="9">
        <v>4490.4430000000002</v>
      </c>
      <c r="AB20" s="9">
        <v>2117.12</v>
      </c>
      <c r="AC20" s="9">
        <v>2373.3220000000001</v>
      </c>
      <c r="AD20" s="9">
        <v>733.16600000000005</v>
      </c>
      <c r="AE20" s="9">
        <v>437.601</v>
      </c>
      <c r="AF20" s="9">
        <v>295.565</v>
      </c>
      <c r="AG20" s="9">
        <v>50.676000000000002</v>
      </c>
      <c r="AH20" s="9">
        <v>33.539000000000001</v>
      </c>
      <c r="AI20" s="9">
        <v>17.137</v>
      </c>
      <c r="AJ20" s="9">
        <v>40.521999999999998</v>
      </c>
      <c r="AK20" s="9">
        <v>25.434000000000001</v>
      </c>
      <c r="AL20" s="9">
        <v>15.087999999999999</v>
      </c>
      <c r="AM20" s="9">
        <v>12.349</v>
      </c>
      <c r="AN20" s="9">
        <v>7.8540000000000001</v>
      </c>
      <c r="AO20" s="9">
        <v>4.4950000000000001</v>
      </c>
      <c r="AP20" s="9">
        <v>43.875</v>
      </c>
      <c r="AQ20" s="9">
        <v>27.292999999999999</v>
      </c>
      <c r="AR20" s="9">
        <v>16.582000000000001</v>
      </c>
      <c r="AS20" s="9">
        <v>36.843000000000004</v>
      </c>
      <c r="AT20" s="9">
        <v>21.756</v>
      </c>
      <c r="AU20" s="9">
        <v>15.087999999999999</v>
      </c>
      <c r="AV20" s="9">
        <v>38.856999999999999</v>
      </c>
      <c r="AW20" s="9">
        <v>24.696999999999999</v>
      </c>
      <c r="AX20" s="9">
        <v>14.16</v>
      </c>
      <c r="AY20" s="9">
        <v>694.31</v>
      </c>
      <c r="AZ20" s="9">
        <v>412.904</v>
      </c>
      <c r="BA20" s="9">
        <v>281.40499999999997</v>
      </c>
      <c r="BB20" s="9">
        <v>33.659999999999997</v>
      </c>
      <c r="BC20" s="9">
        <v>21.449000000000002</v>
      </c>
      <c r="BD20" s="9">
        <v>12.211</v>
      </c>
      <c r="BE20" s="9">
        <v>411.54599999999999</v>
      </c>
      <c r="BF20" s="9">
        <v>223.20500000000001</v>
      </c>
      <c r="BG20" s="9">
        <v>188.34200000000001</v>
      </c>
      <c r="BH20" s="9">
        <v>20.690999999999999</v>
      </c>
      <c r="BI20" s="9">
        <v>15.221</v>
      </c>
      <c r="BJ20" s="9">
        <v>5.4710000000000001</v>
      </c>
      <c r="BK20" s="9">
        <v>877.77800000000002</v>
      </c>
      <c r="BL20" s="9">
        <v>513.40499999999997</v>
      </c>
      <c r="BM20" s="9">
        <v>364.37299999999999</v>
      </c>
      <c r="BN20" s="9">
        <v>833.15800000000002</v>
      </c>
      <c r="BO20" s="9">
        <v>488.858</v>
      </c>
      <c r="BP20" s="9">
        <v>344.3</v>
      </c>
      <c r="BQ20" s="9">
        <v>708.45299999999997</v>
      </c>
      <c r="BR20" s="9">
        <v>422.238</v>
      </c>
      <c r="BS20" s="9">
        <v>286.21499999999997</v>
      </c>
      <c r="BT20" s="9">
        <v>246.78200000000001</v>
      </c>
      <c r="BU20" s="9">
        <v>140.404</v>
      </c>
      <c r="BV20" s="9">
        <v>106.377</v>
      </c>
      <c r="BW20" s="9">
        <v>157.28899999999999</v>
      </c>
      <c r="BX20" s="9">
        <v>83.239000000000004</v>
      </c>
      <c r="BY20" s="9">
        <v>74.05</v>
      </c>
      <c r="BZ20" s="9">
        <v>12.677</v>
      </c>
      <c r="CA20" s="9">
        <v>7.4349999999999996</v>
      </c>
      <c r="CB20" s="9">
        <v>5.242</v>
      </c>
      <c r="CC20" s="9">
        <v>11.053000000000001</v>
      </c>
      <c r="CD20" s="9">
        <v>4.6970000000000001</v>
      </c>
      <c r="CE20" s="9">
        <v>6.3559999999999999</v>
      </c>
      <c r="CF20" s="9">
        <v>3746.223</v>
      </c>
      <c r="CG20" s="9">
        <v>1674.8219999999999</v>
      </c>
      <c r="CH20" s="9">
        <v>2071.4009999999998</v>
      </c>
      <c r="CI20" s="9">
        <v>169.69900000000001</v>
      </c>
      <c r="CJ20" s="9">
        <v>83.730999999999995</v>
      </c>
      <c r="CK20" s="9">
        <v>85.968000000000004</v>
      </c>
      <c r="CL20" s="9">
        <v>27.722999999999999</v>
      </c>
      <c r="CM20" s="9">
        <v>14.66</v>
      </c>
      <c r="CN20" s="9">
        <v>13.061999999999999</v>
      </c>
      <c r="CO20" s="9">
        <v>148.417</v>
      </c>
      <c r="CP20" s="9">
        <v>73.41</v>
      </c>
      <c r="CQ20" s="9">
        <v>75.007000000000005</v>
      </c>
      <c r="CR20" s="9">
        <v>20.423999999999999</v>
      </c>
      <c r="CS20" s="9">
        <v>8.7650000000000006</v>
      </c>
      <c r="CT20" s="9">
        <v>11.659000000000001</v>
      </c>
      <c r="CU20" s="9">
        <v>125.587</v>
      </c>
      <c r="CV20" s="9">
        <v>63.911000000000001</v>
      </c>
      <c r="CW20" s="9">
        <v>61.676000000000002</v>
      </c>
      <c r="CX20" s="9">
        <v>28.300999999999998</v>
      </c>
      <c r="CY20" s="9">
        <v>15.704000000000001</v>
      </c>
      <c r="CZ20" s="9">
        <v>12.597</v>
      </c>
      <c r="DA20" s="9">
        <v>22.558</v>
      </c>
      <c r="DB20" s="9">
        <v>10.981999999999999</v>
      </c>
      <c r="DC20" s="9">
        <v>11.574999999999999</v>
      </c>
      <c r="DD20" s="9">
        <v>3.984</v>
      </c>
      <c r="DE20" s="9">
        <v>1.4</v>
      </c>
      <c r="DF20" s="9">
        <v>2.5840000000000001</v>
      </c>
      <c r="DG20" s="9">
        <v>1186.229</v>
      </c>
      <c r="DH20" s="9">
        <v>621.49300000000005</v>
      </c>
      <c r="DI20" s="9">
        <v>564.73599999999999</v>
      </c>
      <c r="DJ20" s="9">
        <v>182.02799999999999</v>
      </c>
      <c r="DK20" s="9">
        <v>89.088999999999999</v>
      </c>
      <c r="DL20" s="9">
        <v>92.938000000000002</v>
      </c>
      <c r="DM20" s="9">
        <v>23.355</v>
      </c>
      <c r="DN20" s="9">
        <v>9.6430000000000007</v>
      </c>
      <c r="DO20" s="9">
        <v>13.712</v>
      </c>
      <c r="DP20" s="9">
        <v>158.673</v>
      </c>
      <c r="DQ20" s="9">
        <v>79.445999999999998</v>
      </c>
      <c r="DR20" s="9">
        <v>79.225999999999999</v>
      </c>
      <c r="DS20" s="9">
        <v>756.52099999999996</v>
      </c>
      <c r="DT20" s="9">
        <v>447.24400000000003</v>
      </c>
      <c r="DU20" s="9">
        <v>309.27699999999999</v>
      </c>
      <c r="DV20" s="9">
        <v>3733.9209999999998</v>
      </c>
      <c r="DW20" s="9">
        <v>1669.876</v>
      </c>
      <c r="DX20" s="9">
        <v>2064.0450000000001</v>
      </c>
      <c r="DY20" s="9">
        <v>138.79300000000001</v>
      </c>
      <c r="DZ20" s="9">
        <v>68.007999999999996</v>
      </c>
      <c r="EA20" s="9">
        <v>70.784999999999997</v>
      </c>
      <c r="EB20" s="9">
        <v>6806.6</v>
      </c>
      <c r="EC20" s="9">
        <v>3349.3879999999999</v>
      </c>
      <c r="ED20" s="9">
        <v>3457.212</v>
      </c>
      <c r="EE20" s="9">
        <v>4379.6880000000001</v>
      </c>
      <c r="EF20" s="9">
        <v>2292.8780000000002</v>
      </c>
      <c r="EG20" s="9">
        <v>2086.81</v>
      </c>
      <c r="EH20" s="9">
        <v>498.10899999999998</v>
      </c>
      <c r="EI20" s="9">
        <v>268.80799999999999</v>
      </c>
      <c r="EJ20" s="9">
        <v>229.3</v>
      </c>
      <c r="EK20" s="9">
        <v>293.44</v>
      </c>
      <c r="EL20" s="9">
        <v>119.015</v>
      </c>
      <c r="EM20" s="9">
        <v>174.42500000000001</v>
      </c>
      <c r="EN20" s="9">
        <v>161.27099999999999</v>
      </c>
      <c r="EO20" s="9">
        <v>76.947999999999993</v>
      </c>
      <c r="EP20" s="9">
        <v>84.323999999999998</v>
      </c>
      <c r="EQ20" s="9">
        <v>290.72399999999999</v>
      </c>
      <c r="ER20" s="9">
        <v>127.95099999999999</v>
      </c>
      <c r="ES20" s="9">
        <v>162.773</v>
      </c>
      <c r="ET20" s="9">
        <v>259.82299999999998</v>
      </c>
      <c r="EU20" s="9">
        <v>107.84099999999999</v>
      </c>
      <c r="EV20" s="9">
        <v>151.982</v>
      </c>
      <c r="EW20" s="9">
        <v>778.55399999999997</v>
      </c>
      <c r="EX20" s="9">
        <v>413.90899999999999</v>
      </c>
      <c r="EY20" s="9">
        <v>364.64499999999998</v>
      </c>
      <c r="EZ20" s="9">
        <v>3601.1350000000002</v>
      </c>
      <c r="FA20" s="9">
        <v>1878.9690000000001</v>
      </c>
      <c r="FB20" s="9">
        <v>1722.165</v>
      </c>
      <c r="FC20" s="9">
        <v>728.06200000000001</v>
      </c>
      <c r="FD20" s="9">
        <v>380.75200000000001</v>
      </c>
      <c r="FE20" s="9">
        <v>347.31</v>
      </c>
      <c r="FF20" s="9">
        <v>2930.01</v>
      </c>
      <c r="FG20" s="9">
        <v>1443.684</v>
      </c>
      <c r="FH20" s="9">
        <v>1486.326</v>
      </c>
      <c r="FI20" s="9">
        <v>323.70499999999998</v>
      </c>
      <c r="FJ20" s="9">
        <v>155.38800000000001</v>
      </c>
      <c r="FK20" s="9">
        <v>168.31700000000001</v>
      </c>
      <c r="FL20" s="9">
        <v>4697.9390000000003</v>
      </c>
      <c r="FM20" s="9">
        <v>2440.9459999999999</v>
      </c>
      <c r="FN20" s="9">
        <v>2256.9940000000001</v>
      </c>
      <c r="FO20" s="9">
        <v>4183.2579999999998</v>
      </c>
      <c r="FP20" s="9">
        <v>2176.1289999999999</v>
      </c>
      <c r="FQ20" s="9">
        <v>2007.1289999999999</v>
      </c>
      <c r="FR20" s="9">
        <v>3927.6970000000001</v>
      </c>
      <c r="FS20" s="9">
        <v>2058.2399999999998</v>
      </c>
      <c r="FT20" s="9">
        <v>1869.4570000000001</v>
      </c>
      <c r="FU20" s="9">
        <v>1125.2829999999999</v>
      </c>
      <c r="FV20" s="9">
        <v>562.58799999999997</v>
      </c>
      <c r="FW20" s="9">
        <v>562.69399999999996</v>
      </c>
      <c r="FX20" s="9">
        <v>650.83000000000004</v>
      </c>
      <c r="FY20" s="9">
        <v>332.77100000000002</v>
      </c>
      <c r="FZ20" s="9">
        <v>318.05900000000003</v>
      </c>
      <c r="GA20" s="9">
        <v>332.57900000000001</v>
      </c>
      <c r="GB20" s="9">
        <v>184.70400000000001</v>
      </c>
      <c r="GC20" s="9">
        <v>147.875</v>
      </c>
      <c r="GD20" s="9">
        <v>163.96600000000001</v>
      </c>
      <c r="GE20" s="9">
        <v>86.611000000000004</v>
      </c>
      <c r="GF20" s="9">
        <v>77.355999999999995</v>
      </c>
      <c r="GG20" s="9">
        <v>2262.9450000000002</v>
      </c>
      <c r="GH20" s="9">
        <v>969.899</v>
      </c>
      <c r="GI20" s="9">
        <v>1293.047</v>
      </c>
      <c r="GJ20" s="9">
        <v>411.99599999999998</v>
      </c>
      <c r="GK20" s="9">
        <v>177.09299999999999</v>
      </c>
      <c r="GL20" s="9">
        <v>234.90299999999999</v>
      </c>
      <c r="GM20" s="9">
        <v>116.3</v>
      </c>
      <c r="GN20" s="9">
        <v>64.766000000000005</v>
      </c>
      <c r="GO20" s="9">
        <v>51.533999999999999</v>
      </c>
      <c r="GP20" s="9">
        <v>334.577</v>
      </c>
      <c r="GQ20" s="9">
        <v>151.46299999999999</v>
      </c>
      <c r="GR20" s="9">
        <v>183.114</v>
      </c>
      <c r="GS20" s="9">
        <v>71.320999999999998</v>
      </c>
      <c r="GT20" s="9">
        <v>32.122</v>
      </c>
      <c r="GU20" s="9">
        <v>39.198999999999998</v>
      </c>
      <c r="GV20" s="9">
        <v>244.81299999999999</v>
      </c>
      <c r="GW20" s="9">
        <v>110.078</v>
      </c>
      <c r="GX20" s="9">
        <v>134.73500000000001</v>
      </c>
      <c r="GY20" s="9">
        <v>16.802</v>
      </c>
      <c r="GZ20" s="9">
        <v>8.0579999999999998</v>
      </c>
      <c r="HA20" s="9">
        <v>8.7439999999999998</v>
      </c>
      <c r="HB20" s="9">
        <v>79.194000000000003</v>
      </c>
      <c r="HC20" s="9">
        <v>25.63</v>
      </c>
      <c r="HD20" s="9">
        <v>53.564</v>
      </c>
      <c r="HE20" s="9">
        <v>66.727999999999994</v>
      </c>
      <c r="HF20" s="9">
        <v>7.71</v>
      </c>
      <c r="HG20" s="9">
        <v>59.018000000000001</v>
      </c>
      <c r="HH20" s="9">
        <v>901.34100000000001</v>
      </c>
      <c r="HI20" s="9">
        <v>413.00299999999999</v>
      </c>
      <c r="HJ20" s="9">
        <v>488.33699999999999</v>
      </c>
      <c r="HK20" s="9">
        <v>577.73699999999997</v>
      </c>
      <c r="HL20" s="9">
        <v>263.70299999999997</v>
      </c>
      <c r="HM20" s="9">
        <v>314.03399999999999</v>
      </c>
      <c r="HN20" s="9">
        <v>97.751999999999995</v>
      </c>
      <c r="HO20" s="9">
        <v>46.009</v>
      </c>
      <c r="HP20" s="9">
        <v>51.743000000000002</v>
      </c>
      <c r="HQ20" s="9">
        <v>479.98599999999999</v>
      </c>
      <c r="HR20" s="9">
        <v>217.69499999999999</v>
      </c>
      <c r="HS20" s="9">
        <v>262.291</v>
      </c>
      <c r="HT20" s="9">
        <v>4477.4399999999996</v>
      </c>
      <c r="HU20" s="9">
        <v>2338.8870000000002</v>
      </c>
      <c r="HV20" s="9">
        <v>2138.5529999999999</v>
      </c>
      <c r="HW20" s="9">
        <v>2329.16</v>
      </c>
      <c r="HX20" s="9">
        <v>1010.501</v>
      </c>
      <c r="HY20" s="9">
        <v>1318.6590000000001</v>
      </c>
      <c r="HZ20" s="9">
        <v>312.35199999999998</v>
      </c>
      <c r="IA20" s="9">
        <v>145.11099999999999</v>
      </c>
      <c r="IB20" s="9">
        <v>167.24100000000001</v>
      </c>
      <c r="IC20" s="9">
        <v>5620.1490000000003</v>
      </c>
      <c r="ID20" s="9">
        <v>2753.9670000000001</v>
      </c>
      <c r="IE20" s="9">
        <v>2866.1819999999998</v>
      </c>
      <c r="IF20" s="9">
        <v>3669.94</v>
      </c>
      <c r="IG20" s="9">
        <v>1903.992</v>
      </c>
      <c r="IH20" s="9">
        <v>1765.9480000000001</v>
      </c>
      <c r="II20" s="9">
        <v>434.48200000000003</v>
      </c>
      <c r="IJ20" s="9">
        <v>225.31700000000001</v>
      </c>
      <c r="IK20" s="9">
        <v>209.16399999999999</v>
      </c>
      <c r="IL20" s="9">
        <v>275.12799999999999</v>
      </c>
      <c r="IM20" s="9">
        <v>114.59699999999999</v>
      </c>
      <c r="IN20" s="9">
        <v>160.53200000000001</v>
      </c>
      <c r="IO20" s="9">
        <v>141.423</v>
      </c>
      <c r="IP20" s="9">
        <v>66.751999999999995</v>
      </c>
      <c r="IQ20" s="9">
        <v>74.671000000000006</v>
      </c>
    </row>
    <row r="21" spans="1:251">
      <c r="A21" s="10">
        <v>45689</v>
      </c>
      <c r="B21" s="9">
        <v>29.748999999999999</v>
      </c>
      <c r="C21" s="9">
        <v>19.876000000000001</v>
      </c>
      <c r="D21" s="9">
        <v>5.2119999999999997</v>
      </c>
      <c r="E21" s="9">
        <v>14.664</v>
      </c>
      <c r="F21" s="9">
        <v>792.702</v>
      </c>
      <c r="G21" s="9">
        <v>338.39100000000002</v>
      </c>
      <c r="H21" s="9">
        <v>454.31</v>
      </c>
      <c r="I21" s="9">
        <v>376.49700000000001</v>
      </c>
      <c r="J21" s="9">
        <v>169.863</v>
      </c>
      <c r="K21" s="9">
        <v>206.63399999999999</v>
      </c>
      <c r="L21" s="9">
        <v>63.18</v>
      </c>
      <c r="M21" s="9">
        <v>31.331</v>
      </c>
      <c r="N21" s="9">
        <v>31.849</v>
      </c>
      <c r="O21" s="9">
        <v>313.31599999999997</v>
      </c>
      <c r="P21" s="9">
        <v>138.53200000000001</v>
      </c>
      <c r="Q21" s="9">
        <v>174.785</v>
      </c>
      <c r="R21" s="9">
        <v>4821.95</v>
      </c>
      <c r="S21" s="9">
        <v>2479.3539999999998</v>
      </c>
      <c r="T21" s="9">
        <v>2342.596</v>
      </c>
      <c r="U21" s="9">
        <v>1443.692</v>
      </c>
      <c r="V21" s="9">
        <v>571.53499999999997</v>
      </c>
      <c r="W21" s="9">
        <v>872.15700000000004</v>
      </c>
      <c r="X21" s="9">
        <v>155.53700000000001</v>
      </c>
      <c r="Y21" s="9">
        <v>58.527000000000001</v>
      </c>
      <c r="Z21" s="9">
        <v>97.01</v>
      </c>
      <c r="AA21" s="9">
        <v>4601.4449999999997</v>
      </c>
      <c r="AB21" s="9">
        <v>2161.4830000000002</v>
      </c>
      <c r="AC21" s="9">
        <v>2439.9630000000002</v>
      </c>
      <c r="AD21" s="9">
        <v>728.61800000000005</v>
      </c>
      <c r="AE21" s="9">
        <v>410.28199999999998</v>
      </c>
      <c r="AF21" s="9">
        <v>318.33600000000001</v>
      </c>
      <c r="AG21" s="9">
        <v>31.443999999999999</v>
      </c>
      <c r="AH21" s="9">
        <v>16.044</v>
      </c>
      <c r="AI21" s="9">
        <v>15.401</v>
      </c>
      <c r="AJ21" s="9">
        <v>24.969000000000001</v>
      </c>
      <c r="AK21" s="9">
        <v>12.412000000000001</v>
      </c>
      <c r="AL21" s="9">
        <v>12.557</v>
      </c>
      <c r="AM21" s="9">
        <v>3.1920000000000002</v>
      </c>
      <c r="AN21" s="9">
        <v>2.798</v>
      </c>
      <c r="AO21" s="9">
        <v>0.39400000000000002</v>
      </c>
      <c r="AP21" s="9">
        <v>27.379000000000001</v>
      </c>
      <c r="AQ21" s="9">
        <v>14.901999999999999</v>
      </c>
      <c r="AR21" s="9">
        <v>12.478</v>
      </c>
      <c r="AS21" s="9">
        <v>23.797000000000001</v>
      </c>
      <c r="AT21" s="9">
        <v>11.772</v>
      </c>
      <c r="AU21" s="9">
        <v>12.025</v>
      </c>
      <c r="AV21" s="9">
        <v>31.867000000000001</v>
      </c>
      <c r="AW21" s="9">
        <v>18.306999999999999</v>
      </c>
      <c r="AX21" s="9">
        <v>13.56</v>
      </c>
      <c r="AY21" s="9">
        <v>696.75099999999998</v>
      </c>
      <c r="AZ21" s="9">
        <v>391.97500000000002</v>
      </c>
      <c r="BA21" s="9">
        <v>304.77600000000001</v>
      </c>
      <c r="BB21" s="9">
        <v>26.779</v>
      </c>
      <c r="BC21" s="9">
        <v>15.061999999999999</v>
      </c>
      <c r="BD21" s="9">
        <v>11.717000000000001</v>
      </c>
      <c r="BE21" s="9">
        <v>421.09199999999998</v>
      </c>
      <c r="BF21" s="9">
        <v>203.47499999999999</v>
      </c>
      <c r="BG21" s="9">
        <v>217.61699999999999</v>
      </c>
      <c r="BH21" s="9">
        <v>18.096</v>
      </c>
      <c r="BI21" s="9">
        <v>9.8219999999999992</v>
      </c>
      <c r="BJ21" s="9">
        <v>8.2739999999999991</v>
      </c>
      <c r="BK21" s="9">
        <v>898.57299999999998</v>
      </c>
      <c r="BL21" s="9">
        <v>495.875</v>
      </c>
      <c r="BM21" s="9">
        <v>402.69799999999998</v>
      </c>
      <c r="BN21" s="9">
        <v>864.93499999999995</v>
      </c>
      <c r="BO21" s="9">
        <v>478.57100000000003</v>
      </c>
      <c r="BP21" s="9">
        <v>386.36500000000001</v>
      </c>
      <c r="BQ21" s="9">
        <v>703.678</v>
      </c>
      <c r="BR21" s="9">
        <v>397.11399999999998</v>
      </c>
      <c r="BS21" s="9">
        <v>306.56400000000002</v>
      </c>
      <c r="BT21" s="9">
        <v>238.81</v>
      </c>
      <c r="BU21" s="9">
        <v>126.687</v>
      </c>
      <c r="BV21" s="9">
        <v>112.123</v>
      </c>
      <c r="BW21" s="9">
        <v>177.73699999999999</v>
      </c>
      <c r="BX21" s="9">
        <v>90.179000000000002</v>
      </c>
      <c r="BY21" s="9">
        <v>87.558000000000007</v>
      </c>
      <c r="BZ21" s="9">
        <v>7.7809999999999997</v>
      </c>
      <c r="CA21" s="9">
        <v>4.5860000000000003</v>
      </c>
      <c r="CB21" s="9">
        <v>3.1960000000000002</v>
      </c>
      <c r="CC21" s="9">
        <v>19.437999999999999</v>
      </c>
      <c r="CD21" s="9">
        <v>10.65</v>
      </c>
      <c r="CE21" s="9">
        <v>8.7880000000000003</v>
      </c>
      <c r="CF21" s="9">
        <v>3853.39</v>
      </c>
      <c r="CG21" s="9">
        <v>1740.5509999999999</v>
      </c>
      <c r="CH21" s="9">
        <v>2112.8380000000002</v>
      </c>
      <c r="CI21" s="9">
        <v>77.132000000000005</v>
      </c>
      <c r="CJ21" s="9">
        <v>40.624000000000002</v>
      </c>
      <c r="CK21" s="9">
        <v>36.508000000000003</v>
      </c>
      <c r="CL21" s="9">
        <v>40.045000000000002</v>
      </c>
      <c r="CM21" s="9">
        <v>21.25</v>
      </c>
      <c r="CN21" s="9">
        <v>18.795000000000002</v>
      </c>
      <c r="CO21" s="9">
        <v>74.879000000000005</v>
      </c>
      <c r="CP21" s="9">
        <v>38.048999999999999</v>
      </c>
      <c r="CQ21" s="9">
        <v>36.829000000000001</v>
      </c>
      <c r="CR21" s="9">
        <v>16.844000000000001</v>
      </c>
      <c r="CS21" s="9">
        <v>9.3339999999999996</v>
      </c>
      <c r="CT21" s="9">
        <v>7.51</v>
      </c>
      <c r="CU21" s="9">
        <v>54.433</v>
      </c>
      <c r="CV21" s="9">
        <v>27.635999999999999</v>
      </c>
      <c r="CW21" s="9">
        <v>26.797000000000001</v>
      </c>
      <c r="CX21" s="9">
        <v>12.304</v>
      </c>
      <c r="CY21" s="9">
        <v>6.58</v>
      </c>
      <c r="CZ21" s="9">
        <v>5.7240000000000002</v>
      </c>
      <c r="DA21" s="9">
        <v>7.8120000000000003</v>
      </c>
      <c r="DB21" s="9">
        <v>4.8719999999999999</v>
      </c>
      <c r="DC21" s="9">
        <v>2.94</v>
      </c>
      <c r="DD21" s="9">
        <v>7.5140000000000002</v>
      </c>
      <c r="DE21" s="9">
        <v>3.0209999999999999</v>
      </c>
      <c r="DF21" s="9">
        <v>4.4930000000000003</v>
      </c>
      <c r="DG21" s="9">
        <v>1264.682</v>
      </c>
      <c r="DH21" s="9">
        <v>659.53300000000002</v>
      </c>
      <c r="DI21" s="9">
        <v>605.149</v>
      </c>
      <c r="DJ21" s="9">
        <v>102.128</v>
      </c>
      <c r="DK21" s="9">
        <v>53.570999999999998</v>
      </c>
      <c r="DL21" s="9">
        <v>48.557000000000002</v>
      </c>
      <c r="DM21" s="9">
        <v>20.658999999999999</v>
      </c>
      <c r="DN21" s="9">
        <v>10.779</v>
      </c>
      <c r="DO21" s="9">
        <v>9.8800000000000008</v>
      </c>
      <c r="DP21" s="9">
        <v>81.468999999999994</v>
      </c>
      <c r="DQ21" s="9">
        <v>42.790999999999997</v>
      </c>
      <c r="DR21" s="9">
        <v>38.677</v>
      </c>
      <c r="DS21" s="9">
        <v>749.27700000000004</v>
      </c>
      <c r="DT21" s="9">
        <v>421.06099999999998</v>
      </c>
      <c r="DU21" s="9">
        <v>328.21600000000001</v>
      </c>
      <c r="DV21" s="9">
        <v>3852.1689999999999</v>
      </c>
      <c r="DW21" s="9">
        <v>1740.422</v>
      </c>
      <c r="DX21" s="9">
        <v>2111.7469999999998</v>
      </c>
      <c r="DY21" s="9">
        <v>68.643000000000001</v>
      </c>
      <c r="DZ21" s="9">
        <v>35.075000000000003</v>
      </c>
      <c r="EA21" s="9">
        <v>33.569000000000003</v>
      </c>
      <c r="EB21" s="9">
        <v>6930.9830000000002</v>
      </c>
      <c r="EC21" s="9">
        <v>3411.348</v>
      </c>
      <c r="ED21" s="9">
        <v>3519.6350000000002</v>
      </c>
      <c r="EE21" s="9">
        <v>4466.1899999999996</v>
      </c>
      <c r="EF21" s="9">
        <v>2317.2800000000002</v>
      </c>
      <c r="EG21" s="9">
        <v>2148.9090000000001</v>
      </c>
      <c r="EH21" s="9">
        <v>442.15699999999998</v>
      </c>
      <c r="EI21" s="9">
        <v>237.25299999999999</v>
      </c>
      <c r="EJ21" s="9">
        <v>204.90299999999999</v>
      </c>
      <c r="EK21" s="9">
        <v>275.37599999999998</v>
      </c>
      <c r="EL21" s="9">
        <v>111.41500000000001</v>
      </c>
      <c r="EM21" s="9">
        <v>163.96100000000001</v>
      </c>
      <c r="EN21" s="9">
        <v>131.23500000000001</v>
      </c>
      <c r="EO21" s="9">
        <v>58.558999999999997</v>
      </c>
      <c r="EP21" s="9">
        <v>72.674999999999997</v>
      </c>
      <c r="EQ21" s="9">
        <v>266.41500000000002</v>
      </c>
      <c r="ER21" s="9">
        <v>112.357</v>
      </c>
      <c r="ES21" s="9">
        <v>154.05799999999999</v>
      </c>
      <c r="ET21" s="9">
        <v>250.35400000000001</v>
      </c>
      <c r="EU21" s="9">
        <v>100.43899999999999</v>
      </c>
      <c r="EV21" s="9">
        <v>149.91399999999999</v>
      </c>
      <c r="EW21" s="9">
        <v>703.56899999999996</v>
      </c>
      <c r="EX21" s="9">
        <v>344.20299999999997</v>
      </c>
      <c r="EY21" s="9">
        <v>359.36599999999999</v>
      </c>
      <c r="EZ21" s="9">
        <v>3762.6210000000001</v>
      </c>
      <c r="FA21" s="9">
        <v>1973.077</v>
      </c>
      <c r="FB21" s="9">
        <v>1789.5440000000001</v>
      </c>
      <c r="FC21" s="9">
        <v>651.36699999999996</v>
      </c>
      <c r="FD21" s="9">
        <v>312.05900000000003</v>
      </c>
      <c r="FE21" s="9">
        <v>339.30799999999999</v>
      </c>
      <c r="FF21" s="9">
        <v>3118.5360000000001</v>
      </c>
      <c r="FG21" s="9">
        <v>1546.5250000000001</v>
      </c>
      <c r="FH21" s="9">
        <v>1572.011</v>
      </c>
      <c r="FI21" s="9">
        <v>457.28899999999999</v>
      </c>
      <c r="FJ21" s="9">
        <v>220.178</v>
      </c>
      <c r="FK21" s="9">
        <v>237.11099999999999</v>
      </c>
      <c r="FL21" s="9">
        <v>4788.3500000000004</v>
      </c>
      <c r="FM21" s="9">
        <v>2458.6640000000002</v>
      </c>
      <c r="FN21" s="9">
        <v>2329.6860000000001</v>
      </c>
      <c r="FO21" s="9">
        <v>4387.9279999999999</v>
      </c>
      <c r="FP21" s="9">
        <v>2275.527</v>
      </c>
      <c r="FQ21" s="9">
        <v>2112.402</v>
      </c>
      <c r="FR21" s="9">
        <v>4093.337</v>
      </c>
      <c r="FS21" s="9">
        <v>2145.1610000000001</v>
      </c>
      <c r="FT21" s="9">
        <v>1948.1759999999999</v>
      </c>
      <c r="FU21" s="9">
        <v>1038.8</v>
      </c>
      <c r="FV21" s="9">
        <v>499.18900000000002</v>
      </c>
      <c r="FW21" s="9">
        <v>539.61</v>
      </c>
      <c r="FX21" s="9">
        <v>625.59400000000005</v>
      </c>
      <c r="FY21" s="9">
        <v>297.78399999999999</v>
      </c>
      <c r="FZ21" s="9">
        <v>327.81</v>
      </c>
      <c r="GA21" s="9">
        <v>303.43400000000003</v>
      </c>
      <c r="GB21" s="9">
        <v>156.4</v>
      </c>
      <c r="GC21" s="9">
        <v>147.03299999999999</v>
      </c>
      <c r="GD21" s="9">
        <v>186.44800000000001</v>
      </c>
      <c r="GE21" s="9">
        <v>99.543000000000006</v>
      </c>
      <c r="GF21" s="9">
        <v>86.903999999999996</v>
      </c>
      <c r="GG21" s="9">
        <v>2278.3449999999998</v>
      </c>
      <c r="GH21" s="9">
        <v>994.524</v>
      </c>
      <c r="GI21" s="9">
        <v>1283.8209999999999</v>
      </c>
      <c r="GJ21" s="9">
        <v>332.25299999999999</v>
      </c>
      <c r="GK21" s="9">
        <v>125.449</v>
      </c>
      <c r="GL21" s="9">
        <v>206.804</v>
      </c>
      <c r="GM21" s="9">
        <v>154.46700000000001</v>
      </c>
      <c r="GN21" s="9">
        <v>64.432000000000002</v>
      </c>
      <c r="GO21" s="9">
        <v>90.034999999999997</v>
      </c>
      <c r="GP21" s="9">
        <v>283.94400000000002</v>
      </c>
      <c r="GQ21" s="9">
        <v>110.223</v>
      </c>
      <c r="GR21" s="9">
        <v>173.721</v>
      </c>
      <c r="GS21" s="9">
        <v>66.724000000000004</v>
      </c>
      <c r="GT21" s="9">
        <v>28.966999999999999</v>
      </c>
      <c r="GU21" s="9">
        <v>37.756999999999998</v>
      </c>
      <c r="GV21" s="9">
        <v>189.989</v>
      </c>
      <c r="GW21" s="9">
        <v>72.337999999999994</v>
      </c>
      <c r="GX21" s="9">
        <v>117.652</v>
      </c>
      <c r="GY21" s="9">
        <v>15.547000000000001</v>
      </c>
      <c r="GZ21" s="9">
        <v>4.556</v>
      </c>
      <c r="HA21" s="9">
        <v>10.991</v>
      </c>
      <c r="HB21" s="9">
        <v>66.694999999999993</v>
      </c>
      <c r="HC21" s="9">
        <v>23.600999999999999</v>
      </c>
      <c r="HD21" s="9">
        <v>43.094000000000001</v>
      </c>
      <c r="HE21" s="9">
        <v>58.683999999999997</v>
      </c>
      <c r="HF21" s="9">
        <v>3.5230000000000001</v>
      </c>
      <c r="HG21" s="9">
        <v>55.161000000000001</v>
      </c>
      <c r="HH21" s="9">
        <v>877.91200000000003</v>
      </c>
      <c r="HI21" s="9">
        <v>388.65699999999998</v>
      </c>
      <c r="HJ21" s="9">
        <v>489.255</v>
      </c>
      <c r="HK21" s="9">
        <v>537.08699999999999</v>
      </c>
      <c r="HL21" s="9">
        <v>233.36799999999999</v>
      </c>
      <c r="HM21" s="9">
        <v>303.71899999999999</v>
      </c>
      <c r="HN21" s="9">
        <v>88.754999999999995</v>
      </c>
      <c r="HO21" s="9">
        <v>40.639000000000003</v>
      </c>
      <c r="HP21" s="9">
        <v>48.116</v>
      </c>
      <c r="HQ21" s="9">
        <v>448.33199999999999</v>
      </c>
      <c r="HR21" s="9">
        <v>192.72900000000001</v>
      </c>
      <c r="HS21" s="9">
        <v>255.60300000000001</v>
      </c>
      <c r="HT21" s="9">
        <v>4554.9449999999997</v>
      </c>
      <c r="HU21" s="9">
        <v>2357.9189999999999</v>
      </c>
      <c r="HV21" s="9">
        <v>2197.0259999999998</v>
      </c>
      <c r="HW21" s="9">
        <v>2376.038</v>
      </c>
      <c r="HX21" s="9">
        <v>1053.4290000000001</v>
      </c>
      <c r="HY21" s="9">
        <v>1322.6089999999999</v>
      </c>
      <c r="HZ21" s="9">
        <v>255.75299999999999</v>
      </c>
      <c r="IA21" s="9">
        <v>100.55800000000001</v>
      </c>
      <c r="IB21" s="9">
        <v>155.19499999999999</v>
      </c>
      <c r="IC21" s="9">
        <v>5719.0330000000004</v>
      </c>
      <c r="ID21" s="9">
        <v>2796.1640000000002</v>
      </c>
      <c r="IE21" s="9">
        <v>2922.8690000000001</v>
      </c>
      <c r="IF21" s="9">
        <v>3736.7370000000001</v>
      </c>
      <c r="IG21" s="9">
        <v>1949.4960000000001</v>
      </c>
      <c r="IH21" s="9">
        <v>1787.24</v>
      </c>
      <c r="II21" s="9">
        <v>388.774</v>
      </c>
      <c r="IJ21" s="9">
        <v>217.18799999999999</v>
      </c>
      <c r="IK21" s="9">
        <v>171.58600000000001</v>
      </c>
      <c r="IL21" s="9">
        <v>244.50399999999999</v>
      </c>
      <c r="IM21" s="9">
        <v>103.54300000000001</v>
      </c>
      <c r="IN21" s="9">
        <v>140.96</v>
      </c>
      <c r="IO21" s="9">
        <v>116.48399999999999</v>
      </c>
      <c r="IP21" s="9">
        <v>53.268000000000001</v>
      </c>
      <c r="IQ21" s="9">
        <v>63.216000000000001</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1512</v>
      </c>
      <c r="C1" s="3" t="s">
        <v>1513</v>
      </c>
      <c r="D1" s="3" t="s">
        <v>1514</v>
      </c>
      <c r="E1" s="3" t="s">
        <v>1515</v>
      </c>
      <c r="F1" s="3" t="s">
        <v>1516</v>
      </c>
      <c r="G1" s="3" t="s">
        <v>1517</v>
      </c>
      <c r="H1" s="3" t="s">
        <v>1518</v>
      </c>
      <c r="I1" s="3" t="s">
        <v>1519</v>
      </c>
      <c r="J1" s="3" t="s">
        <v>1520</v>
      </c>
      <c r="K1" s="3" t="s">
        <v>1521</v>
      </c>
      <c r="L1" s="3" t="s">
        <v>1522</v>
      </c>
      <c r="M1" s="3" t="s">
        <v>1523</v>
      </c>
      <c r="N1" s="3" t="s">
        <v>1524</v>
      </c>
      <c r="O1" s="3" t="s">
        <v>1525</v>
      </c>
      <c r="P1" s="3" t="s">
        <v>1526</v>
      </c>
      <c r="Q1" s="3" t="s">
        <v>1527</v>
      </c>
      <c r="R1" s="3" t="s">
        <v>1528</v>
      </c>
      <c r="S1" s="3" t="s">
        <v>1529</v>
      </c>
      <c r="T1" s="3" t="s">
        <v>1530</v>
      </c>
      <c r="U1" s="3" t="s">
        <v>1531</v>
      </c>
      <c r="V1" s="3" t="s">
        <v>1532</v>
      </c>
      <c r="W1" s="3" t="s">
        <v>1533</v>
      </c>
      <c r="X1" s="3" t="s">
        <v>1534</v>
      </c>
      <c r="Y1" s="3" t="s">
        <v>1535</v>
      </c>
      <c r="Z1" s="3" t="s">
        <v>1536</v>
      </c>
      <c r="AA1" s="3" t="s">
        <v>1537</v>
      </c>
      <c r="AB1" s="3" t="s">
        <v>1538</v>
      </c>
      <c r="AC1" s="3" t="s">
        <v>1539</v>
      </c>
      <c r="AD1" s="3" t="s">
        <v>1540</v>
      </c>
      <c r="AE1" s="3" t="s">
        <v>1541</v>
      </c>
      <c r="AF1" s="3" t="s">
        <v>1542</v>
      </c>
      <c r="AG1" s="3" t="s">
        <v>1543</v>
      </c>
      <c r="AH1" s="3" t="s">
        <v>1544</v>
      </c>
      <c r="AI1" s="3" t="s">
        <v>1545</v>
      </c>
      <c r="AJ1" s="3" t="s">
        <v>1546</v>
      </c>
      <c r="AK1" s="3" t="s">
        <v>1547</v>
      </c>
      <c r="AL1" s="3" t="s">
        <v>1548</v>
      </c>
      <c r="AM1" s="3" t="s">
        <v>1549</v>
      </c>
      <c r="AN1" s="3" t="s">
        <v>1550</v>
      </c>
      <c r="AO1" s="3" t="s">
        <v>1551</v>
      </c>
      <c r="AP1" s="3" t="s">
        <v>1552</v>
      </c>
      <c r="AQ1" s="3" t="s">
        <v>1553</v>
      </c>
      <c r="AR1" s="3" t="s">
        <v>1554</v>
      </c>
      <c r="AS1" s="3" t="s">
        <v>1555</v>
      </c>
      <c r="AT1" s="3" t="s">
        <v>1556</v>
      </c>
      <c r="AU1" s="3" t="s">
        <v>1557</v>
      </c>
      <c r="AV1" s="3" t="s">
        <v>1558</v>
      </c>
      <c r="AW1" s="3" t="s">
        <v>1559</v>
      </c>
      <c r="AX1" s="3" t="s">
        <v>1560</v>
      </c>
      <c r="AY1" s="3" t="s">
        <v>1561</v>
      </c>
      <c r="AZ1" s="3" t="s">
        <v>1562</v>
      </c>
      <c r="BA1" s="3" t="s">
        <v>1563</v>
      </c>
      <c r="BB1" s="3" t="s">
        <v>1564</v>
      </c>
      <c r="BC1" s="3" t="s">
        <v>1565</v>
      </c>
      <c r="BD1" s="3" t="s">
        <v>1566</v>
      </c>
      <c r="BE1" s="3" t="s">
        <v>1567</v>
      </c>
      <c r="BF1" s="3" t="s">
        <v>1568</v>
      </c>
      <c r="BG1" s="3" t="s">
        <v>1569</v>
      </c>
      <c r="BH1" s="3" t="s">
        <v>1570</v>
      </c>
      <c r="BI1" s="3" t="s">
        <v>1571</v>
      </c>
      <c r="BJ1" s="3" t="s">
        <v>1572</v>
      </c>
      <c r="BK1" s="3" t="s">
        <v>1573</v>
      </c>
      <c r="BL1" s="3" t="s">
        <v>1574</v>
      </c>
      <c r="BM1" s="3" t="s">
        <v>1575</v>
      </c>
      <c r="BN1" s="3" t="s">
        <v>1576</v>
      </c>
      <c r="BO1" s="3" t="s">
        <v>1577</v>
      </c>
      <c r="BP1" s="3" t="s">
        <v>1578</v>
      </c>
      <c r="BQ1" s="3" t="s">
        <v>1579</v>
      </c>
      <c r="BR1" s="3" t="s">
        <v>1580</v>
      </c>
      <c r="BS1" s="3" t="s">
        <v>1581</v>
      </c>
      <c r="BT1" s="3" t="s">
        <v>1582</v>
      </c>
      <c r="BU1" s="3" t="s">
        <v>1583</v>
      </c>
      <c r="BV1" s="3" t="s">
        <v>1584</v>
      </c>
      <c r="BW1" s="3" t="s">
        <v>1585</v>
      </c>
      <c r="BX1" s="3" t="s">
        <v>1586</v>
      </c>
      <c r="BY1" s="3" t="s">
        <v>1587</v>
      </c>
      <c r="BZ1" s="3" t="s">
        <v>1588</v>
      </c>
      <c r="CA1" s="3" t="s">
        <v>1589</v>
      </c>
      <c r="CB1" s="3" t="s">
        <v>1590</v>
      </c>
      <c r="CC1" s="3" t="s">
        <v>1591</v>
      </c>
      <c r="CD1" s="3" t="s">
        <v>1592</v>
      </c>
      <c r="CE1" s="3" t="s">
        <v>1593</v>
      </c>
      <c r="CF1" s="3" t="s">
        <v>1594</v>
      </c>
      <c r="CG1" s="3" t="s">
        <v>1595</v>
      </c>
      <c r="CH1" s="3" t="s">
        <v>1596</v>
      </c>
      <c r="CI1" s="3" t="s">
        <v>1597</v>
      </c>
      <c r="CJ1" s="3" t="s">
        <v>1598</v>
      </c>
      <c r="CK1" s="3" t="s">
        <v>1599</v>
      </c>
      <c r="CL1" s="3" t="s">
        <v>1600</v>
      </c>
      <c r="CM1" s="3" t="s">
        <v>1601</v>
      </c>
      <c r="CN1" s="3" t="s">
        <v>1602</v>
      </c>
      <c r="CO1" s="3" t="s">
        <v>1603</v>
      </c>
      <c r="CP1" s="3" t="s">
        <v>1604</v>
      </c>
      <c r="CQ1" s="3" t="s">
        <v>1605</v>
      </c>
      <c r="CR1" s="3" t="s">
        <v>1606</v>
      </c>
      <c r="CS1" s="3" t="s">
        <v>1607</v>
      </c>
      <c r="CT1" s="3" t="s">
        <v>1608</v>
      </c>
      <c r="CU1" s="3" t="s">
        <v>1609</v>
      </c>
      <c r="CV1" s="3" t="s">
        <v>1610</v>
      </c>
      <c r="CW1" s="3" t="s">
        <v>1611</v>
      </c>
      <c r="CX1" s="3" t="s">
        <v>1612</v>
      </c>
      <c r="CY1" s="3" t="s">
        <v>1613</v>
      </c>
      <c r="CZ1" s="3" t="s">
        <v>1614</v>
      </c>
      <c r="DA1" s="3" t="s">
        <v>1615</v>
      </c>
      <c r="DB1" s="3" t="s">
        <v>1616</v>
      </c>
      <c r="DC1" s="3" t="s">
        <v>1617</v>
      </c>
      <c r="DD1" s="3" t="s">
        <v>1618</v>
      </c>
      <c r="DE1" s="3" t="s">
        <v>1619</v>
      </c>
      <c r="DF1" s="3" t="s">
        <v>1620</v>
      </c>
      <c r="DG1" s="3" t="s">
        <v>1621</v>
      </c>
      <c r="DH1" s="3" t="s">
        <v>1622</v>
      </c>
      <c r="DI1" s="3" t="s">
        <v>1623</v>
      </c>
      <c r="DJ1" s="3" t="s">
        <v>1624</v>
      </c>
      <c r="DK1" s="3" t="s">
        <v>1625</v>
      </c>
      <c r="DL1" s="3" t="s">
        <v>1626</v>
      </c>
      <c r="DM1" s="3" t="s">
        <v>1627</v>
      </c>
      <c r="DN1" s="3" t="s">
        <v>1628</v>
      </c>
      <c r="DO1" s="3" t="s">
        <v>1629</v>
      </c>
      <c r="DP1" s="3" t="s">
        <v>1630</v>
      </c>
      <c r="DQ1" s="3" t="s">
        <v>1631</v>
      </c>
      <c r="DR1" s="3" t="s">
        <v>1632</v>
      </c>
      <c r="DS1" s="3" t="s">
        <v>1633</v>
      </c>
      <c r="DT1" s="3" t="s">
        <v>1634</v>
      </c>
      <c r="DU1" s="3" t="s">
        <v>1635</v>
      </c>
      <c r="DV1" s="3" t="s">
        <v>1636</v>
      </c>
      <c r="DW1" s="3" t="s">
        <v>1637</v>
      </c>
      <c r="DX1" s="3" t="s">
        <v>1638</v>
      </c>
      <c r="DY1" s="3" t="s">
        <v>1639</v>
      </c>
      <c r="DZ1" s="3" t="s">
        <v>1640</v>
      </c>
      <c r="EA1" s="3" t="s">
        <v>1641</v>
      </c>
      <c r="EB1" s="3" t="s">
        <v>1642</v>
      </c>
      <c r="EC1" s="3" t="s">
        <v>1643</v>
      </c>
      <c r="ED1" s="3" t="s">
        <v>1644</v>
      </c>
      <c r="EE1" s="3" t="s">
        <v>1645</v>
      </c>
      <c r="EF1" s="3" t="s">
        <v>1646</v>
      </c>
      <c r="EG1" s="3" t="s">
        <v>1647</v>
      </c>
      <c r="EH1" s="3" t="s">
        <v>1648</v>
      </c>
      <c r="EI1" s="3" t="s">
        <v>1649</v>
      </c>
      <c r="EJ1" s="3" t="s">
        <v>1650</v>
      </c>
      <c r="EK1" s="3" t="s">
        <v>1651</v>
      </c>
      <c r="EL1" s="3" t="s">
        <v>1652</v>
      </c>
      <c r="EM1" s="3" t="s">
        <v>1653</v>
      </c>
      <c r="EN1" s="3" t="s">
        <v>1654</v>
      </c>
      <c r="EO1" s="3" t="s">
        <v>1655</v>
      </c>
      <c r="EP1" s="3" t="s">
        <v>1656</v>
      </c>
      <c r="EQ1" s="3" t="s">
        <v>1657</v>
      </c>
      <c r="ER1" s="3" t="s">
        <v>1658</v>
      </c>
      <c r="ES1" s="3" t="s">
        <v>1659</v>
      </c>
      <c r="ET1" s="3" t="s">
        <v>1660</v>
      </c>
      <c r="EU1" s="3" t="s">
        <v>1661</v>
      </c>
      <c r="EV1" s="3" t="s">
        <v>1662</v>
      </c>
      <c r="EW1" s="3" t="s">
        <v>1663</v>
      </c>
      <c r="EX1" s="3" t="s">
        <v>1664</v>
      </c>
      <c r="EY1" s="3" t="s">
        <v>1665</v>
      </c>
      <c r="EZ1" s="3" t="s">
        <v>1666</v>
      </c>
      <c r="FA1" s="3" t="s">
        <v>1667</v>
      </c>
      <c r="FB1" s="3" t="s">
        <v>1668</v>
      </c>
      <c r="FC1" s="3" t="s">
        <v>1669</v>
      </c>
      <c r="FD1" s="3" t="s">
        <v>1670</v>
      </c>
      <c r="FE1" s="3" t="s">
        <v>1671</v>
      </c>
      <c r="FF1" s="3" t="s">
        <v>1672</v>
      </c>
      <c r="FG1" s="3" t="s">
        <v>1673</v>
      </c>
      <c r="FH1" s="3" t="s">
        <v>1674</v>
      </c>
      <c r="FI1" s="3" t="s">
        <v>1675</v>
      </c>
      <c r="FJ1" s="3" t="s">
        <v>1676</v>
      </c>
      <c r="FK1" s="3" t="s">
        <v>1677</v>
      </c>
      <c r="FL1" s="3" t="s">
        <v>1678</v>
      </c>
      <c r="FM1" s="3" t="s">
        <v>1679</v>
      </c>
      <c r="FN1" s="3" t="s">
        <v>1680</v>
      </c>
      <c r="FO1" s="3" t="s">
        <v>1681</v>
      </c>
      <c r="FP1" s="3" t="s">
        <v>1682</v>
      </c>
      <c r="FQ1" s="3" t="s">
        <v>1683</v>
      </c>
      <c r="FR1" s="3" t="s">
        <v>1684</v>
      </c>
      <c r="FS1" s="3" t="s">
        <v>1685</v>
      </c>
      <c r="FT1" s="3" t="s">
        <v>1686</v>
      </c>
      <c r="FU1" s="3" t="s">
        <v>1687</v>
      </c>
      <c r="FV1" s="3" t="s">
        <v>1688</v>
      </c>
      <c r="FW1" s="3" t="s">
        <v>1689</v>
      </c>
      <c r="FX1" s="3" t="s">
        <v>1690</v>
      </c>
      <c r="FY1" s="3" t="s">
        <v>1691</v>
      </c>
      <c r="FZ1" s="3" t="s">
        <v>1692</v>
      </c>
      <c r="GA1" s="3" t="s">
        <v>1693</v>
      </c>
      <c r="GB1" s="3" t="s">
        <v>1694</v>
      </c>
      <c r="GC1" s="3" t="s">
        <v>1695</v>
      </c>
      <c r="GD1" s="3" t="s">
        <v>1696</v>
      </c>
      <c r="GE1" s="3" t="s">
        <v>1697</v>
      </c>
      <c r="GF1" s="3" t="s">
        <v>1698</v>
      </c>
      <c r="GG1" s="3" t="s">
        <v>1699</v>
      </c>
      <c r="GH1" s="3" t="s">
        <v>1700</v>
      </c>
      <c r="GI1" s="3" t="s">
        <v>1701</v>
      </c>
      <c r="GJ1" s="3" t="s">
        <v>1702</v>
      </c>
      <c r="GK1" s="3" t="s">
        <v>1703</v>
      </c>
      <c r="GL1" s="3" t="s">
        <v>1704</v>
      </c>
      <c r="GM1" s="3" t="s">
        <v>1705</v>
      </c>
      <c r="GN1" s="3" t="s">
        <v>1706</v>
      </c>
      <c r="GO1" s="3" t="s">
        <v>1707</v>
      </c>
      <c r="GP1" s="3" t="s">
        <v>1708</v>
      </c>
      <c r="GQ1" s="3" t="s">
        <v>1709</v>
      </c>
      <c r="GR1" s="3" t="s">
        <v>1710</v>
      </c>
      <c r="GS1" s="3" t="s">
        <v>1711</v>
      </c>
      <c r="GT1" s="3" t="s">
        <v>1712</v>
      </c>
      <c r="GU1" s="3" t="s">
        <v>1713</v>
      </c>
      <c r="GV1" s="3" t="s">
        <v>1714</v>
      </c>
      <c r="GW1" s="3" t="s">
        <v>1715</v>
      </c>
      <c r="GX1" s="3" t="s">
        <v>1716</v>
      </c>
      <c r="GY1" s="3" t="s">
        <v>1717</v>
      </c>
      <c r="GZ1" s="3" t="s">
        <v>1718</v>
      </c>
      <c r="HA1" s="3" t="s">
        <v>1719</v>
      </c>
      <c r="HB1" s="3" t="s">
        <v>1720</v>
      </c>
      <c r="HC1" s="3" t="s">
        <v>1721</v>
      </c>
      <c r="HD1" s="3" t="s">
        <v>1722</v>
      </c>
      <c r="HE1" s="3" t="s">
        <v>1723</v>
      </c>
      <c r="HF1" s="3" t="s">
        <v>1724</v>
      </c>
      <c r="HG1" s="3" t="s">
        <v>1725</v>
      </c>
      <c r="HH1" s="3" t="s">
        <v>1726</v>
      </c>
      <c r="HI1" s="3" t="s">
        <v>1727</v>
      </c>
      <c r="HJ1" s="3" t="s">
        <v>1728</v>
      </c>
      <c r="HK1" s="3" t="s">
        <v>1729</v>
      </c>
      <c r="HL1" s="3" t="s">
        <v>1730</v>
      </c>
      <c r="HM1" s="3" t="s">
        <v>1731</v>
      </c>
      <c r="HN1" s="3" t="s">
        <v>1732</v>
      </c>
      <c r="HO1" s="3" t="s">
        <v>1733</v>
      </c>
      <c r="HP1" s="3" t="s">
        <v>1734</v>
      </c>
      <c r="HQ1" s="3" t="s">
        <v>1735</v>
      </c>
      <c r="HR1" s="3" t="s">
        <v>1736</v>
      </c>
      <c r="HS1" s="3" t="s">
        <v>1737</v>
      </c>
      <c r="HT1" s="3" t="s">
        <v>1738</v>
      </c>
      <c r="HU1" s="3" t="s">
        <v>1739</v>
      </c>
      <c r="HV1" s="3" t="s">
        <v>1740</v>
      </c>
      <c r="HW1" s="3" t="s">
        <v>1741</v>
      </c>
      <c r="HX1" s="3" t="s">
        <v>1742</v>
      </c>
      <c r="HY1" s="3" t="s">
        <v>1743</v>
      </c>
      <c r="HZ1" s="3" t="s">
        <v>1744</v>
      </c>
      <c r="IA1" s="3" t="s">
        <v>1745</v>
      </c>
      <c r="IB1" s="3" t="s">
        <v>1746</v>
      </c>
      <c r="IC1" s="3" t="s">
        <v>1747</v>
      </c>
      <c r="ID1" s="3" t="s">
        <v>1748</v>
      </c>
      <c r="IE1" s="3" t="s">
        <v>1749</v>
      </c>
      <c r="IF1" s="3" t="s">
        <v>1750</v>
      </c>
      <c r="IG1" s="3" t="s">
        <v>1751</v>
      </c>
      <c r="IH1" s="3" t="s">
        <v>1752</v>
      </c>
      <c r="II1" s="3" t="s">
        <v>1753</v>
      </c>
      <c r="IJ1" s="3" t="s">
        <v>1754</v>
      </c>
      <c r="IK1" s="3" t="s">
        <v>1755</v>
      </c>
      <c r="IL1" s="3" t="s">
        <v>1756</v>
      </c>
      <c r="IM1" s="3" t="s">
        <v>1757</v>
      </c>
      <c r="IN1" s="3" t="s">
        <v>1758</v>
      </c>
      <c r="IO1" s="3" t="s">
        <v>1759</v>
      </c>
      <c r="IP1" s="3" t="s">
        <v>1760</v>
      </c>
      <c r="IQ1" s="3" t="s">
        <v>1761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1762</v>
      </c>
      <c r="C10" s="8" t="s">
        <v>1763</v>
      </c>
      <c r="D10" s="8" t="s">
        <v>1764</v>
      </c>
      <c r="E10" s="8" t="s">
        <v>1765</v>
      </c>
      <c r="F10" s="8" t="s">
        <v>1766</v>
      </c>
      <c r="G10" s="8" t="s">
        <v>1767</v>
      </c>
      <c r="H10" s="8" t="s">
        <v>1768</v>
      </c>
      <c r="I10" s="8" t="s">
        <v>1769</v>
      </c>
      <c r="J10" s="8" t="s">
        <v>1770</v>
      </c>
      <c r="K10" s="8" t="s">
        <v>1771</v>
      </c>
      <c r="L10" s="8" t="s">
        <v>1772</v>
      </c>
      <c r="M10" s="8" t="s">
        <v>1773</v>
      </c>
      <c r="N10" s="8" t="s">
        <v>1774</v>
      </c>
      <c r="O10" s="8" t="s">
        <v>1775</v>
      </c>
      <c r="P10" s="8" t="s">
        <v>1776</v>
      </c>
      <c r="Q10" s="8" t="s">
        <v>1777</v>
      </c>
      <c r="R10" s="8" t="s">
        <v>1778</v>
      </c>
      <c r="S10" s="8" t="s">
        <v>1779</v>
      </c>
      <c r="T10" s="8" t="s">
        <v>1780</v>
      </c>
      <c r="U10" s="8" t="s">
        <v>1781</v>
      </c>
      <c r="V10" s="8" t="s">
        <v>1782</v>
      </c>
      <c r="W10" s="8" t="s">
        <v>1783</v>
      </c>
      <c r="X10" s="8" t="s">
        <v>1784</v>
      </c>
      <c r="Y10" s="8" t="s">
        <v>1785</v>
      </c>
      <c r="Z10" s="8" t="s">
        <v>1786</v>
      </c>
      <c r="AA10" s="8" t="s">
        <v>1787</v>
      </c>
      <c r="AB10" s="8" t="s">
        <v>1788</v>
      </c>
      <c r="AC10" s="8" t="s">
        <v>1789</v>
      </c>
      <c r="AD10" s="8" t="s">
        <v>1790</v>
      </c>
      <c r="AE10" s="8" t="s">
        <v>1791</v>
      </c>
      <c r="AF10" s="8" t="s">
        <v>1792</v>
      </c>
      <c r="AG10" s="8" t="s">
        <v>1793</v>
      </c>
      <c r="AH10" s="8" t="s">
        <v>1794</v>
      </c>
      <c r="AI10" s="8" t="s">
        <v>1795</v>
      </c>
      <c r="AJ10" s="8" t="s">
        <v>1796</v>
      </c>
      <c r="AK10" s="8" t="s">
        <v>1797</v>
      </c>
      <c r="AL10" s="8" t="s">
        <v>1798</v>
      </c>
      <c r="AM10" s="8" t="s">
        <v>1799</v>
      </c>
      <c r="AN10" s="8" t="s">
        <v>1800</v>
      </c>
      <c r="AO10" s="8" t="s">
        <v>1801</v>
      </c>
      <c r="AP10" s="8" t="s">
        <v>1802</v>
      </c>
      <c r="AQ10" s="8" t="s">
        <v>1803</v>
      </c>
      <c r="AR10" s="8" t="s">
        <v>1804</v>
      </c>
      <c r="AS10" s="8" t="s">
        <v>1805</v>
      </c>
      <c r="AT10" s="8" t="s">
        <v>1806</v>
      </c>
      <c r="AU10" s="8" t="s">
        <v>1807</v>
      </c>
      <c r="AV10" s="8" t="s">
        <v>1808</v>
      </c>
      <c r="AW10" s="8" t="s">
        <v>1809</v>
      </c>
      <c r="AX10" s="8" t="s">
        <v>1810</v>
      </c>
      <c r="AY10" s="8" t="s">
        <v>1811</v>
      </c>
      <c r="AZ10" s="8" t="s">
        <v>1812</v>
      </c>
      <c r="BA10" s="8" t="s">
        <v>1813</v>
      </c>
      <c r="BB10" s="8" t="s">
        <v>1814</v>
      </c>
      <c r="BC10" s="8" t="s">
        <v>1815</v>
      </c>
      <c r="BD10" s="8" t="s">
        <v>1816</v>
      </c>
      <c r="BE10" s="8" t="s">
        <v>1817</v>
      </c>
      <c r="BF10" s="8" t="s">
        <v>1818</v>
      </c>
      <c r="BG10" s="8" t="s">
        <v>1819</v>
      </c>
      <c r="BH10" s="8" t="s">
        <v>1820</v>
      </c>
      <c r="BI10" s="8" t="s">
        <v>1821</v>
      </c>
      <c r="BJ10" s="8" t="s">
        <v>1822</v>
      </c>
      <c r="BK10" s="8" t="s">
        <v>1823</v>
      </c>
      <c r="BL10" s="8" t="s">
        <v>1824</v>
      </c>
      <c r="BM10" s="8" t="s">
        <v>1825</v>
      </c>
      <c r="BN10" s="8" t="s">
        <v>1826</v>
      </c>
      <c r="BO10" s="8" t="s">
        <v>1827</v>
      </c>
      <c r="BP10" s="8" t="s">
        <v>1828</v>
      </c>
      <c r="BQ10" s="8" t="s">
        <v>1829</v>
      </c>
      <c r="BR10" s="8" t="s">
        <v>1830</v>
      </c>
      <c r="BS10" s="8" t="s">
        <v>1831</v>
      </c>
      <c r="BT10" s="8" t="s">
        <v>1832</v>
      </c>
      <c r="BU10" s="8" t="s">
        <v>1833</v>
      </c>
      <c r="BV10" s="8" t="s">
        <v>1834</v>
      </c>
      <c r="BW10" s="8" t="s">
        <v>1835</v>
      </c>
      <c r="BX10" s="8" t="s">
        <v>1836</v>
      </c>
      <c r="BY10" s="8" t="s">
        <v>1837</v>
      </c>
      <c r="BZ10" s="8" t="s">
        <v>1838</v>
      </c>
      <c r="CA10" s="8" t="s">
        <v>1839</v>
      </c>
      <c r="CB10" s="8" t="s">
        <v>1840</v>
      </c>
      <c r="CC10" s="8" t="s">
        <v>1841</v>
      </c>
      <c r="CD10" s="8" t="s">
        <v>1842</v>
      </c>
      <c r="CE10" s="8" t="s">
        <v>1843</v>
      </c>
      <c r="CF10" s="8" t="s">
        <v>1844</v>
      </c>
      <c r="CG10" s="8" t="s">
        <v>1845</v>
      </c>
      <c r="CH10" s="8" t="s">
        <v>1846</v>
      </c>
      <c r="CI10" s="8" t="s">
        <v>1847</v>
      </c>
      <c r="CJ10" s="8" t="s">
        <v>1848</v>
      </c>
      <c r="CK10" s="8" t="s">
        <v>1849</v>
      </c>
      <c r="CL10" s="8" t="s">
        <v>1850</v>
      </c>
      <c r="CM10" s="8" t="s">
        <v>1851</v>
      </c>
      <c r="CN10" s="8" t="s">
        <v>1852</v>
      </c>
      <c r="CO10" s="8" t="s">
        <v>1853</v>
      </c>
      <c r="CP10" s="8" t="s">
        <v>1854</v>
      </c>
      <c r="CQ10" s="8" t="s">
        <v>1855</v>
      </c>
      <c r="CR10" s="8" t="s">
        <v>1856</v>
      </c>
      <c r="CS10" s="8" t="s">
        <v>1857</v>
      </c>
      <c r="CT10" s="8" t="s">
        <v>1858</v>
      </c>
      <c r="CU10" s="8" t="s">
        <v>1859</v>
      </c>
      <c r="CV10" s="8" t="s">
        <v>1860</v>
      </c>
      <c r="CW10" s="8" t="s">
        <v>1861</v>
      </c>
      <c r="CX10" s="8" t="s">
        <v>1862</v>
      </c>
      <c r="CY10" s="8" t="s">
        <v>1863</v>
      </c>
      <c r="CZ10" s="8" t="s">
        <v>1864</v>
      </c>
      <c r="DA10" s="8" t="s">
        <v>1865</v>
      </c>
      <c r="DB10" s="8" t="s">
        <v>1866</v>
      </c>
      <c r="DC10" s="8" t="s">
        <v>1867</v>
      </c>
      <c r="DD10" s="8" t="s">
        <v>1868</v>
      </c>
      <c r="DE10" s="8" t="s">
        <v>1869</v>
      </c>
      <c r="DF10" s="8" t="s">
        <v>1870</v>
      </c>
      <c r="DG10" s="8" t="s">
        <v>1871</v>
      </c>
      <c r="DH10" s="8" t="s">
        <v>1872</v>
      </c>
      <c r="DI10" s="8" t="s">
        <v>1873</v>
      </c>
      <c r="DJ10" s="8" t="s">
        <v>1874</v>
      </c>
      <c r="DK10" s="8" t="s">
        <v>1875</v>
      </c>
      <c r="DL10" s="8" t="s">
        <v>1876</v>
      </c>
      <c r="DM10" s="8" t="s">
        <v>1877</v>
      </c>
      <c r="DN10" s="8" t="s">
        <v>1878</v>
      </c>
      <c r="DO10" s="8" t="s">
        <v>1879</v>
      </c>
      <c r="DP10" s="8" t="s">
        <v>1880</v>
      </c>
      <c r="DQ10" s="8" t="s">
        <v>1881</v>
      </c>
      <c r="DR10" s="8" t="s">
        <v>1882</v>
      </c>
      <c r="DS10" s="8" t="s">
        <v>1883</v>
      </c>
      <c r="DT10" s="8" t="s">
        <v>1884</v>
      </c>
      <c r="DU10" s="8" t="s">
        <v>1885</v>
      </c>
      <c r="DV10" s="8" t="s">
        <v>1886</v>
      </c>
      <c r="DW10" s="8" t="s">
        <v>1887</v>
      </c>
      <c r="DX10" s="8" t="s">
        <v>1888</v>
      </c>
      <c r="DY10" s="8" t="s">
        <v>1889</v>
      </c>
      <c r="DZ10" s="8" t="s">
        <v>1890</v>
      </c>
      <c r="EA10" s="8" t="s">
        <v>1891</v>
      </c>
      <c r="EB10" s="8" t="s">
        <v>1892</v>
      </c>
      <c r="EC10" s="8" t="s">
        <v>1893</v>
      </c>
      <c r="ED10" s="8" t="s">
        <v>1894</v>
      </c>
      <c r="EE10" s="8" t="s">
        <v>1895</v>
      </c>
      <c r="EF10" s="8" t="s">
        <v>1896</v>
      </c>
      <c r="EG10" s="8" t="s">
        <v>1897</v>
      </c>
      <c r="EH10" s="8" t="s">
        <v>1898</v>
      </c>
      <c r="EI10" s="8" t="s">
        <v>1899</v>
      </c>
      <c r="EJ10" s="8" t="s">
        <v>1900</v>
      </c>
      <c r="EK10" s="8" t="s">
        <v>1901</v>
      </c>
      <c r="EL10" s="8" t="s">
        <v>1902</v>
      </c>
      <c r="EM10" s="8" t="s">
        <v>1903</v>
      </c>
      <c r="EN10" s="8" t="s">
        <v>1904</v>
      </c>
      <c r="EO10" s="8" t="s">
        <v>1905</v>
      </c>
      <c r="EP10" s="8" t="s">
        <v>1906</v>
      </c>
      <c r="EQ10" s="8" t="s">
        <v>1907</v>
      </c>
      <c r="ER10" s="8" t="s">
        <v>1908</v>
      </c>
      <c r="ES10" s="8" t="s">
        <v>1909</v>
      </c>
      <c r="ET10" s="8" t="s">
        <v>1910</v>
      </c>
      <c r="EU10" s="8" t="s">
        <v>1911</v>
      </c>
      <c r="EV10" s="8" t="s">
        <v>1912</v>
      </c>
      <c r="EW10" s="8" t="s">
        <v>1913</v>
      </c>
      <c r="EX10" s="8" t="s">
        <v>1914</v>
      </c>
      <c r="EY10" s="8" t="s">
        <v>1915</v>
      </c>
      <c r="EZ10" s="8" t="s">
        <v>1916</v>
      </c>
      <c r="FA10" s="8" t="s">
        <v>1917</v>
      </c>
      <c r="FB10" s="8" t="s">
        <v>1918</v>
      </c>
      <c r="FC10" s="8" t="s">
        <v>1919</v>
      </c>
      <c r="FD10" s="8" t="s">
        <v>1920</v>
      </c>
      <c r="FE10" s="8" t="s">
        <v>1921</v>
      </c>
      <c r="FF10" s="8" t="s">
        <v>1922</v>
      </c>
      <c r="FG10" s="8" t="s">
        <v>1923</v>
      </c>
      <c r="FH10" s="8" t="s">
        <v>1924</v>
      </c>
      <c r="FI10" s="8" t="s">
        <v>1925</v>
      </c>
      <c r="FJ10" s="8" t="s">
        <v>1926</v>
      </c>
      <c r="FK10" s="8" t="s">
        <v>1927</v>
      </c>
      <c r="FL10" s="8" t="s">
        <v>1928</v>
      </c>
      <c r="FM10" s="8" t="s">
        <v>1929</v>
      </c>
      <c r="FN10" s="8" t="s">
        <v>1930</v>
      </c>
      <c r="FO10" s="8" t="s">
        <v>1931</v>
      </c>
      <c r="FP10" s="8" t="s">
        <v>1932</v>
      </c>
      <c r="FQ10" s="8" t="s">
        <v>1933</v>
      </c>
      <c r="FR10" s="8" t="s">
        <v>1934</v>
      </c>
      <c r="FS10" s="8" t="s">
        <v>1935</v>
      </c>
      <c r="FT10" s="8" t="s">
        <v>1936</v>
      </c>
      <c r="FU10" s="8" t="s">
        <v>1937</v>
      </c>
      <c r="FV10" s="8" t="s">
        <v>1938</v>
      </c>
      <c r="FW10" s="8" t="s">
        <v>1939</v>
      </c>
      <c r="FX10" s="8" t="s">
        <v>1940</v>
      </c>
      <c r="FY10" s="8" t="s">
        <v>1941</v>
      </c>
      <c r="FZ10" s="8" t="s">
        <v>1942</v>
      </c>
      <c r="GA10" s="8" t="s">
        <v>1943</v>
      </c>
      <c r="GB10" s="8" t="s">
        <v>1944</v>
      </c>
      <c r="GC10" s="8" t="s">
        <v>1945</v>
      </c>
      <c r="GD10" s="8" t="s">
        <v>1946</v>
      </c>
      <c r="GE10" s="8" t="s">
        <v>1947</v>
      </c>
      <c r="GF10" s="8" t="s">
        <v>1948</v>
      </c>
      <c r="GG10" s="8" t="s">
        <v>1949</v>
      </c>
      <c r="GH10" s="8" t="s">
        <v>1950</v>
      </c>
      <c r="GI10" s="8" t="s">
        <v>1951</v>
      </c>
      <c r="GJ10" s="8" t="s">
        <v>1952</v>
      </c>
      <c r="GK10" s="8" t="s">
        <v>1953</v>
      </c>
      <c r="GL10" s="8" t="s">
        <v>1954</v>
      </c>
      <c r="GM10" s="8" t="s">
        <v>1955</v>
      </c>
      <c r="GN10" s="8" t="s">
        <v>1956</v>
      </c>
      <c r="GO10" s="8" t="s">
        <v>1957</v>
      </c>
      <c r="GP10" s="8" t="s">
        <v>1958</v>
      </c>
      <c r="GQ10" s="8" t="s">
        <v>1959</v>
      </c>
      <c r="GR10" s="8" t="s">
        <v>1960</v>
      </c>
      <c r="GS10" s="8" t="s">
        <v>1961</v>
      </c>
      <c r="GT10" s="8" t="s">
        <v>1962</v>
      </c>
      <c r="GU10" s="8" t="s">
        <v>1963</v>
      </c>
      <c r="GV10" s="8" t="s">
        <v>1964</v>
      </c>
      <c r="GW10" s="8" t="s">
        <v>1965</v>
      </c>
      <c r="GX10" s="8" t="s">
        <v>1966</v>
      </c>
      <c r="GY10" s="8" t="s">
        <v>1967</v>
      </c>
      <c r="GZ10" s="8" t="s">
        <v>1968</v>
      </c>
      <c r="HA10" s="8" t="s">
        <v>1969</v>
      </c>
      <c r="HB10" s="8" t="s">
        <v>1970</v>
      </c>
      <c r="HC10" s="8" t="s">
        <v>1971</v>
      </c>
      <c r="HD10" s="8" t="s">
        <v>1972</v>
      </c>
      <c r="HE10" s="8" t="s">
        <v>1973</v>
      </c>
      <c r="HF10" s="8" t="s">
        <v>1974</v>
      </c>
      <c r="HG10" s="8" t="s">
        <v>1975</v>
      </c>
      <c r="HH10" s="8" t="s">
        <v>1976</v>
      </c>
      <c r="HI10" s="8" t="s">
        <v>1977</v>
      </c>
      <c r="HJ10" s="8" t="s">
        <v>1978</v>
      </c>
      <c r="HK10" s="8" t="s">
        <v>1979</v>
      </c>
      <c r="HL10" s="8" t="s">
        <v>1980</v>
      </c>
      <c r="HM10" s="8" t="s">
        <v>1981</v>
      </c>
      <c r="HN10" s="8" t="s">
        <v>1982</v>
      </c>
      <c r="HO10" s="8" t="s">
        <v>1983</v>
      </c>
      <c r="HP10" s="8" t="s">
        <v>1984</v>
      </c>
      <c r="HQ10" s="8" t="s">
        <v>1985</v>
      </c>
      <c r="HR10" s="8" t="s">
        <v>1986</v>
      </c>
      <c r="HS10" s="8" t="s">
        <v>1987</v>
      </c>
      <c r="HT10" s="8" t="s">
        <v>1988</v>
      </c>
      <c r="HU10" s="8" t="s">
        <v>1989</v>
      </c>
      <c r="HV10" s="8" t="s">
        <v>1990</v>
      </c>
      <c r="HW10" s="8" t="s">
        <v>1991</v>
      </c>
      <c r="HX10" s="8" t="s">
        <v>1992</v>
      </c>
      <c r="HY10" s="8" t="s">
        <v>1993</v>
      </c>
      <c r="HZ10" s="8" t="s">
        <v>1994</v>
      </c>
      <c r="IA10" s="8" t="s">
        <v>1995</v>
      </c>
      <c r="IB10" s="8" t="s">
        <v>1996</v>
      </c>
      <c r="IC10" s="8" t="s">
        <v>1997</v>
      </c>
      <c r="ID10" s="8" t="s">
        <v>1998</v>
      </c>
      <c r="IE10" s="8" t="s">
        <v>1999</v>
      </c>
      <c r="IF10" s="8" t="s">
        <v>2000</v>
      </c>
      <c r="IG10" s="8" t="s">
        <v>2001</v>
      </c>
      <c r="IH10" s="8" t="s">
        <v>2002</v>
      </c>
      <c r="II10" s="8" t="s">
        <v>2003</v>
      </c>
      <c r="IJ10" s="8" t="s">
        <v>2004</v>
      </c>
      <c r="IK10" s="8" t="s">
        <v>2005</v>
      </c>
      <c r="IL10" s="8" t="s">
        <v>2006</v>
      </c>
      <c r="IM10" s="8" t="s">
        <v>2007</v>
      </c>
      <c r="IN10" s="8" t="s">
        <v>2008</v>
      </c>
      <c r="IO10" s="8" t="s">
        <v>2009</v>
      </c>
      <c r="IP10" s="8" t="s">
        <v>2010</v>
      </c>
      <c r="IQ10" s="8" t="s">
        <v>2011</v>
      </c>
    </row>
    <row r="11" spans="1:251">
      <c r="A11" s="10">
        <v>42036</v>
      </c>
      <c r="B11" s="9">
        <v>283.935</v>
      </c>
      <c r="C11" s="9">
        <v>116.15600000000001</v>
      </c>
      <c r="D11" s="9">
        <v>167.77799999999999</v>
      </c>
      <c r="E11" s="9">
        <v>265.517</v>
      </c>
      <c r="F11" s="9">
        <v>103.187</v>
      </c>
      <c r="G11" s="9">
        <v>162.33000000000001</v>
      </c>
      <c r="H11" s="9">
        <v>546.10599999999999</v>
      </c>
      <c r="I11" s="9">
        <v>293.07799999999997</v>
      </c>
      <c r="J11" s="9">
        <v>253.02799999999999</v>
      </c>
      <c r="K11" s="9">
        <v>2428.9169999999999</v>
      </c>
      <c r="L11" s="9">
        <v>1311.8889999999999</v>
      </c>
      <c r="M11" s="9">
        <v>1117.028</v>
      </c>
      <c r="N11" s="9">
        <v>486.48500000000001</v>
      </c>
      <c r="O11" s="9">
        <v>259.077</v>
      </c>
      <c r="P11" s="9">
        <v>227.40799999999999</v>
      </c>
      <c r="Q11" s="9">
        <v>1921.048</v>
      </c>
      <c r="R11" s="9">
        <v>976.06</v>
      </c>
      <c r="S11" s="9">
        <v>944.98800000000006</v>
      </c>
      <c r="T11" s="9">
        <v>256.238</v>
      </c>
      <c r="U11" s="9">
        <v>132.59899999999999</v>
      </c>
      <c r="V11" s="9">
        <v>123.639</v>
      </c>
      <c r="W11" s="9">
        <v>3224.0210000000002</v>
      </c>
      <c r="X11" s="9">
        <v>1722.5650000000001</v>
      </c>
      <c r="Y11" s="9">
        <v>1501.4559999999999</v>
      </c>
      <c r="Z11" s="9">
        <v>2874.3119999999999</v>
      </c>
      <c r="AA11" s="9">
        <v>1544.91</v>
      </c>
      <c r="AB11" s="9">
        <v>1329.402</v>
      </c>
      <c r="AC11" s="9">
        <v>2675.7510000000002</v>
      </c>
      <c r="AD11" s="9">
        <v>1450.7260000000001</v>
      </c>
      <c r="AE11" s="9">
        <v>1225.0250000000001</v>
      </c>
      <c r="AF11" s="9">
        <v>828.74599999999998</v>
      </c>
      <c r="AG11" s="9">
        <v>414.31400000000002</v>
      </c>
      <c r="AH11" s="9">
        <v>414.43200000000002</v>
      </c>
      <c r="AI11" s="9">
        <v>486.98899999999998</v>
      </c>
      <c r="AJ11" s="9">
        <v>252.309</v>
      </c>
      <c r="AK11" s="9">
        <v>234.68</v>
      </c>
      <c r="AL11" s="9">
        <v>237.99100000000001</v>
      </c>
      <c r="AM11" s="9">
        <v>134.71100000000001</v>
      </c>
      <c r="AN11" s="9">
        <v>103.28</v>
      </c>
      <c r="AO11" s="9">
        <v>198.23099999999999</v>
      </c>
      <c r="AP11" s="9">
        <v>105.033</v>
      </c>
      <c r="AQ11" s="9">
        <v>93.197999999999993</v>
      </c>
      <c r="AR11" s="9">
        <v>1610.8789999999999</v>
      </c>
      <c r="AS11" s="9">
        <v>652.64099999999996</v>
      </c>
      <c r="AT11" s="9">
        <v>958.23699999999997</v>
      </c>
      <c r="AU11" s="9">
        <v>358.84699999999998</v>
      </c>
      <c r="AV11" s="9">
        <v>131.49299999999999</v>
      </c>
      <c r="AW11" s="9">
        <v>227.35400000000001</v>
      </c>
      <c r="AX11" s="9">
        <v>89.536000000000001</v>
      </c>
      <c r="AY11" s="9">
        <v>38.026000000000003</v>
      </c>
      <c r="AZ11" s="9">
        <v>51.509</v>
      </c>
      <c r="BA11" s="9">
        <v>298.31700000000001</v>
      </c>
      <c r="BB11" s="9">
        <v>104.95099999999999</v>
      </c>
      <c r="BC11" s="9">
        <v>193.36500000000001</v>
      </c>
      <c r="BD11" s="9">
        <v>45.09</v>
      </c>
      <c r="BE11" s="9">
        <v>17.228999999999999</v>
      </c>
      <c r="BF11" s="9">
        <v>27.861999999999998</v>
      </c>
      <c r="BG11" s="9">
        <v>238.596</v>
      </c>
      <c r="BH11" s="9">
        <v>80.971000000000004</v>
      </c>
      <c r="BI11" s="9">
        <v>157.625</v>
      </c>
      <c r="BJ11" s="9">
        <v>26.372</v>
      </c>
      <c r="BK11" s="9">
        <v>10.944000000000001</v>
      </c>
      <c r="BL11" s="9">
        <v>15.429</v>
      </c>
      <c r="BM11" s="9">
        <v>61.771000000000001</v>
      </c>
      <c r="BN11" s="9">
        <v>27.178999999999998</v>
      </c>
      <c r="BO11" s="9">
        <v>34.591999999999999</v>
      </c>
      <c r="BP11" s="9">
        <v>67.331999999999994</v>
      </c>
      <c r="BQ11" s="9">
        <v>2.8410000000000002</v>
      </c>
      <c r="BR11" s="9">
        <v>64.491</v>
      </c>
      <c r="BS11" s="9">
        <v>673.93899999999996</v>
      </c>
      <c r="BT11" s="9">
        <v>286.76400000000001</v>
      </c>
      <c r="BU11" s="9">
        <v>387.17500000000001</v>
      </c>
      <c r="BV11" s="9">
        <v>558.31899999999996</v>
      </c>
      <c r="BW11" s="9">
        <v>237.16300000000001</v>
      </c>
      <c r="BX11" s="9">
        <v>321.15600000000001</v>
      </c>
      <c r="BY11" s="9">
        <v>71.968000000000004</v>
      </c>
      <c r="BZ11" s="9">
        <v>31.448</v>
      </c>
      <c r="CA11" s="9">
        <v>40.521000000000001</v>
      </c>
      <c r="CB11" s="9">
        <v>486.351</v>
      </c>
      <c r="CC11" s="9">
        <v>205.715</v>
      </c>
      <c r="CD11" s="9">
        <v>280.63499999999999</v>
      </c>
      <c r="CE11" s="9">
        <v>3046.991</v>
      </c>
      <c r="CF11" s="9">
        <v>1636.414</v>
      </c>
      <c r="CG11" s="9">
        <v>1410.576</v>
      </c>
      <c r="CH11" s="9">
        <v>1737.1420000000001</v>
      </c>
      <c r="CI11" s="9">
        <v>726.22699999999998</v>
      </c>
      <c r="CJ11" s="9">
        <v>1010.915</v>
      </c>
      <c r="CK11" s="9">
        <v>277.92099999999999</v>
      </c>
      <c r="CL11" s="9">
        <v>100.745</v>
      </c>
      <c r="CM11" s="9">
        <v>177.17599999999999</v>
      </c>
      <c r="CN11" s="9">
        <v>3754.866</v>
      </c>
      <c r="CO11" s="9">
        <v>1854.3630000000001</v>
      </c>
      <c r="CP11" s="9">
        <v>1900.5029999999999</v>
      </c>
      <c r="CQ11" s="9">
        <v>2319.7289999999998</v>
      </c>
      <c r="CR11" s="9">
        <v>1232.3</v>
      </c>
      <c r="CS11" s="9">
        <v>1087.4290000000001</v>
      </c>
      <c r="CT11" s="9">
        <v>350.161</v>
      </c>
      <c r="CU11" s="9">
        <v>179.87200000000001</v>
      </c>
      <c r="CV11" s="9">
        <v>170.28800000000001</v>
      </c>
      <c r="CW11" s="9">
        <v>211.54599999999999</v>
      </c>
      <c r="CX11" s="9">
        <v>80.775999999999996</v>
      </c>
      <c r="CY11" s="9">
        <v>130.77000000000001</v>
      </c>
      <c r="CZ11" s="9">
        <v>121.61</v>
      </c>
      <c r="DA11" s="9">
        <v>49.048999999999999</v>
      </c>
      <c r="DB11" s="9">
        <v>72.561000000000007</v>
      </c>
      <c r="DC11" s="9">
        <v>219.18</v>
      </c>
      <c r="DD11" s="9">
        <v>90.843000000000004</v>
      </c>
      <c r="DE11" s="9">
        <v>128.33799999999999</v>
      </c>
      <c r="DF11" s="9">
        <v>201.63300000000001</v>
      </c>
      <c r="DG11" s="9">
        <v>77.850999999999999</v>
      </c>
      <c r="DH11" s="9">
        <v>123.78100000000001</v>
      </c>
      <c r="DI11" s="9">
        <v>458.01299999999998</v>
      </c>
      <c r="DJ11" s="9">
        <v>229.602</v>
      </c>
      <c r="DK11" s="9">
        <v>228.411</v>
      </c>
      <c r="DL11" s="9">
        <v>1861.7159999999999</v>
      </c>
      <c r="DM11" s="9">
        <v>1002.698</v>
      </c>
      <c r="DN11" s="9">
        <v>859.01800000000003</v>
      </c>
      <c r="DO11" s="9">
        <v>422.13499999999999</v>
      </c>
      <c r="DP11" s="9">
        <v>210.69399999999999</v>
      </c>
      <c r="DQ11" s="9">
        <v>211.441</v>
      </c>
      <c r="DR11" s="9">
        <v>1516.7739999999999</v>
      </c>
      <c r="DS11" s="9">
        <v>797.04499999999996</v>
      </c>
      <c r="DT11" s="9">
        <v>719.72900000000004</v>
      </c>
      <c r="DU11" s="9">
        <v>171.37100000000001</v>
      </c>
      <c r="DV11" s="9">
        <v>83.106999999999999</v>
      </c>
      <c r="DW11" s="9">
        <v>88.263999999999996</v>
      </c>
      <c r="DX11" s="9">
        <v>2498.3040000000001</v>
      </c>
      <c r="DY11" s="9">
        <v>1317.829</v>
      </c>
      <c r="DZ11" s="9">
        <v>1180.4749999999999</v>
      </c>
      <c r="EA11" s="9">
        <v>2220.3220000000001</v>
      </c>
      <c r="EB11" s="9">
        <v>1191.212</v>
      </c>
      <c r="EC11" s="9">
        <v>1029.1099999999999</v>
      </c>
      <c r="ED11" s="9">
        <v>2067.94</v>
      </c>
      <c r="EE11" s="9">
        <v>1116.963</v>
      </c>
      <c r="EF11" s="9">
        <v>950.97699999999998</v>
      </c>
      <c r="EG11" s="9">
        <v>578.71500000000003</v>
      </c>
      <c r="EH11" s="9">
        <v>297.54599999999999</v>
      </c>
      <c r="EI11" s="9">
        <v>281.16800000000001</v>
      </c>
      <c r="EJ11" s="9">
        <v>376.43400000000003</v>
      </c>
      <c r="EK11" s="9">
        <v>196.042</v>
      </c>
      <c r="EL11" s="9">
        <v>180.392</v>
      </c>
      <c r="EM11" s="9">
        <v>197.85900000000001</v>
      </c>
      <c r="EN11" s="9">
        <v>110.514</v>
      </c>
      <c r="EO11" s="9">
        <v>87.344999999999999</v>
      </c>
      <c r="EP11" s="9">
        <v>161.76</v>
      </c>
      <c r="EQ11" s="9">
        <v>90.506</v>
      </c>
      <c r="ER11" s="9">
        <v>71.254000000000005</v>
      </c>
      <c r="ES11" s="9">
        <v>1273.377</v>
      </c>
      <c r="ET11" s="9">
        <v>531.55700000000002</v>
      </c>
      <c r="EU11" s="9">
        <v>741.81899999999996</v>
      </c>
      <c r="EV11" s="9">
        <v>258.36200000000002</v>
      </c>
      <c r="EW11" s="9">
        <v>89.42</v>
      </c>
      <c r="EX11" s="9">
        <v>168.94200000000001</v>
      </c>
      <c r="EY11" s="9">
        <v>58.741999999999997</v>
      </c>
      <c r="EZ11" s="9">
        <v>23.57</v>
      </c>
      <c r="FA11" s="9">
        <v>35.173000000000002</v>
      </c>
      <c r="FB11" s="9">
        <v>226.03100000000001</v>
      </c>
      <c r="FC11" s="9">
        <v>78.384</v>
      </c>
      <c r="FD11" s="9">
        <v>147.64699999999999</v>
      </c>
      <c r="FE11" s="9">
        <v>33.457999999999998</v>
      </c>
      <c r="FF11" s="9">
        <v>10.452999999999999</v>
      </c>
      <c r="FG11" s="9">
        <v>23.004999999999999</v>
      </c>
      <c r="FH11" s="9">
        <v>183.904</v>
      </c>
      <c r="FI11" s="9">
        <v>64.462999999999994</v>
      </c>
      <c r="FJ11" s="9">
        <v>119.441</v>
      </c>
      <c r="FK11" s="9">
        <v>19.888999999999999</v>
      </c>
      <c r="FL11" s="9">
        <v>10.122999999999999</v>
      </c>
      <c r="FM11" s="9">
        <v>9.766</v>
      </c>
      <c r="FN11" s="9">
        <v>32.807000000000002</v>
      </c>
      <c r="FO11" s="9">
        <v>11.036</v>
      </c>
      <c r="FP11" s="9">
        <v>21.771000000000001</v>
      </c>
      <c r="FQ11" s="9">
        <v>64.125</v>
      </c>
      <c r="FR11" s="9">
        <v>7.2969999999999997</v>
      </c>
      <c r="FS11" s="9">
        <v>56.828000000000003</v>
      </c>
      <c r="FT11" s="9">
        <v>558.55799999999999</v>
      </c>
      <c r="FU11" s="9">
        <v>240.19499999999999</v>
      </c>
      <c r="FV11" s="9">
        <v>318.363</v>
      </c>
      <c r="FW11" s="9">
        <v>420.59899999999999</v>
      </c>
      <c r="FX11" s="9">
        <v>179.92599999999999</v>
      </c>
      <c r="FY11" s="9">
        <v>240.673</v>
      </c>
      <c r="FZ11" s="9">
        <v>54.235999999999997</v>
      </c>
      <c r="GA11" s="9">
        <v>22.986999999999998</v>
      </c>
      <c r="GB11" s="9">
        <v>31.248999999999999</v>
      </c>
      <c r="GC11" s="9">
        <v>366.36200000000002</v>
      </c>
      <c r="GD11" s="9">
        <v>156.93899999999999</v>
      </c>
      <c r="GE11" s="9">
        <v>209.42400000000001</v>
      </c>
      <c r="GF11" s="9">
        <v>2373.9659999999999</v>
      </c>
      <c r="GG11" s="9">
        <v>1255.287</v>
      </c>
      <c r="GH11" s="9">
        <v>1118.6780000000001</v>
      </c>
      <c r="GI11" s="9">
        <v>1380.9</v>
      </c>
      <c r="GJ11" s="9">
        <v>599.07600000000002</v>
      </c>
      <c r="GK11" s="9">
        <v>781.82399999999996</v>
      </c>
      <c r="GL11" s="9">
        <v>214.18299999999999</v>
      </c>
      <c r="GM11" s="9">
        <v>77.341999999999999</v>
      </c>
      <c r="GN11" s="9">
        <v>136.84100000000001</v>
      </c>
      <c r="GO11" s="9">
        <v>1373.9829999999999</v>
      </c>
      <c r="GP11" s="9">
        <v>675.81899999999996</v>
      </c>
      <c r="GQ11" s="9">
        <v>698.16499999999996</v>
      </c>
      <c r="GR11" s="9">
        <v>800.74</v>
      </c>
      <c r="GS11" s="9">
        <v>429.67500000000001</v>
      </c>
      <c r="GT11" s="9">
        <v>371.065</v>
      </c>
      <c r="GU11" s="9">
        <v>109.929</v>
      </c>
      <c r="GV11" s="9">
        <v>54.892000000000003</v>
      </c>
      <c r="GW11" s="9">
        <v>55.036999999999999</v>
      </c>
      <c r="GX11" s="9">
        <v>74.718000000000004</v>
      </c>
      <c r="GY11" s="9">
        <v>28.734999999999999</v>
      </c>
      <c r="GZ11" s="9">
        <v>45.982999999999997</v>
      </c>
      <c r="HA11" s="9">
        <v>39.585000000000001</v>
      </c>
      <c r="HB11" s="9">
        <v>19.151</v>
      </c>
      <c r="HC11" s="9">
        <v>20.434000000000001</v>
      </c>
      <c r="HD11" s="9">
        <v>75.867999999999995</v>
      </c>
      <c r="HE11" s="9">
        <v>30.713000000000001</v>
      </c>
      <c r="HF11" s="9">
        <v>45.155999999999999</v>
      </c>
      <c r="HG11" s="9">
        <v>71.646000000000001</v>
      </c>
      <c r="HH11" s="9">
        <v>27.856000000000002</v>
      </c>
      <c r="HI11" s="9">
        <v>43.79</v>
      </c>
      <c r="HJ11" s="9">
        <v>129.32599999999999</v>
      </c>
      <c r="HK11" s="9">
        <v>70.230999999999995</v>
      </c>
      <c r="HL11" s="9">
        <v>59.094999999999999</v>
      </c>
      <c r="HM11" s="9">
        <v>671.41399999999999</v>
      </c>
      <c r="HN11" s="9">
        <v>359.44299999999998</v>
      </c>
      <c r="HO11" s="9">
        <v>311.97000000000003</v>
      </c>
      <c r="HP11" s="9">
        <v>119.279</v>
      </c>
      <c r="HQ11" s="9">
        <v>64.103999999999999</v>
      </c>
      <c r="HR11" s="9">
        <v>55.174999999999997</v>
      </c>
      <c r="HS11" s="9">
        <v>539.03599999999994</v>
      </c>
      <c r="HT11" s="9">
        <v>273.17599999999999</v>
      </c>
      <c r="HU11" s="9">
        <v>265.86099999999999</v>
      </c>
      <c r="HV11" s="9">
        <v>60.997</v>
      </c>
      <c r="HW11" s="9">
        <v>32.228000000000002</v>
      </c>
      <c r="HX11" s="9">
        <v>28.77</v>
      </c>
      <c r="HY11" s="9">
        <v>866.78399999999999</v>
      </c>
      <c r="HZ11" s="9">
        <v>460.96199999999999</v>
      </c>
      <c r="IA11" s="9">
        <v>405.822</v>
      </c>
      <c r="IB11" s="9">
        <v>780.81500000000005</v>
      </c>
      <c r="IC11" s="9">
        <v>417.3</v>
      </c>
      <c r="ID11" s="9">
        <v>363.51499999999999</v>
      </c>
      <c r="IE11" s="9">
        <v>727.52499999999998</v>
      </c>
      <c r="IF11" s="9">
        <v>392.12700000000001</v>
      </c>
      <c r="IG11" s="9">
        <v>335.39800000000002</v>
      </c>
      <c r="IH11" s="9">
        <v>198.07599999999999</v>
      </c>
      <c r="II11" s="9">
        <v>97.04</v>
      </c>
      <c r="IJ11" s="9">
        <v>101.035</v>
      </c>
      <c r="IK11" s="9">
        <v>117.599</v>
      </c>
      <c r="IL11" s="9">
        <v>58.816000000000003</v>
      </c>
      <c r="IM11" s="9">
        <v>58.783000000000001</v>
      </c>
      <c r="IN11" s="9">
        <v>51.555</v>
      </c>
      <c r="IO11" s="9">
        <v>27.527999999999999</v>
      </c>
      <c r="IP11" s="9">
        <v>24.026</v>
      </c>
      <c r="IQ11" s="9">
        <v>58.944000000000003</v>
      </c>
    </row>
    <row r="12" spans="1:251">
      <c r="A12" s="10">
        <v>42401</v>
      </c>
      <c r="B12" s="9">
        <v>289.57499999999999</v>
      </c>
      <c r="C12" s="9">
        <v>122.501</v>
      </c>
      <c r="D12" s="9">
        <v>167.07400000000001</v>
      </c>
      <c r="E12" s="9">
        <v>275.99900000000002</v>
      </c>
      <c r="F12" s="9">
        <v>111.254</v>
      </c>
      <c r="G12" s="9">
        <v>164.745</v>
      </c>
      <c r="H12" s="9">
        <v>570.18100000000004</v>
      </c>
      <c r="I12" s="9">
        <v>307.86900000000003</v>
      </c>
      <c r="J12" s="9">
        <v>262.31200000000001</v>
      </c>
      <c r="K12" s="9">
        <v>2475.7820000000002</v>
      </c>
      <c r="L12" s="9">
        <v>1346.5060000000001</v>
      </c>
      <c r="M12" s="9">
        <v>1129.2760000000001</v>
      </c>
      <c r="N12" s="9">
        <v>519.59699999999998</v>
      </c>
      <c r="O12" s="9">
        <v>278.26</v>
      </c>
      <c r="P12" s="9">
        <v>241.33699999999999</v>
      </c>
      <c r="Q12" s="9">
        <v>1943.7560000000001</v>
      </c>
      <c r="R12" s="9">
        <v>989.13</v>
      </c>
      <c r="S12" s="9">
        <v>954.62599999999998</v>
      </c>
      <c r="T12" s="9">
        <v>269.92599999999999</v>
      </c>
      <c r="U12" s="9">
        <v>136.19499999999999</v>
      </c>
      <c r="V12" s="9">
        <v>133.73099999999999</v>
      </c>
      <c r="W12" s="9">
        <v>3282.9749999999999</v>
      </c>
      <c r="X12" s="9">
        <v>1760.463</v>
      </c>
      <c r="Y12" s="9">
        <v>1522.5119999999999</v>
      </c>
      <c r="Z12" s="9">
        <v>2914.6379999999999</v>
      </c>
      <c r="AA12" s="9">
        <v>1571.431</v>
      </c>
      <c r="AB12" s="9">
        <v>1343.2070000000001</v>
      </c>
      <c r="AC12" s="9">
        <v>2720.14</v>
      </c>
      <c r="AD12" s="9">
        <v>1485.854</v>
      </c>
      <c r="AE12" s="9">
        <v>1234.2860000000001</v>
      </c>
      <c r="AF12" s="9">
        <v>810.25</v>
      </c>
      <c r="AG12" s="9">
        <v>409.18299999999999</v>
      </c>
      <c r="AH12" s="9">
        <v>401.06700000000001</v>
      </c>
      <c r="AI12" s="9">
        <v>482.78699999999998</v>
      </c>
      <c r="AJ12" s="9">
        <v>248.24799999999999</v>
      </c>
      <c r="AK12" s="9">
        <v>234.53899999999999</v>
      </c>
      <c r="AL12" s="9">
        <v>245.774</v>
      </c>
      <c r="AM12" s="9">
        <v>142.15899999999999</v>
      </c>
      <c r="AN12" s="9">
        <v>103.61499999999999</v>
      </c>
      <c r="AO12" s="9">
        <v>189.232</v>
      </c>
      <c r="AP12" s="9">
        <v>98.617000000000004</v>
      </c>
      <c r="AQ12" s="9">
        <v>90.614999999999995</v>
      </c>
      <c r="AR12" s="9">
        <v>1670.8510000000001</v>
      </c>
      <c r="AS12" s="9">
        <v>659.57100000000003</v>
      </c>
      <c r="AT12" s="9">
        <v>1011.279</v>
      </c>
      <c r="AU12" s="9">
        <v>363.98899999999998</v>
      </c>
      <c r="AV12" s="9">
        <v>130.16200000000001</v>
      </c>
      <c r="AW12" s="9">
        <v>233.827</v>
      </c>
      <c r="AX12" s="9">
        <v>109.596</v>
      </c>
      <c r="AY12" s="9">
        <v>40.673999999999999</v>
      </c>
      <c r="AZ12" s="9">
        <v>68.921999999999997</v>
      </c>
      <c r="BA12" s="9">
        <v>307.62900000000002</v>
      </c>
      <c r="BB12" s="9">
        <v>113.241</v>
      </c>
      <c r="BC12" s="9">
        <v>194.38800000000001</v>
      </c>
      <c r="BD12" s="9">
        <v>46.874000000000002</v>
      </c>
      <c r="BE12" s="9">
        <v>14.304</v>
      </c>
      <c r="BF12" s="9">
        <v>32.57</v>
      </c>
      <c r="BG12" s="9">
        <v>244.43</v>
      </c>
      <c r="BH12" s="9">
        <v>94.784000000000006</v>
      </c>
      <c r="BI12" s="9">
        <v>149.64599999999999</v>
      </c>
      <c r="BJ12" s="9">
        <v>26.12</v>
      </c>
      <c r="BK12" s="9">
        <v>11.374000000000001</v>
      </c>
      <c r="BL12" s="9">
        <v>14.746</v>
      </c>
      <c r="BM12" s="9">
        <v>61.378999999999998</v>
      </c>
      <c r="BN12" s="9">
        <v>19.922000000000001</v>
      </c>
      <c r="BO12" s="9">
        <v>41.457000000000001</v>
      </c>
      <c r="BP12" s="9">
        <v>66.956000000000003</v>
      </c>
      <c r="BQ12" s="9">
        <v>3.8250000000000002</v>
      </c>
      <c r="BR12" s="9">
        <v>63.131</v>
      </c>
      <c r="BS12" s="9">
        <v>687.15</v>
      </c>
      <c r="BT12" s="9">
        <v>281.27300000000002</v>
      </c>
      <c r="BU12" s="9">
        <v>405.87599999999998</v>
      </c>
      <c r="BV12" s="9">
        <v>558.24</v>
      </c>
      <c r="BW12" s="9">
        <v>231.78</v>
      </c>
      <c r="BX12" s="9">
        <v>326.45999999999998</v>
      </c>
      <c r="BY12" s="9">
        <v>76.492999999999995</v>
      </c>
      <c r="BZ12" s="9">
        <v>33.905000000000001</v>
      </c>
      <c r="CA12" s="9">
        <v>42.588000000000001</v>
      </c>
      <c r="CB12" s="9">
        <v>481.74700000000001</v>
      </c>
      <c r="CC12" s="9">
        <v>197.875</v>
      </c>
      <c r="CD12" s="9">
        <v>283.87200000000001</v>
      </c>
      <c r="CE12" s="9">
        <v>3122.4560000000001</v>
      </c>
      <c r="CF12" s="9">
        <v>1688.28</v>
      </c>
      <c r="CG12" s="9">
        <v>1434.1759999999999</v>
      </c>
      <c r="CH12" s="9">
        <v>1783.5889999999999</v>
      </c>
      <c r="CI12" s="9">
        <v>724.28300000000002</v>
      </c>
      <c r="CJ12" s="9">
        <v>1059.307</v>
      </c>
      <c r="CK12" s="9">
        <v>283.78199999999998</v>
      </c>
      <c r="CL12" s="9">
        <v>106.867</v>
      </c>
      <c r="CM12" s="9">
        <v>176.91499999999999</v>
      </c>
      <c r="CN12" s="9">
        <v>3775.241</v>
      </c>
      <c r="CO12" s="9">
        <v>1858.221</v>
      </c>
      <c r="CP12" s="9">
        <v>1917.02</v>
      </c>
      <c r="CQ12" s="9">
        <v>2368.625</v>
      </c>
      <c r="CR12" s="9">
        <v>1253.463</v>
      </c>
      <c r="CS12" s="9">
        <v>1115.162</v>
      </c>
      <c r="CT12" s="9">
        <v>311.27300000000002</v>
      </c>
      <c r="CU12" s="9">
        <v>156.59899999999999</v>
      </c>
      <c r="CV12" s="9">
        <v>154.67400000000001</v>
      </c>
      <c r="CW12" s="9">
        <v>194.40299999999999</v>
      </c>
      <c r="CX12" s="9">
        <v>76.504999999999995</v>
      </c>
      <c r="CY12" s="9">
        <v>117.89700000000001</v>
      </c>
      <c r="CZ12" s="9">
        <v>112.051</v>
      </c>
      <c r="DA12" s="9">
        <v>48.725999999999999</v>
      </c>
      <c r="DB12" s="9">
        <v>63.325000000000003</v>
      </c>
      <c r="DC12" s="9">
        <v>208.57300000000001</v>
      </c>
      <c r="DD12" s="9">
        <v>88.923000000000002</v>
      </c>
      <c r="DE12" s="9">
        <v>119.651</v>
      </c>
      <c r="DF12" s="9">
        <v>186.80099999999999</v>
      </c>
      <c r="DG12" s="9">
        <v>75.146000000000001</v>
      </c>
      <c r="DH12" s="9">
        <v>111.655</v>
      </c>
      <c r="DI12" s="9">
        <v>438.17099999999999</v>
      </c>
      <c r="DJ12" s="9">
        <v>238.572</v>
      </c>
      <c r="DK12" s="9">
        <v>199.59800000000001</v>
      </c>
      <c r="DL12" s="9">
        <v>1930.4549999999999</v>
      </c>
      <c r="DM12" s="9">
        <v>1014.891</v>
      </c>
      <c r="DN12" s="9">
        <v>915.56399999999996</v>
      </c>
      <c r="DO12" s="9">
        <v>395.02499999999998</v>
      </c>
      <c r="DP12" s="9">
        <v>209.79400000000001</v>
      </c>
      <c r="DQ12" s="9">
        <v>185.23099999999999</v>
      </c>
      <c r="DR12" s="9">
        <v>1564.5719999999999</v>
      </c>
      <c r="DS12" s="9">
        <v>785.98</v>
      </c>
      <c r="DT12" s="9">
        <v>778.59199999999998</v>
      </c>
      <c r="DU12" s="9">
        <v>155.584</v>
      </c>
      <c r="DV12" s="9">
        <v>76.144000000000005</v>
      </c>
      <c r="DW12" s="9">
        <v>79.44</v>
      </c>
      <c r="DX12" s="9">
        <v>2550.4459999999999</v>
      </c>
      <c r="DY12" s="9">
        <v>1348.9559999999999</v>
      </c>
      <c r="DZ12" s="9">
        <v>1201.491</v>
      </c>
      <c r="EA12" s="9">
        <v>2260.6309999999999</v>
      </c>
      <c r="EB12" s="9">
        <v>1192.491</v>
      </c>
      <c r="EC12" s="9">
        <v>1068.1400000000001</v>
      </c>
      <c r="ED12" s="9">
        <v>2110.0720000000001</v>
      </c>
      <c r="EE12" s="9">
        <v>1119.752</v>
      </c>
      <c r="EF12" s="9">
        <v>990.32</v>
      </c>
      <c r="EG12" s="9">
        <v>544.10900000000004</v>
      </c>
      <c r="EH12" s="9">
        <v>281.601</v>
      </c>
      <c r="EI12" s="9">
        <v>262.50799999999998</v>
      </c>
      <c r="EJ12" s="9">
        <v>360.84800000000001</v>
      </c>
      <c r="EK12" s="9">
        <v>201.00700000000001</v>
      </c>
      <c r="EL12" s="9">
        <v>159.84100000000001</v>
      </c>
      <c r="EM12" s="9">
        <v>179.02699999999999</v>
      </c>
      <c r="EN12" s="9">
        <v>105.515</v>
      </c>
      <c r="EO12" s="9">
        <v>73.512</v>
      </c>
      <c r="EP12" s="9">
        <v>153.12299999999999</v>
      </c>
      <c r="EQ12" s="9">
        <v>83.367000000000004</v>
      </c>
      <c r="ER12" s="9">
        <v>69.756</v>
      </c>
      <c r="ES12" s="9">
        <v>1253.4929999999999</v>
      </c>
      <c r="ET12" s="9">
        <v>521.39099999999996</v>
      </c>
      <c r="EU12" s="9">
        <v>732.10199999999998</v>
      </c>
      <c r="EV12" s="9">
        <v>241.03200000000001</v>
      </c>
      <c r="EW12" s="9">
        <v>91.382999999999996</v>
      </c>
      <c r="EX12" s="9">
        <v>149.649</v>
      </c>
      <c r="EY12" s="9">
        <v>66.082999999999998</v>
      </c>
      <c r="EZ12" s="9">
        <v>30.041</v>
      </c>
      <c r="FA12" s="9">
        <v>36.042000000000002</v>
      </c>
      <c r="FB12" s="9">
        <v>205.26300000000001</v>
      </c>
      <c r="FC12" s="9">
        <v>78.808000000000007</v>
      </c>
      <c r="FD12" s="9">
        <v>126.455</v>
      </c>
      <c r="FE12" s="9">
        <v>29.289000000000001</v>
      </c>
      <c r="FF12" s="9">
        <v>10.936</v>
      </c>
      <c r="FG12" s="9">
        <v>18.353999999999999</v>
      </c>
      <c r="FH12" s="9">
        <v>162.18299999999999</v>
      </c>
      <c r="FI12" s="9">
        <v>64.647999999999996</v>
      </c>
      <c r="FJ12" s="9">
        <v>97.536000000000001</v>
      </c>
      <c r="FK12" s="9">
        <v>18.620999999999999</v>
      </c>
      <c r="FL12" s="9">
        <v>9.0259999999999998</v>
      </c>
      <c r="FM12" s="9">
        <v>9.5950000000000006</v>
      </c>
      <c r="FN12" s="9">
        <v>35.768000000000001</v>
      </c>
      <c r="FO12" s="9">
        <v>12.574999999999999</v>
      </c>
      <c r="FP12" s="9">
        <v>23.193999999999999</v>
      </c>
      <c r="FQ12" s="9">
        <v>46.932000000000002</v>
      </c>
      <c r="FR12" s="9">
        <v>4.3920000000000003</v>
      </c>
      <c r="FS12" s="9">
        <v>42.540999999999997</v>
      </c>
      <c r="FT12" s="9">
        <v>538.83900000000006</v>
      </c>
      <c r="FU12" s="9">
        <v>234.667</v>
      </c>
      <c r="FV12" s="9">
        <v>304.17200000000003</v>
      </c>
      <c r="FW12" s="9">
        <v>394.15499999999997</v>
      </c>
      <c r="FX12" s="9">
        <v>174.75</v>
      </c>
      <c r="FY12" s="9">
        <v>219.405</v>
      </c>
      <c r="FZ12" s="9">
        <v>47.576000000000001</v>
      </c>
      <c r="GA12" s="9">
        <v>18.972999999999999</v>
      </c>
      <c r="GB12" s="9">
        <v>28.603000000000002</v>
      </c>
      <c r="GC12" s="9">
        <v>346.57900000000001</v>
      </c>
      <c r="GD12" s="9">
        <v>155.77799999999999</v>
      </c>
      <c r="GE12" s="9">
        <v>190.80199999999999</v>
      </c>
      <c r="GF12" s="9">
        <v>2416.201</v>
      </c>
      <c r="GG12" s="9">
        <v>1272.4359999999999</v>
      </c>
      <c r="GH12" s="9">
        <v>1143.7650000000001</v>
      </c>
      <c r="GI12" s="9">
        <v>1359.04</v>
      </c>
      <c r="GJ12" s="9">
        <v>585.78499999999997</v>
      </c>
      <c r="GK12" s="9">
        <v>773.255</v>
      </c>
      <c r="GL12" s="9">
        <v>196.96799999999999</v>
      </c>
      <c r="GM12" s="9">
        <v>77.78</v>
      </c>
      <c r="GN12" s="9">
        <v>119.188</v>
      </c>
      <c r="GO12" s="9">
        <v>1371.519</v>
      </c>
      <c r="GP12" s="9">
        <v>676.01700000000005</v>
      </c>
      <c r="GQ12" s="9">
        <v>695.50199999999995</v>
      </c>
      <c r="GR12" s="9">
        <v>808.17399999999998</v>
      </c>
      <c r="GS12" s="9">
        <v>426.23599999999999</v>
      </c>
      <c r="GT12" s="9">
        <v>381.93799999999999</v>
      </c>
      <c r="GU12" s="9">
        <v>126.456</v>
      </c>
      <c r="GV12" s="9">
        <v>65.95</v>
      </c>
      <c r="GW12" s="9">
        <v>60.506</v>
      </c>
      <c r="GX12" s="9">
        <v>88.373999999999995</v>
      </c>
      <c r="GY12" s="9">
        <v>38.354999999999997</v>
      </c>
      <c r="GZ12" s="9">
        <v>50.018999999999998</v>
      </c>
      <c r="HA12" s="9">
        <v>46.066000000000003</v>
      </c>
      <c r="HB12" s="9">
        <v>25.876999999999999</v>
      </c>
      <c r="HC12" s="9">
        <v>20.189</v>
      </c>
      <c r="HD12" s="9">
        <v>90.02</v>
      </c>
      <c r="HE12" s="9">
        <v>40.042000000000002</v>
      </c>
      <c r="HF12" s="9">
        <v>49.976999999999997</v>
      </c>
      <c r="HG12" s="9">
        <v>84.367999999999995</v>
      </c>
      <c r="HH12" s="9">
        <v>37.061</v>
      </c>
      <c r="HI12" s="9">
        <v>47.308</v>
      </c>
      <c r="HJ12" s="9">
        <v>139.95599999999999</v>
      </c>
      <c r="HK12" s="9">
        <v>72.546000000000006</v>
      </c>
      <c r="HL12" s="9">
        <v>67.409000000000006</v>
      </c>
      <c r="HM12" s="9">
        <v>668.21799999999996</v>
      </c>
      <c r="HN12" s="9">
        <v>353.69</v>
      </c>
      <c r="HO12" s="9">
        <v>314.529</v>
      </c>
      <c r="HP12" s="9">
        <v>124.506</v>
      </c>
      <c r="HQ12" s="9">
        <v>63.421999999999997</v>
      </c>
      <c r="HR12" s="9">
        <v>61.085000000000001</v>
      </c>
      <c r="HS12" s="9">
        <v>544.09900000000005</v>
      </c>
      <c r="HT12" s="9">
        <v>272.57</v>
      </c>
      <c r="HU12" s="9">
        <v>271.52999999999997</v>
      </c>
      <c r="HV12" s="9">
        <v>70.411000000000001</v>
      </c>
      <c r="HW12" s="9">
        <v>33.406999999999996</v>
      </c>
      <c r="HX12" s="9">
        <v>37.003</v>
      </c>
      <c r="HY12" s="9">
        <v>875.66800000000001</v>
      </c>
      <c r="HZ12" s="9">
        <v>458.52199999999999</v>
      </c>
      <c r="IA12" s="9">
        <v>417.14600000000002</v>
      </c>
      <c r="IB12" s="9">
        <v>786.20500000000004</v>
      </c>
      <c r="IC12" s="9">
        <v>412.25599999999997</v>
      </c>
      <c r="ID12" s="9">
        <v>373.94900000000001</v>
      </c>
      <c r="IE12" s="9">
        <v>729.62199999999996</v>
      </c>
      <c r="IF12" s="9">
        <v>386.209</v>
      </c>
      <c r="IG12" s="9">
        <v>343.41300000000001</v>
      </c>
      <c r="IH12" s="9">
        <v>206.06899999999999</v>
      </c>
      <c r="II12" s="9">
        <v>97.334000000000003</v>
      </c>
      <c r="IJ12" s="9">
        <v>108.735</v>
      </c>
      <c r="IK12" s="9">
        <v>127.04300000000001</v>
      </c>
      <c r="IL12" s="9">
        <v>64.418000000000006</v>
      </c>
      <c r="IM12" s="9">
        <v>62.625</v>
      </c>
      <c r="IN12" s="9">
        <v>59.548999999999999</v>
      </c>
      <c r="IO12" s="9">
        <v>32.131999999999998</v>
      </c>
      <c r="IP12" s="9">
        <v>27.417000000000002</v>
      </c>
      <c r="IQ12" s="9">
        <v>60.296999999999997</v>
      </c>
    </row>
    <row r="13" spans="1:251">
      <c r="A13" s="10">
        <v>42767</v>
      </c>
      <c r="B13" s="9">
        <v>300.08100000000002</v>
      </c>
      <c r="C13" s="9">
        <v>122.264</v>
      </c>
      <c r="D13" s="9">
        <v>177.81700000000001</v>
      </c>
      <c r="E13" s="9">
        <v>284.20699999999999</v>
      </c>
      <c r="F13" s="9">
        <v>110.923</v>
      </c>
      <c r="G13" s="9">
        <v>173.28399999999999</v>
      </c>
      <c r="H13" s="9">
        <v>571.78599999999994</v>
      </c>
      <c r="I13" s="9">
        <v>305.74200000000002</v>
      </c>
      <c r="J13" s="9">
        <v>266.04399999999998</v>
      </c>
      <c r="K13" s="9">
        <v>2561.8910000000001</v>
      </c>
      <c r="L13" s="9">
        <v>1372.8309999999999</v>
      </c>
      <c r="M13" s="9">
        <v>1189.06</v>
      </c>
      <c r="N13" s="9">
        <v>514.95899999999995</v>
      </c>
      <c r="O13" s="9">
        <v>268.94400000000002</v>
      </c>
      <c r="P13" s="9">
        <v>246.01499999999999</v>
      </c>
      <c r="Q13" s="9">
        <v>2036.8489999999999</v>
      </c>
      <c r="R13" s="9">
        <v>1015.8049999999999</v>
      </c>
      <c r="S13" s="9">
        <v>1021.044</v>
      </c>
      <c r="T13" s="9">
        <v>258.39699999999999</v>
      </c>
      <c r="U13" s="9">
        <v>117.238</v>
      </c>
      <c r="V13" s="9">
        <v>141.15899999999999</v>
      </c>
      <c r="W13" s="9">
        <v>3394.9569999999999</v>
      </c>
      <c r="X13" s="9">
        <v>1791.9739999999999</v>
      </c>
      <c r="Y13" s="9">
        <v>1602.9829999999999</v>
      </c>
      <c r="Z13" s="9">
        <v>3009.1350000000002</v>
      </c>
      <c r="AA13" s="9">
        <v>1594.798</v>
      </c>
      <c r="AB13" s="9">
        <v>1414.337</v>
      </c>
      <c r="AC13" s="9">
        <v>2798.9110000000001</v>
      </c>
      <c r="AD13" s="9">
        <v>1509.6690000000001</v>
      </c>
      <c r="AE13" s="9">
        <v>1289.242</v>
      </c>
      <c r="AF13" s="9">
        <v>803.70899999999995</v>
      </c>
      <c r="AG13" s="9">
        <v>388.92200000000003</v>
      </c>
      <c r="AH13" s="9">
        <v>414.78699999999998</v>
      </c>
      <c r="AI13" s="9">
        <v>504.87599999999998</v>
      </c>
      <c r="AJ13" s="9">
        <v>255.91</v>
      </c>
      <c r="AK13" s="9">
        <v>248.96600000000001</v>
      </c>
      <c r="AL13" s="9">
        <v>243.596</v>
      </c>
      <c r="AM13" s="9">
        <v>142.50899999999999</v>
      </c>
      <c r="AN13" s="9">
        <v>101.087</v>
      </c>
      <c r="AO13" s="9">
        <v>199.35599999999999</v>
      </c>
      <c r="AP13" s="9">
        <v>101.298</v>
      </c>
      <c r="AQ13" s="9">
        <v>98.058000000000007</v>
      </c>
      <c r="AR13" s="9">
        <v>1659.722</v>
      </c>
      <c r="AS13" s="9">
        <v>665.55399999999997</v>
      </c>
      <c r="AT13" s="9">
        <v>994.16800000000001</v>
      </c>
      <c r="AU13" s="9">
        <v>339.61599999999999</v>
      </c>
      <c r="AV13" s="9">
        <v>124.42</v>
      </c>
      <c r="AW13" s="9">
        <v>215.197</v>
      </c>
      <c r="AX13" s="9">
        <v>82.596000000000004</v>
      </c>
      <c r="AY13" s="9">
        <v>34.033000000000001</v>
      </c>
      <c r="AZ13" s="9">
        <v>48.563000000000002</v>
      </c>
      <c r="BA13" s="9">
        <v>285.74099999999999</v>
      </c>
      <c r="BB13" s="9">
        <v>109.253</v>
      </c>
      <c r="BC13" s="9">
        <v>176.488</v>
      </c>
      <c r="BD13" s="9">
        <v>47.533999999999999</v>
      </c>
      <c r="BE13" s="9">
        <v>14.776</v>
      </c>
      <c r="BF13" s="9">
        <v>32.758000000000003</v>
      </c>
      <c r="BG13" s="9">
        <v>227.35</v>
      </c>
      <c r="BH13" s="9">
        <v>91.069000000000003</v>
      </c>
      <c r="BI13" s="9">
        <v>136.28100000000001</v>
      </c>
      <c r="BJ13" s="9">
        <v>24.024999999999999</v>
      </c>
      <c r="BK13" s="9">
        <v>11.743</v>
      </c>
      <c r="BL13" s="9">
        <v>12.282</v>
      </c>
      <c r="BM13" s="9">
        <v>54.277000000000001</v>
      </c>
      <c r="BN13" s="9">
        <v>15.569000000000001</v>
      </c>
      <c r="BO13" s="9">
        <v>38.709000000000003</v>
      </c>
      <c r="BP13" s="9">
        <v>62.055999999999997</v>
      </c>
      <c r="BQ13" s="9">
        <v>3.379</v>
      </c>
      <c r="BR13" s="9">
        <v>58.677</v>
      </c>
      <c r="BS13" s="9">
        <v>572.85599999999999</v>
      </c>
      <c r="BT13" s="9">
        <v>244.48099999999999</v>
      </c>
      <c r="BU13" s="9">
        <v>328.37599999999998</v>
      </c>
      <c r="BV13" s="9">
        <v>539.37400000000002</v>
      </c>
      <c r="BW13" s="9">
        <v>226.12</v>
      </c>
      <c r="BX13" s="9">
        <v>313.255</v>
      </c>
      <c r="BY13" s="9">
        <v>73.959000000000003</v>
      </c>
      <c r="BZ13" s="9">
        <v>26.36</v>
      </c>
      <c r="CA13" s="9">
        <v>47.598999999999997</v>
      </c>
      <c r="CB13" s="9">
        <v>465.416</v>
      </c>
      <c r="CC13" s="9">
        <v>199.75899999999999</v>
      </c>
      <c r="CD13" s="9">
        <v>265.65600000000001</v>
      </c>
      <c r="CE13" s="9">
        <v>3207.636</v>
      </c>
      <c r="CF13" s="9">
        <v>1704.933</v>
      </c>
      <c r="CG13" s="9">
        <v>1502.703</v>
      </c>
      <c r="CH13" s="9">
        <v>1785.1189999999999</v>
      </c>
      <c r="CI13" s="9">
        <v>740.49199999999996</v>
      </c>
      <c r="CJ13" s="9">
        <v>1044.6279999999999</v>
      </c>
      <c r="CK13" s="9">
        <v>271.24</v>
      </c>
      <c r="CL13" s="9">
        <v>108.07</v>
      </c>
      <c r="CM13" s="9">
        <v>163.16900000000001</v>
      </c>
      <c r="CN13" s="9">
        <v>3782.8310000000001</v>
      </c>
      <c r="CO13" s="9">
        <v>1844.2729999999999</v>
      </c>
      <c r="CP13" s="9">
        <v>1938.559</v>
      </c>
      <c r="CQ13" s="9">
        <v>2326.2460000000001</v>
      </c>
      <c r="CR13" s="9">
        <v>1222.077</v>
      </c>
      <c r="CS13" s="9">
        <v>1104.1690000000001</v>
      </c>
      <c r="CT13" s="9">
        <v>315.48099999999999</v>
      </c>
      <c r="CU13" s="9">
        <v>164.02099999999999</v>
      </c>
      <c r="CV13" s="9">
        <v>151.46</v>
      </c>
      <c r="CW13" s="9">
        <v>199.34899999999999</v>
      </c>
      <c r="CX13" s="9">
        <v>78.66</v>
      </c>
      <c r="CY13" s="9">
        <v>120.68899999999999</v>
      </c>
      <c r="CZ13" s="9">
        <v>104.375</v>
      </c>
      <c r="DA13" s="9">
        <v>54.651000000000003</v>
      </c>
      <c r="DB13" s="9">
        <v>49.725000000000001</v>
      </c>
      <c r="DC13" s="9">
        <v>215.304</v>
      </c>
      <c r="DD13" s="9">
        <v>91.070999999999998</v>
      </c>
      <c r="DE13" s="9">
        <v>124.232</v>
      </c>
      <c r="DF13" s="9">
        <v>191.851</v>
      </c>
      <c r="DG13" s="9">
        <v>76.525999999999996</v>
      </c>
      <c r="DH13" s="9">
        <v>115.325</v>
      </c>
      <c r="DI13" s="9">
        <v>466.69799999999998</v>
      </c>
      <c r="DJ13" s="9">
        <v>263.63299999999998</v>
      </c>
      <c r="DK13" s="9">
        <v>203.065</v>
      </c>
      <c r="DL13" s="9">
        <v>1859.548</v>
      </c>
      <c r="DM13" s="9">
        <v>958.44399999999996</v>
      </c>
      <c r="DN13" s="9">
        <v>901.10400000000004</v>
      </c>
      <c r="DO13" s="9">
        <v>427.964</v>
      </c>
      <c r="DP13" s="9">
        <v>237.15</v>
      </c>
      <c r="DQ13" s="9">
        <v>190.81399999999999</v>
      </c>
      <c r="DR13" s="9">
        <v>1512.7080000000001</v>
      </c>
      <c r="DS13" s="9">
        <v>734.78300000000002</v>
      </c>
      <c r="DT13" s="9">
        <v>777.92499999999995</v>
      </c>
      <c r="DU13" s="9">
        <v>155.34399999999999</v>
      </c>
      <c r="DV13" s="9">
        <v>68.346999999999994</v>
      </c>
      <c r="DW13" s="9">
        <v>86.998000000000005</v>
      </c>
      <c r="DX13" s="9">
        <v>2509.73</v>
      </c>
      <c r="DY13" s="9">
        <v>1303.865</v>
      </c>
      <c r="DZ13" s="9">
        <v>1205.865</v>
      </c>
      <c r="EA13" s="9">
        <v>2199.4470000000001</v>
      </c>
      <c r="EB13" s="9">
        <v>1145.76</v>
      </c>
      <c r="EC13" s="9">
        <v>1053.6869999999999</v>
      </c>
      <c r="ED13" s="9">
        <v>2042.836</v>
      </c>
      <c r="EE13" s="9">
        <v>1074.1969999999999</v>
      </c>
      <c r="EF13" s="9">
        <v>968.63900000000001</v>
      </c>
      <c r="EG13" s="9">
        <v>534.505</v>
      </c>
      <c r="EH13" s="9">
        <v>270.44600000000003</v>
      </c>
      <c r="EI13" s="9">
        <v>264.06</v>
      </c>
      <c r="EJ13" s="9">
        <v>369.303</v>
      </c>
      <c r="EK13" s="9">
        <v>197.41900000000001</v>
      </c>
      <c r="EL13" s="9">
        <v>171.88499999999999</v>
      </c>
      <c r="EM13" s="9">
        <v>185.82</v>
      </c>
      <c r="EN13" s="9">
        <v>115.631</v>
      </c>
      <c r="EO13" s="9">
        <v>70.188999999999993</v>
      </c>
      <c r="EP13" s="9">
        <v>150.708</v>
      </c>
      <c r="EQ13" s="9">
        <v>79.28</v>
      </c>
      <c r="ER13" s="9">
        <v>71.427999999999997</v>
      </c>
      <c r="ES13" s="9">
        <v>1305.8779999999999</v>
      </c>
      <c r="ET13" s="9">
        <v>542.91499999999996</v>
      </c>
      <c r="EU13" s="9">
        <v>762.96199999999999</v>
      </c>
      <c r="EV13" s="9">
        <v>250.857</v>
      </c>
      <c r="EW13" s="9">
        <v>82.947000000000003</v>
      </c>
      <c r="EX13" s="9">
        <v>167.91</v>
      </c>
      <c r="EY13" s="9">
        <v>72.492999999999995</v>
      </c>
      <c r="EZ13" s="9">
        <v>24.844000000000001</v>
      </c>
      <c r="FA13" s="9">
        <v>47.649000000000001</v>
      </c>
      <c r="FB13" s="9">
        <v>216.642</v>
      </c>
      <c r="FC13" s="9">
        <v>70.465999999999994</v>
      </c>
      <c r="FD13" s="9">
        <v>146.17599999999999</v>
      </c>
      <c r="FE13" s="9">
        <v>30.797999999999998</v>
      </c>
      <c r="FF13" s="9">
        <v>9.5630000000000006</v>
      </c>
      <c r="FG13" s="9">
        <v>21.234999999999999</v>
      </c>
      <c r="FH13" s="9">
        <v>174.82499999999999</v>
      </c>
      <c r="FI13" s="9">
        <v>56.826999999999998</v>
      </c>
      <c r="FJ13" s="9">
        <v>117.999</v>
      </c>
      <c r="FK13" s="9">
        <v>21.687999999999999</v>
      </c>
      <c r="FL13" s="9">
        <v>7.6740000000000004</v>
      </c>
      <c r="FM13" s="9">
        <v>14.013999999999999</v>
      </c>
      <c r="FN13" s="9">
        <v>34.662999999999997</v>
      </c>
      <c r="FO13" s="9">
        <v>12.93</v>
      </c>
      <c r="FP13" s="9">
        <v>21.734000000000002</v>
      </c>
      <c r="FQ13" s="9">
        <v>51.877000000000002</v>
      </c>
      <c r="FR13" s="9">
        <v>4.26</v>
      </c>
      <c r="FS13" s="9">
        <v>47.616999999999997</v>
      </c>
      <c r="FT13" s="9">
        <v>592.56399999999996</v>
      </c>
      <c r="FU13" s="9">
        <v>252.26900000000001</v>
      </c>
      <c r="FV13" s="9">
        <v>340.29500000000002</v>
      </c>
      <c r="FW13" s="9">
        <v>402.012</v>
      </c>
      <c r="FX13" s="9">
        <v>162.67500000000001</v>
      </c>
      <c r="FY13" s="9">
        <v>239.33699999999999</v>
      </c>
      <c r="FZ13" s="9">
        <v>50.823</v>
      </c>
      <c r="GA13" s="9">
        <v>20.827000000000002</v>
      </c>
      <c r="GB13" s="9">
        <v>29.995999999999999</v>
      </c>
      <c r="GC13" s="9">
        <v>351.18900000000002</v>
      </c>
      <c r="GD13" s="9">
        <v>141.84800000000001</v>
      </c>
      <c r="GE13" s="9">
        <v>209.34100000000001</v>
      </c>
      <c r="GF13" s="9">
        <v>2377.069</v>
      </c>
      <c r="GG13" s="9">
        <v>1242.904</v>
      </c>
      <c r="GH13" s="9">
        <v>1134.165</v>
      </c>
      <c r="GI13" s="9">
        <v>1405.7619999999999</v>
      </c>
      <c r="GJ13" s="9">
        <v>601.36800000000005</v>
      </c>
      <c r="GK13" s="9">
        <v>804.39400000000001</v>
      </c>
      <c r="GL13" s="9">
        <v>204.626</v>
      </c>
      <c r="GM13" s="9">
        <v>67.238</v>
      </c>
      <c r="GN13" s="9">
        <v>137.38900000000001</v>
      </c>
      <c r="GO13" s="9">
        <v>1368.6089999999999</v>
      </c>
      <c r="GP13" s="9">
        <v>668.07</v>
      </c>
      <c r="GQ13" s="9">
        <v>700.53800000000001</v>
      </c>
      <c r="GR13" s="9">
        <v>803.71600000000001</v>
      </c>
      <c r="GS13" s="9">
        <v>419.52699999999999</v>
      </c>
      <c r="GT13" s="9">
        <v>384.18900000000002</v>
      </c>
      <c r="GU13" s="9">
        <v>123.794</v>
      </c>
      <c r="GV13" s="9">
        <v>59.606000000000002</v>
      </c>
      <c r="GW13" s="9">
        <v>64.188000000000002</v>
      </c>
      <c r="GX13" s="9">
        <v>86.682000000000002</v>
      </c>
      <c r="GY13" s="9">
        <v>32.197000000000003</v>
      </c>
      <c r="GZ13" s="9">
        <v>54.484000000000002</v>
      </c>
      <c r="HA13" s="9">
        <v>43.902999999999999</v>
      </c>
      <c r="HB13" s="9">
        <v>21.356000000000002</v>
      </c>
      <c r="HC13" s="9">
        <v>22.547000000000001</v>
      </c>
      <c r="HD13" s="9">
        <v>87.876000000000005</v>
      </c>
      <c r="HE13" s="9">
        <v>34.566000000000003</v>
      </c>
      <c r="HF13" s="9">
        <v>53.31</v>
      </c>
      <c r="HG13" s="9">
        <v>83.602999999999994</v>
      </c>
      <c r="HH13" s="9">
        <v>30.858000000000001</v>
      </c>
      <c r="HI13" s="9">
        <v>52.744999999999997</v>
      </c>
      <c r="HJ13" s="9">
        <v>119.626</v>
      </c>
      <c r="HK13" s="9">
        <v>63.402000000000001</v>
      </c>
      <c r="HL13" s="9">
        <v>56.223999999999997</v>
      </c>
      <c r="HM13" s="9">
        <v>684.09</v>
      </c>
      <c r="HN13" s="9">
        <v>356.125</v>
      </c>
      <c r="HO13" s="9">
        <v>327.96499999999997</v>
      </c>
      <c r="HP13" s="9">
        <v>109.967</v>
      </c>
      <c r="HQ13" s="9">
        <v>58.884</v>
      </c>
      <c r="HR13" s="9">
        <v>51.082999999999998</v>
      </c>
      <c r="HS13" s="9">
        <v>563.57899999999995</v>
      </c>
      <c r="HT13" s="9">
        <v>278.40300000000002</v>
      </c>
      <c r="HU13" s="9">
        <v>285.17599999999999</v>
      </c>
      <c r="HV13" s="9">
        <v>65.307000000000002</v>
      </c>
      <c r="HW13" s="9">
        <v>27.747</v>
      </c>
      <c r="HX13" s="9">
        <v>37.56</v>
      </c>
      <c r="HY13" s="9">
        <v>865.37800000000004</v>
      </c>
      <c r="HZ13" s="9">
        <v>449.327</v>
      </c>
      <c r="IA13" s="9">
        <v>416.05099999999999</v>
      </c>
      <c r="IB13" s="9">
        <v>784.18299999999999</v>
      </c>
      <c r="IC13" s="9">
        <v>406.64100000000002</v>
      </c>
      <c r="ID13" s="9">
        <v>377.54300000000001</v>
      </c>
      <c r="IE13" s="9">
        <v>734.58399999999995</v>
      </c>
      <c r="IF13" s="9">
        <v>383.24099999999999</v>
      </c>
      <c r="IG13" s="9">
        <v>351.34300000000002</v>
      </c>
      <c r="IH13" s="9">
        <v>185.90700000000001</v>
      </c>
      <c r="II13" s="9">
        <v>88.010999999999996</v>
      </c>
      <c r="IJ13" s="9">
        <v>97.896000000000001</v>
      </c>
      <c r="IK13" s="9">
        <v>110.54600000000001</v>
      </c>
      <c r="IL13" s="9">
        <v>56.454999999999998</v>
      </c>
      <c r="IM13" s="9">
        <v>54.091000000000001</v>
      </c>
      <c r="IN13" s="9">
        <v>48.884</v>
      </c>
      <c r="IO13" s="9">
        <v>26.655000000000001</v>
      </c>
      <c r="IP13" s="9">
        <v>22.228999999999999</v>
      </c>
      <c r="IQ13" s="9">
        <v>57.536000000000001</v>
      </c>
    </row>
    <row r="14" spans="1:251">
      <c r="A14" s="10">
        <v>43132</v>
      </c>
      <c r="B14" s="9">
        <v>277.334</v>
      </c>
      <c r="C14" s="9">
        <v>118.18899999999999</v>
      </c>
      <c r="D14" s="9">
        <v>159.14500000000001</v>
      </c>
      <c r="E14" s="9">
        <v>259.26499999999999</v>
      </c>
      <c r="F14" s="9">
        <v>104.336</v>
      </c>
      <c r="G14" s="9">
        <v>154.93</v>
      </c>
      <c r="H14" s="9">
        <v>623.67499999999995</v>
      </c>
      <c r="I14" s="9">
        <v>307.35899999999998</v>
      </c>
      <c r="J14" s="9">
        <v>316.31599999999997</v>
      </c>
      <c r="K14" s="9">
        <v>2575.1570000000002</v>
      </c>
      <c r="L14" s="9">
        <v>1401.173</v>
      </c>
      <c r="M14" s="9">
        <v>1173.9829999999999</v>
      </c>
      <c r="N14" s="9">
        <v>563.58100000000002</v>
      </c>
      <c r="O14" s="9">
        <v>267.233</v>
      </c>
      <c r="P14" s="9">
        <v>296.34800000000001</v>
      </c>
      <c r="Q14" s="9">
        <v>2060.7809999999999</v>
      </c>
      <c r="R14" s="9">
        <v>1035.5940000000001</v>
      </c>
      <c r="S14" s="9">
        <v>1025.1859999999999</v>
      </c>
      <c r="T14" s="9">
        <v>244.27699999999999</v>
      </c>
      <c r="U14" s="9">
        <v>116.23099999999999</v>
      </c>
      <c r="V14" s="9">
        <v>128.04599999999999</v>
      </c>
      <c r="W14" s="9">
        <v>3429.8159999999998</v>
      </c>
      <c r="X14" s="9">
        <v>1811.029</v>
      </c>
      <c r="Y14" s="9">
        <v>1618.787</v>
      </c>
      <c r="Z14" s="9">
        <v>3018.7620000000002</v>
      </c>
      <c r="AA14" s="9">
        <v>1619.8869999999999</v>
      </c>
      <c r="AB14" s="9">
        <v>1398.875</v>
      </c>
      <c r="AC14" s="9">
        <v>2838.8870000000002</v>
      </c>
      <c r="AD14" s="9">
        <v>1541.9169999999999</v>
      </c>
      <c r="AE14" s="9">
        <v>1296.97</v>
      </c>
      <c r="AF14" s="9">
        <v>800.57</v>
      </c>
      <c r="AG14" s="9">
        <v>385.53100000000001</v>
      </c>
      <c r="AH14" s="9">
        <v>415.03899999999999</v>
      </c>
      <c r="AI14" s="9">
        <v>506.26</v>
      </c>
      <c r="AJ14" s="9">
        <v>248.261</v>
      </c>
      <c r="AK14" s="9">
        <v>257.99900000000002</v>
      </c>
      <c r="AL14" s="9">
        <v>275.27600000000001</v>
      </c>
      <c r="AM14" s="9">
        <v>145.76400000000001</v>
      </c>
      <c r="AN14" s="9">
        <v>129.511</v>
      </c>
      <c r="AO14" s="9">
        <v>184.28700000000001</v>
      </c>
      <c r="AP14" s="9">
        <v>90.346000000000004</v>
      </c>
      <c r="AQ14" s="9">
        <v>93.941000000000003</v>
      </c>
      <c r="AR14" s="9">
        <v>1703.864</v>
      </c>
      <c r="AS14" s="9">
        <v>692.53800000000001</v>
      </c>
      <c r="AT14" s="9">
        <v>1011.326</v>
      </c>
      <c r="AU14" s="9">
        <v>356.69799999999998</v>
      </c>
      <c r="AV14" s="9">
        <v>121.44</v>
      </c>
      <c r="AW14" s="9">
        <v>235.25800000000001</v>
      </c>
      <c r="AX14" s="9">
        <v>96.363</v>
      </c>
      <c r="AY14" s="9">
        <v>44.146000000000001</v>
      </c>
      <c r="AZ14" s="9">
        <v>52.218000000000004</v>
      </c>
      <c r="BA14" s="9">
        <v>296.14100000000002</v>
      </c>
      <c r="BB14" s="9">
        <v>95.822999999999993</v>
      </c>
      <c r="BC14" s="9">
        <v>200.31800000000001</v>
      </c>
      <c r="BD14" s="9">
        <v>58.521000000000001</v>
      </c>
      <c r="BE14" s="9">
        <v>19.832000000000001</v>
      </c>
      <c r="BF14" s="9">
        <v>38.69</v>
      </c>
      <c r="BG14" s="9">
        <v>225.76900000000001</v>
      </c>
      <c r="BH14" s="9">
        <v>71.25</v>
      </c>
      <c r="BI14" s="9">
        <v>154.518</v>
      </c>
      <c r="BJ14" s="9">
        <v>22.45</v>
      </c>
      <c r="BK14" s="9">
        <v>10.221</v>
      </c>
      <c r="BL14" s="9">
        <v>12.228999999999999</v>
      </c>
      <c r="BM14" s="9">
        <v>62.124000000000002</v>
      </c>
      <c r="BN14" s="9">
        <v>26.623999999999999</v>
      </c>
      <c r="BO14" s="9">
        <v>35.5</v>
      </c>
      <c r="BP14" s="9">
        <v>66.474000000000004</v>
      </c>
      <c r="BQ14" s="9">
        <v>2.9950000000000001</v>
      </c>
      <c r="BR14" s="9">
        <v>63.478999999999999</v>
      </c>
      <c r="BS14" s="9">
        <v>670.01599999999996</v>
      </c>
      <c r="BT14" s="9">
        <v>281.86399999999998</v>
      </c>
      <c r="BU14" s="9">
        <v>388.15300000000002</v>
      </c>
      <c r="BV14" s="9">
        <v>542.55200000000002</v>
      </c>
      <c r="BW14" s="9">
        <v>212.79300000000001</v>
      </c>
      <c r="BX14" s="9">
        <v>329.75900000000001</v>
      </c>
      <c r="BY14" s="9">
        <v>81.501000000000005</v>
      </c>
      <c r="BZ14" s="9">
        <v>28.821000000000002</v>
      </c>
      <c r="CA14" s="9">
        <v>52.680999999999997</v>
      </c>
      <c r="CB14" s="9">
        <v>461.05099999999999</v>
      </c>
      <c r="CC14" s="9">
        <v>183.97300000000001</v>
      </c>
      <c r="CD14" s="9">
        <v>277.07799999999997</v>
      </c>
      <c r="CE14" s="9">
        <v>3280.3330000000001</v>
      </c>
      <c r="CF14" s="9">
        <v>1737.3530000000001</v>
      </c>
      <c r="CG14" s="9">
        <v>1542.98</v>
      </c>
      <c r="CH14" s="9">
        <v>1806.65</v>
      </c>
      <c r="CI14" s="9">
        <v>754.06399999999996</v>
      </c>
      <c r="CJ14" s="9">
        <v>1052.586</v>
      </c>
      <c r="CK14" s="9">
        <v>270.36799999999999</v>
      </c>
      <c r="CL14" s="9">
        <v>91.533000000000001</v>
      </c>
      <c r="CM14" s="9">
        <v>178.83500000000001</v>
      </c>
      <c r="CN14" s="9">
        <v>3835.0529999999999</v>
      </c>
      <c r="CO14" s="9">
        <v>1867.308</v>
      </c>
      <c r="CP14" s="9">
        <v>1967.7449999999999</v>
      </c>
      <c r="CQ14" s="9">
        <v>2410.5790000000002</v>
      </c>
      <c r="CR14" s="9">
        <v>1252.855</v>
      </c>
      <c r="CS14" s="9">
        <v>1157.7249999999999</v>
      </c>
      <c r="CT14" s="9">
        <v>333.82100000000003</v>
      </c>
      <c r="CU14" s="9">
        <v>156.267</v>
      </c>
      <c r="CV14" s="9">
        <v>177.553</v>
      </c>
      <c r="CW14" s="9">
        <v>223.852</v>
      </c>
      <c r="CX14" s="9">
        <v>81.543999999999997</v>
      </c>
      <c r="CY14" s="9">
        <v>142.30799999999999</v>
      </c>
      <c r="CZ14" s="9">
        <v>126.69499999999999</v>
      </c>
      <c r="DA14" s="9">
        <v>52.744999999999997</v>
      </c>
      <c r="DB14" s="9">
        <v>73.95</v>
      </c>
      <c r="DC14" s="9">
        <v>231.01599999999999</v>
      </c>
      <c r="DD14" s="9">
        <v>92.183999999999997</v>
      </c>
      <c r="DE14" s="9">
        <v>138.83199999999999</v>
      </c>
      <c r="DF14" s="9">
        <v>213.41300000000001</v>
      </c>
      <c r="DG14" s="9">
        <v>79.748999999999995</v>
      </c>
      <c r="DH14" s="9">
        <v>133.66399999999999</v>
      </c>
      <c r="DI14" s="9">
        <v>475.06599999999997</v>
      </c>
      <c r="DJ14" s="9">
        <v>258.45600000000002</v>
      </c>
      <c r="DK14" s="9">
        <v>216.61</v>
      </c>
      <c r="DL14" s="9">
        <v>1935.5129999999999</v>
      </c>
      <c r="DM14" s="9">
        <v>994.399</v>
      </c>
      <c r="DN14" s="9">
        <v>941.11500000000001</v>
      </c>
      <c r="DO14" s="9">
        <v>430.101</v>
      </c>
      <c r="DP14" s="9">
        <v>234.81200000000001</v>
      </c>
      <c r="DQ14" s="9">
        <v>195.28800000000001</v>
      </c>
      <c r="DR14" s="9">
        <v>1582.425</v>
      </c>
      <c r="DS14" s="9">
        <v>769.673</v>
      </c>
      <c r="DT14" s="9">
        <v>812.75199999999995</v>
      </c>
      <c r="DU14" s="9">
        <v>192.34800000000001</v>
      </c>
      <c r="DV14" s="9">
        <v>89.975999999999999</v>
      </c>
      <c r="DW14" s="9">
        <v>102.372</v>
      </c>
      <c r="DX14" s="9">
        <v>2595.6570000000002</v>
      </c>
      <c r="DY14" s="9">
        <v>1341.864</v>
      </c>
      <c r="DZ14" s="9">
        <v>1253.7929999999999</v>
      </c>
      <c r="EA14" s="9">
        <v>2267.13</v>
      </c>
      <c r="EB14" s="9">
        <v>1172.413</v>
      </c>
      <c r="EC14" s="9">
        <v>1094.7159999999999</v>
      </c>
      <c r="ED14" s="9">
        <v>2125.4899999999998</v>
      </c>
      <c r="EE14" s="9">
        <v>1110.57</v>
      </c>
      <c r="EF14" s="9">
        <v>1014.92</v>
      </c>
      <c r="EG14" s="9">
        <v>574.73199999999997</v>
      </c>
      <c r="EH14" s="9">
        <v>305.721</v>
      </c>
      <c r="EI14" s="9">
        <v>269.01</v>
      </c>
      <c r="EJ14" s="9">
        <v>380.33699999999999</v>
      </c>
      <c r="EK14" s="9">
        <v>213.447</v>
      </c>
      <c r="EL14" s="9">
        <v>166.89</v>
      </c>
      <c r="EM14" s="9">
        <v>195.25899999999999</v>
      </c>
      <c r="EN14" s="9">
        <v>124.437</v>
      </c>
      <c r="EO14" s="9">
        <v>70.822000000000003</v>
      </c>
      <c r="EP14" s="9">
        <v>156.71100000000001</v>
      </c>
      <c r="EQ14" s="9">
        <v>82.182000000000002</v>
      </c>
      <c r="ER14" s="9">
        <v>74.528000000000006</v>
      </c>
      <c r="ES14" s="9">
        <v>1267.7629999999999</v>
      </c>
      <c r="ET14" s="9">
        <v>532.27099999999996</v>
      </c>
      <c r="EU14" s="9">
        <v>735.49199999999996</v>
      </c>
      <c r="EV14" s="9">
        <v>247.69499999999999</v>
      </c>
      <c r="EW14" s="9">
        <v>93.453000000000003</v>
      </c>
      <c r="EX14" s="9">
        <v>154.24199999999999</v>
      </c>
      <c r="EY14" s="9">
        <v>78.855000000000004</v>
      </c>
      <c r="EZ14" s="9">
        <v>37.970999999999997</v>
      </c>
      <c r="FA14" s="9">
        <v>40.884</v>
      </c>
      <c r="FB14" s="9">
        <v>211.416</v>
      </c>
      <c r="FC14" s="9">
        <v>77.462999999999994</v>
      </c>
      <c r="FD14" s="9">
        <v>133.952</v>
      </c>
      <c r="FE14" s="9">
        <v>29.497</v>
      </c>
      <c r="FF14" s="9">
        <v>10.273999999999999</v>
      </c>
      <c r="FG14" s="9">
        <v>19.222999999999999</v>
      </c>
      <c r="FH14" s="9">
        <v>173.15100000000001</v>
      </c>
      <c r="FI14" s="9">
        <v>63.835999999999999</v>
      </c>
      <c r="FJ14" s="9">
        <v>109.316</v>
      </c>
      <c r="FK14" s="9">
        <v>19.343</v>
      </c>
      <c r="FL14" s="9">
        <v>7.484</v>
      </c>
      <c r="FM14" s="9">
        <v>11.859</v>
      </c>
      <c r="FN14" s="9">
        <v>36.28</v>
      </c>
      <c r="FO14" s="9">
        <v>15.99</v>
      </c>
      <c r="FP14" s="9">
        <v>20.29</v>
      </c>
      <c r="FQ14" s="9">
        <v>49.859000000000002</v>
      </c>
      <c r="FR14" s="9">
        <v>3.0110000000000001</v>
      </c>
      <c r="FS14" s="9">
        <v>46.847000000000001</v>
      </c>
      <c r="FT14" s="9">
        <v>564.21199999999999</v>
      </c>
      <c r="FU14" s="9">
        <v>242.94399999999999</v>
      </c>
      <c r="FV14" s="9">
        <v>321.267</v>
      </c>
      <c r="FW14" s="9">
        <v>404.40600000000001</v>
      </c>
      <c r="FX14" s="9">
        <v>175.63499999999999</v>
      </c>
      <c r="FY14" s="9">
        <v>228.77099999999999</v>
      </c>
      <c r="FZ14" s="9">
        <v>50.268999999999998</v>
      </c>
      <c r="GA14" s="9">
        <v>22.587</v>
      </c>
      <c r="GB14" s="9">
        <v>27.681999999999999</v>
      </c>
      <c r="GC14" s="9">
        <v>354.137</v>
      </c>
      <c r="GD14" s="9">
        <v>153.048</v>
      </c>
      <c r="GE14" s="9">
        <v>201.089</v>
      </c>
      <c r="GF14" s="9">
        <v>2460.848</v>
      </c>
      <c r="GG14" s="9">
        <v>1275.442</v>
      </c>
      <c r="GH14" s="9">
        <v>1185.4069999999999</v>
      </c>
      <c r="GI14" s="9">
        <v>1374.2049999999999</v>
      </c>
      <c r="GJ14" s="9">
        <v>591.86599999999999</v>
      </c>
      <c r="GK14" s="9">
        <v>782.33799999999997</v>
      </c>
      <c r="GL14" s="9">
        <v>202.42599999999999</v>
      </c>
      <c r="GM14" s="9">
        <v>75.966999999999999</v>
      </c>
      <c r="GN14" s="9">
        <v>126.459</v>
      </c>
      <c r="GO14" s="9">
        <v>1376.614</v>
      </c>
      <c r="GP14" s="9">
        <v>671.39200000000005</v>
      </c>
      <c r="GQ14" s="9">
        <v>705.22199999999998</v>
      </c>
      <c r="GR14" s="9">
        <v>825.20100000000002</v>
      </c>
      <c r="GS14" s="9">
        <v>432.73700000000002</v>
      </c>
      <c r="GT14" s="9">
        <v>392.464</v>
      </c>
      <c r="GU14" s="9">
        <v>115.009</v>
      </c>
      <c r="GV14" s="9">
        <v>57.784999999999997</v>
      </c>
      <c r="GW14" s="9">
        <v>57.222999999999999</v>
      </c>
      <c r="GX14" s="9">
        <v>81.903999999999996</v>
      </c>
      <c r="GY14" s="9">
        <v>33.372999999999998</v>
      </c>
      <c r="GZ14" s="9">
        <v>48.531999999999996</v>
      </c>
      <c r="HA14" s="9">
        <v>40.957999999999998</v>
      </c>
      <c r="HB14" s="9">
        <v>20.687000000000001</v>
      </c>
      <c r="HC14" s="9">
        <v>20.271000000000001</v>
      </c>
      <c r="HD14" s="9">
        <v>84.378</v>
      </c>
      <c r="HE14" s="9">
        <v>35.872</v>
      </c>
      <c r="HF14" s="9">
        <v>48.506</v>
      </c>
      <c r="HG14" s="9">
        <v>78.212999999999994</v>
      </c>
      <c r="HH14" s="9">
        <v>31.506</v>
      </c>
      <c r="HI14" s="9">
        <v>46.706000000000003</v>
      </c>
      <c r="HJ14" s="9">
        <v>140.54</v>
      </c>
      <c r="HK14" s="9">
        <v>72.265000000000001</v>
      </c>
      <c r="HL14" s="9">
        <v>68.275000000000006</v>
      </c>
      <c r="HM14" s="9">
        <v>684.66099999999994</v>
      </c>
      <c r="HN14" s="9">
        <v>360.47199999999998</v>
      </c>
      <c r="HO14" s="9">
        <v>324.18900000000002</v>
      </c>
      <c r="HP14" s="9">
        <v>132.203</v>
      </c>
      <c r="HQ14" s="9">
        <v>67.108999999999995</v>
      </c>
      <c r="HR14" s="9">
        <v>65.093999999999994</v>
      </c>
      <c r="HS14" s="9">
        <v>550.36300000000006</v>
      </c>
      <c r="HT14" s="9">
        <v>268.90499999999997</v>
      </c>
      <c r="HU14" s="9">
        <v>281.45800000000003</v>
      </c>
      <c r="HV14" s="9">
        <v>66.099999999999994</v>
      </c>
      <c r="HW14" s="9">
        <v>30.437999999999999</v>
      </c>
      <c r="HX14" s="9">
        <v>35.661000000000001</v>
      </c>
      <c r="HY14" s="9">
        <v>879.04</v>
      </c>
      <c r="HZ14" s="9">
        <v>461.09800000000001</v>
      </c>
      <c r="IA14" s="9">
        <v>417.94200000000001</v>
      </c>
      <c r="IB14" s="9">
        <v>791.34</v>
      </c>
      <c r="IC14" s="9">
        <v>413.59500000000003</v>
      </c>
      <c r="ID14" s="9">
        <v>377.74400000000003</v>
      </c>
      <c r="IE14" s="9">
        <v>742.86800000000005</v>
      </c>
      <c r="IF14" s="9">
        <v>389.08199999999999</v>
      </c>
      <c r="IG14" s="9">
        <v>353.78500000000003</v>
      </c>
      <c r="IH14" s="9">
        <v>197.005</v>
      </c>
      <c r="II14" s="9">
        <v>94.477000000000004</v>
      </c>
      <c r="IJ14" s="9">
        <v>102.52800000000001</v>
      </c>
      <c r="IK14" s="9">
        <v>111.789</v>
      </c>
      <c r="IL14" s="9">
        <v>56.749000000000002</v>
      </c>
      <c r="IM14" s="9">
        <v>55.04</v>
      </c>
      <c r="IN14" s="9">
        <v>57.95</v>
      </c>
      <c r="IO14" s="9">
        <v>28.388000000000002</v>
      </c>
      <c r="IP14" s="9">
        <v>29.562000000000001</v>
      </c>
      <c r="IQ14" s="9">
        <v>51.951000000000001</v>
      </c>
    </row>
    <row r="15" spans="1:251">
      <c r="A15" s="10">
        <v>43497</v>
      </c>
      <c r="B15" s="9">
        <v>288.85399999999998</v>
      </c>
      <c r="C15" s="9">
        <v>118.834</v>
      </c>
      <c r="D15" s="9">
        <v>170.02</v>
      </c>
      <c r="E15" s="9">
        <v>273.54500000000002</v>
      </c>
      <c r="F15" s="9">
        <v>107.19799999999999</v>
      </c>
      <c r="G15" s="9">
        <v>166.34800000000001</v>
      </c>
      <c r="H15" s="9">
        <v>662.899</v>
      </c>
      <c r="I15" s="9">
        <v>340.37</v>
      </c>
      <c r="J15" s="9">
        <v>322.529</v>
      </c>
      <c r="K15" s="9">
        <v>2646.9349999999999</v>
      </c>
      <c r="L15" s="9">
        <v>1425.865</v>
      </c>
      <c r="M15" s="9">
        <v>1221.07</v>
      </c>
      <c r="N15" s="9">
        <v>621.34100000000001</v>
      </c>
      <c r="O15" s="9">
        <v>311.20699999999999</v>
      </c>
      <c r="P15" s="9">
        <v>310.13400000000001</v>
      </c>
      <c r="Q15" s="9">
        <v>2136.6060000000002</v>
      </c>
      <c r="R15" s="9">
        <v>1088.056</v>
      </c>
      <c r="S15" s="9">
        <v>1048.55</v>
      </c>
      <c r="T15" s="9">
        <v>249.24600000000001</v>
      </c>
      <c r="U15" s="9">
        <v>119.872</v>
      </c>
      <c r="V15" s="9">
        <v>129.374</v>
      </c>
      <c r="W15" s="9">
        <v>3550.2420000000002</v>
      </c>
      <c r="X15" s="9">
        <v>1867.9960000000001</v>
      </c>
      <c r="Y15" s="9">
        <v>1682.2449999999999</v>
      </c>
      <c r="Z15" s="9">
        <v>3123.6219999999998</v>
      </c>
      <c r="AA15" s="9">
        <v>1657.2280000000001</v>
      </c>
      <c r="AB15" s="9">
        <v>1466.394</v>
      </c>
      <c r="AC15" s="9">
        <v>2927.806</v>
      </c>
      <c r="AD15" s="9">
        <v>1573.4949999999999</v>
      </c>
      <c r="AE15" s="9">
        <v>1354.3109999999999</v>
      </c>
      <c r="AF15" s="9">
        <v>859.98</v>
      </c>
      <c r="AG15" s="9">
        <v>401.45100000000002</v>
      </c>
      <c r="AH15" s="9">
        <v>458.529</v>
      </c>
      <c r="AI15" s="9">
        <v>533.69200000000001</v>
      </c>
      <c r="AJ15" s="9">
        <v>258.43099999999998</v>
      </c>
      <c r="AK15" s="9">
        <v>275.262</v>
      </c>
      <c r="AL15" s="9">
        <v>293.28500000000003</v>
      </c>
      <c r="AM15" s="9">
        <v>156.66900000000001</v>
      </c>
      <c r="AN15" s="9">
        <v>136.61600000000001</v>
      </c>
      <c r="AO15" s="9">
        <v>160.22200000000001</v>
      </c>
      <c r="AP15" s="9">
        <v>82.290999999999997</v>
      </c>
      <c r="AQ15" s="9">
        <v>77.932000000000002</v>
      </c>
      <c r="AR15" s="9">
        <v>1720.0229999999999</v>
      </c>
      <c r="AS15" s="9">
        <v>695.77300000000002</v>
      </c>
      <c r="AT15" s="9">
        <v>1024.25</v>
      </c>
      <c r="AU15" s="9">
        <v>345.58600000000001</v>
      </c>
      <c r="AV15" s="9">
        <v>128.024</v>
      </c>
      <c r="AW15" s="9">
        <v>217.56200000000001</v>
      </c>
      <c r="AX15" s="9">
        <v>82.834000000000003</v>
      </c>
      <c r="AY15" s="9">
        <v>36.950000000000003</v>
      </c>
      <c r="AZ15" s="9">
        <v>45.884</v>
      </c>
      <c r="BA15" s="9">
        <v>295.53100000000001</v>
      </c>
      <c r="BB15" s="9">
        <v>114.009</v>
      </c>
      <c r="BC15" s="9">
        <v>181.52199999999999</v>
      </c>
      <c r="BD15" s="9">
        <v>50.015000000000001</v>
      </c>
      <c r="BE15" s="9">
        <v>12.611000000000001</v>
      </c>
      <c r="BF15" s="9">
        <v>37.405000000000001</v>
      </c>
      <c r="BG15" s="9">
        <v>230.738</v>
      </c>
      <c r="BH15" s="9">
        <v>94.834000000000003</v>
      </c>
      <c r="BI15" s="9">
        <v>135.904</v>
      </c>
      <c r="BJ15" s="9">
        <v>29.506</v>
      </c>
      <c r="BK15" s="9">
        <v>12.943</v>
      </c>
      <c r="BL15" s="9">
        <v>16.562999999999999</v>
      </c>
      <c r="BM15" s="9">
        <v>51.289000000000001</v>
      </c>
      <c r="BN15" s="9">
        <v>14.015000000000001</v>
      </c>
      <c r="BO15" s="9">
        <v>37.274000000000001</v>
      </c>
      <c r="BP15" s="9">
        <v>56.847000000000001</v>
      </c>
      <c r="BQ15" s="9">
        <v>3.234</v>
      </c>
      <c r="BR15" s="9">
        <v>53.613</v>
      </c>
      <c r="BS15" s="9">
        <v>713.39700000000005</v>
      </c>
      <c r="BT15" s="9">
        <v>298.661</v>
      </c>
      <c r="BU15" s="9">
        <v>414.73599999999999</v>
      </c>
      <c r="BV15" s="9">
        <v>507.04199999999997</v>
      </c>
      <c r="BW15" s="9">
        <v>210.315</v>
      </c>
      <c r="BX15" s="9">
        <v>296.72699999999998</v>
      </c>
      <c r="BY15" s="9">
        <v>85.58</v>
      </c>
      <c r="BZ15" s="9">
        <v>31.984999999999999</v>
      </c>
      <c r="CA15" s="9">
        <v>53.594999999999999</v>
      </c>
      <c r="CB15" s="9">
        <v>421.46199999999999</v>
      </c>
      <c r="CC15" s="9">
        <v>178.33</v>
      </c>
      <c r="CD15" s="9">
        <v>243.13200000000001</v>
      </c>
      <c r="CE15" s="9">
        <v>3395.4140000000002</v>
      </c>
      <c r="CF15" s="9">
        <v>1798.22</v>
      </c>
      <c r="CG15" s="9">
        <v>1597.194</v>
      </c>
      <c r="CH15" s="9">
        <v>1794.6659999999999</v>
      </c>
      <c r="CI15" s="9">
        <v>746.07899999999995</v>
      </c>
      <c r="CJ15" s="9">
        <v>1048.587</v>
      </c>
      <c r="CK15" s="9">
        <v>269.577</v>
      </c>
      <c r="CL15" s="9">
        <v>110.545</v>
      </c>
      <c r="CM15" s="9">
        <v>159.03200000000001</v>
      </c>
      <c r="CN15" s="9">
        <v>3908.654</v>
      </c>
      <c r="CO15" s="9">
        <v>1902.789</v>
      </c>
      <c r="CP15" s="9">
        <v>2005.866</v>
      </c>
      <c r="CQ15" s="9">
        <v>2455.357</v>
      </c>
      <c r="CR15" s="9">
        <v>1276.7460000000001</v>
      </c>
      <c r="CS15" s="9">
        <v>1178.6110000000001</v>
      </c>
      <c r="CT15" s="9">
        <v>328.26600000000002</v>
      </c>
      <c r="CU15" s="9">
        <v>160.208</v>
      </c>
      <c r="CV15" s="9">
        <v>168.05799999999999</v>
      </c>
      <c r="CW15" s="9">
        <v>221.53399999999999</v>
      </c>
      <c r="CX15" s="9">
        <v>85.491</v>
      </c>
      <c r="CY15" s="9">
        <v>136.04300000000001</v>
      </c>
      <c r="CZ15" s="9">
        <v>120.226</v>
      </c>
      <c r="DA15" s="9">
        <v>52.093000000000004</v>
      </c>
      <c r="DB15" s="9">
        <v>68.132000000000005</v>
      </c>
      <c r="DC15" s="9">
        <v>232.44200000000001</v>
      </c>
      <c r="DD15" s="9">
        <v>95.018000000000001</v>
      </c>
      <c r="DE15" s="9">
        <v>137.42400000000001</v>
      </c>
      <c r="DF15" s="9">
        <v>213.73400000000001</v>
      </c>
      <c r="DG15" s="9">
        <v>82.869</v>
      </c>
      <c r="DH15" s="9">
        <v>130.86500000000001</v>
      </c>
      <c r="DI15" s="9">
        <v>468.858</v>
      </c>
      <c r="DJ15" s="9">
        <v>235.86099999999999</v>
      </c>
      <c r="DK15" s="9">
        <v>232.99700000000001</v>
      </c>
      <c r="DL15" s="9">
        <v>1986.499</v>
      </c>
      <c r="DM15" s="9">
        <v>1040.885</v>
      </c>
      <c r="DN15" s="9">
        <v>945.61300000000006</v>
      </c>
      <c r="DO15" s="9">
        <v>428.69600000000003</v>
      </c>
      <c r="DP15" s="9">
        <v>215.202</v>
      </c>
      <c r="DQ15" s="9">
        <v>213.494</v>
      </c>
      <c r="DR15" s="9">
        <v>1601.229</v>
      </c>
      <c r="DS15" s="9">
        <v>793.61199999999997</v>
      </c>
      <c r="DT15" s="9">
        <v>807.61699999999996</v>
      </c>
      <c r="DU15" s="9">
        <v>181.67</v>
      </c>
      <c r="DV15" s="9">
        <v>81.11</v>
      </c>
      <c r="DW15" s="9">
        <v>100.56</v>
      </c>
      <c r="DX15" s="9">
        <v>2636.134</v>
      </c>
      <c r="DY15" s="9">
        <v>1363.7449999999999</v>
      </c>
      <c r="DZ15" s="9">
        <v>1272.3889999999999</v>
      </c>
      <c r="EA15" s="9">
        <v>2345.6149999999998</v>
      </c>
      <c r="EB15" s="9">
        <v>1224.7850000000001</v>
      </c>
      <c r="EC15" s="9">
        <v>1120.83</v>
      </c>
      <c r="ED15" s="9">
        <v>2190.634</v>
      </c>
      <c r="EE15" s="9">
        <v>1152.8340000000001</v>
      </c>
      <c r="EF15" s="9">
        <v>1037.799</v>
      </c>
      <c r="EG15" s="9">
        <v>588.971</v>
      </c>
      <c r="EH15" s="9">
        <v>307.00299999999999</v>
      </c>
      <c r="EI15" s="9">
        <v>281.96800000000002</v>
      </c>
      <c r="EJ15" s="9">
        <v>380.74099999999999</v>
      </c>
      <c r="EK15" s="9">
        <v>201.41399999999999</v>
      </c>
      <c r="EL15" s="9">
        <v>179.327</v>
      </c>
      <c r="EM15" s="9">
        <v>199.964</v>
      </c>
      <c r="EN15" s="9">
        <v>114.416</v>
      </c>
      <c r="EO15" s="9">
        <v>85.548000000000002</v>
      </c>
      <c r="EP15" s="9">
        <v>151.011</v>
      </c>
      <c r="EQ15" s="9">
        <v>76.353999999999999</v>
      </c>
      <c r="ER15" s="9">
        <v>74.656999999999996</v>
      </c>
      <c r="ES15" s="9">
        <v>1302.2860000000001</v>
      </c>
      <c r="ET15" s="9">
        <v>549.68799999999999</v>
      </c>
      <c r="EU15" s="9">
        <v>752.59799999999996</v>
      </c>
      <c r="EV15" s="9">
        <v>236.06</v>
      </c>
      <c r="EW15" s="9">
        <v>90.165999999999997</v>
      </c>
      <c r="EX15" s="9">
        <v>145.89400000000001</v>
      </c>
      <c r="EY15" s="9">
        <v>83.512</v>
      </c>
      <c r="EZ15" s="9">
        <v>35.631999999999998</v>
      </c>
      <c r="FA15" s="9">
        <v>47.878999999999998</v>
      </c>
      <c r="FB15" s="9">
        <v>201.99199999999999</v>
      </c>
      <c r="FC15" s="9">
        <v>80.757000000000005</v>
      </c>
      <c r="FD15" s="9">
        <v>121.235</v>
      </c>
      <c r="FE15" s="9">
        <v>34.25</v>
      </c>
      <c r="FF15" s="9">
        <v>17.591999999999999</v>
      </c>
      <c r="FG15" s="9">
        <v>16.658999999999999</v>
      </c>
      <c r="FH15" s="9">
        <v>151.77099999999999</v>
      </c>
      <c r="FI15" s="9">
        <v>57.212000000000003</v>
      </c>
      <c r="FJ15" s="9">
        <v>94.558999999999997</v>
      </c>
      <c r="FK15" s="9">
        <v>15.444000000000001</v>
      </c>
      <c r="FL15" s="9">
        <v>6.37</v>
      </c>
      <c r="FM15" s="9">
        <v>9.0730000000000004</v>
      </c>
      <c r="FN15" s="9">
        <v>35.979999999999997</v>
      </c>
      <c r="FO15" s="9">
        <v>11.321999999999999</v>
      </c>
      <c r="FP15" s="9">
        <v>24.658000000000001</v>
      </c>
      <c r="FQ15" s="9">
        <v>48.707000000000001</v>
      </c>
      <c r="FR15" s="9">
        <v>5.0069999999999997</v>
      </c>
      <c r="FS15" s="9">
        <v>43.7</v>
      </c>
      <c r="FT15" s="9">
        <v>563.23</v>
      </c>
      <c r="FU15" s="9">
        <v>256.33300000000003</v>
      </c>
      <c r="FV15" s="9">
        <v>306.89600000000002</v>
      </c>
      <c r="FW15" s="9">
        <v>388.983</v>
      </c>
      <c r="FX15" s="9">
        <v>168.43299999999999</v>
      </c>
      <c r="FY15" s="9">
        <v>220.55</v>
      </c>
      <c r="FZ15" s="9">
        <v>53.765000000000001</v>
      </c>
      <c r="GA15" s="9">
        <v>26.984999999999999</v>
      </c>
      <c r="GB15" s="9">
        <v>26.78</v>
      </c>
      <c r="GC15" s="9">
        <v>335.21800000000002</v>
      </c>
      <c r="GD15" s="9">
        <v>141.44800000000001</v>
      </c>
      <c r="GE15" s="9">
        <v>193.77</v>
      </c>
      <c r="GF15" s="9">
        <v>2509.1219999999998</v>
      </c>
      <c r="GG15" s="9">
        <v>1303.731</v>
      </c>
      <c r="GH15" s="9">
        <v>1205.3910000000001</v>
      </c>
      <c r="GI15" s="9">
        <v>1399.5319999999999</v>
      </c>
      <c r="GJ15" s="9">
        <v>599.05700000000002</v>
      </c>
      <c r="GK15" s="9">
        <v>800.47500000000002</v>
      </c>
      <c r="GL15" s="9">
        <v>193.60599999999999</v>
      </c>
      <c r="GM15" s="9">
        <v>76.456000000000003</v>
      </c>
      <c r="GN15" s="9">
        <v>117.15</v>
      </c>
      <c r="GO15" s="9">
        <v>1396.116</v>
      </c>
      <c r="GP15" s="9">
        <v>680.95500000000004</v>
      </c>
      <c r="GQ15" s="9">
        <v>715.16099999999994</v>
      </c>
      <c r="GR15" s="9">
        <v>838.995</v>
      </c>
      <c r="GS15" s="9">
        <v>441.3</v>
      </c>
      <c r="GT15" s="9">
        <v>397.69499999999999</v>
      </c>
      <c r="GU15" s="9">
        <v>116.09699999999999</v>
      </c>
      <c r="GV15" s="9">
        <v>57.015000000000001</v>
      </c>
      <c r="GW15" s="9">
        <v>59.082000000000001</v>
      </c>
      <c r="GX15" s="9">
        <v>76.456000000000003</v>
      </c>
      <c r="GY15" s="9">
        <v>28.245000000000001</v>
      </c>
      <c r="GZ15" s="9">
        <v>48.210999999999999</v>
      </c>
      <c r="HA15" s="9">
        <v>39.612000000000002</v>
      </c>
      <c r="HB15" s="9">
        <v>18.149999999999999</v>
      </c>
      <c r="HC15" s="9">
        <v>21.462</v>
      </c>
      <c r="HD15" s="9">
        <v>78.085999999999999</v>
      </c>
      <c r="HE15" s="9">
        <v>30.925000000000001</v>
      </c>
      <c r="HF15" s="9">
        <v>47.16</v>
      </c>
      <c r="HG15" s="9">
        <v>72.091999999999999</v>
      </c>
      <c r="HH15" s="9">
        <v>26.622</v>
      </c>
      <c r="HI15" s="9">
        <v>45.47</v>
      </c>
      <c r="HJ15" s="9">
        <v>140.477</v>
      </c>
      <c r="HK15" s="9">
        <v>73.363</v>
      </c>
      <c r="HL15" s="9">
        <v>67.114000000000004</v>
      </c>
      <c r="HM15" s="9">
        <v>698.51800000000003</v>
      </c>
      <c r="HN15" s="9">
        <v>367.93799999999999</v>
      </c>
      <c r="HO15" s="9">
        <v>330.58100000000002</v>
      </c>
      <c r="HP15" s="9">
        <v>130.51900000000001</v>
      </c>
      <c r="HQ15" s="9">
        <v>67.591999999999999</v>
      </c>
      <c r="HR15" s="9">
        <v>62.927999999999997</v>
      </c>
      <c r="HS15" s="9">
        <v>572.00800000000004</v>
      </c>
      <c r="HT15" s="9">
        <v>285.42399999999998</v>
      </c>
      <c r="HU15" s="9">
        <v>286.584</v>
      </c>
      <c r="HV15" s="9">
        <v>64.584000000000003</v>
      </c>
      <c r="HW15" s="9">
        <v>30.710999999999999</v>
      </c>
      <c r="HX15" s="9">
        <v>33.872999999999998</v>
      </c>
      <c r="HY15" s="9">
        <v>893.77</v>
      </c>
      <c r="HZ15" s="9">
        <v>465.50200000000001</v>
      </c>
      <c r="IA15" s="9">
        <v>428.26799999999997</v>
      </c>
      <c r="IB15" s="9">
        <v>802.15499999999997</v>
      </c>
      <c r="IC15" s="9">
        <v>418.66800000000001</v>
      </c>
      <c r="ID15" s="9">
        <v>383.48599999999999</v>
      </c>
      <c r="IE15" s="9">
        <v>756.35599999999999</v>
      </c>
      <c r="IF15" s="9">
        <v>399.92500000000001</v>
      </c>
      <c r="IG15" s="9">
        <v>356.43200000000002</v>
      </c>
      <c r="IH15" s="9">
        <v>198.17500000000001</v>
      </c>
      <c r="II15" s="9">
        <v>95.100999999999999</v>
      </c>
      <c r="IJ15" s="9">
        <v>103.074</v>
      </c>
      <c r="IK15" s="9">
        <v>109.643</v>
      </c>
      <c r="IL15" s="9">
        <v>56.34</v>
      </c>
      <c r="IM15" s="9">
        <v>53.302999999999997</v>
      </c>
      <c r="IN15" s="9">
        <v>54.868000000000002</v>
      </c>
      <c r="IO15" s="9">
        <v>32.137</v>
      </c>
      <c r="IP15" s="9">
        <v>22.731000000000002</v>
      </c>
      <c r="IQ15" s="9">
        <v>52.494999999999997</v>
      </c>
    </row>
    <row r="16" spans="1:251">
      <c r="A16" s="10">
        <v>43862</v>
      </c>
      <c r="B16" s="9">
        <v>295.62700000000001</v>
      </c>
      <c r="C16" s="9">
        <v>123.65</v>
      </c>
      <c r="D16" s="9">
        <v>171.977</v>
      </c>
      <c r="E16" s="9">
        <v>275.16000000000003</v>
      </c>
      <c r="F16" s="9">
        <v>106.788</v>
      </c>
      <c r="G16" s="9">
        <v>168.37200000000001</v>
      </c>
      <c r="H16" s="9">
        <v>658.18799999999999</v>
      </c>
      <c r="I16" s="9">
        <v>341.26400000000001</v>
      </c>
      <c r="J16" s="9">
        <v>316.92399999999998</v>
      </c>
      <c r="K16" s="9">
        <v>2719.1970000000001</v>
      </c>
      <c r="L16" s="9">
        <v>1442.845</v>
      </c>
      <c r="M16" s="9">
        <v>1276.3520000000001</v>
      </c>
      <c r="N16" s="9">
        <v>603.471</v>
      </c>
      <c r="O16" s="9">
        <v>306.51</v>
      </c>
      <c r="P16" s="9">
        <v>296.96100000000001</v>
      </c>
      <c r="Q16" s="9">
        <v>2190.9639999999999</v>
      </c>
      <c r="R16" s="9">
        <v>1097.989</v>
      </c>
      <c r="S16" s="9">
        <v>1092.9749999999999</v>
      </c>
      <c r="T16" s="9">
        <v>308.90100000000001</v>
      </c>
      <c r="U16" s="9">
        <v>155.773</v>
      </c>
      <c r="V16" s="9">
        <v>153.12899999999999</v>
      </c>
      <c r="W16" s="9">
        <v>3628.64</v>
      </c>
      <c r="X16" s="9">
        <v>1896.787</v>
      </c>
      <c r="Y16" s="9">
        <v>1731.8530000000001</v>
      </c>
      <c r="Z16" s="9">
        <v>3237.3090000000002</v>
      </c>
      <c r="AA16" s="9">
        <v>1715.71</v>
      </c>
      <c r="AB16" s="9">
        <v>1521.598</v>
      </c>
      <c r="AC16" s="9">
        <v>3013.66</v>
      </c>
      <c r="AD16" s="9">
        <v>1613.665</v>
      </c>
      <c r="AE16" s="9">
        <v>1399.9949999999999</v>
      </c>
      <c r="AF16" s="9">
        <v>912.48500000000001</v>
      </c>
      <c r="AG16" s="9">
        <v>463.28300000000002</v>
      </c>
      <c r="AH16" s="9">
        <v>449.202</v>
      </c>
      <c r="AI16" s="9">
        <v>547.51199999999994</v>
      </c>
      <c r="AJ16" s="9">
        <v>284.97800000000001</v>
      </c>
      <c r="AK16" s="9">
        <v>262.53399999999999</v>
      </c>
      <c r="AL16" s="9">
        <v>296.25700000000001</v>
      </c>
      <c r="AM16" s="9">
        <v>172.3</v>
      </c>
      <c r="AN16" s="9">
        <v>123.95699999999999</v>
      </c>
      <c r="AO16" s="9">
        <v>178.124</v>
      </c>
      <c r="AP16" s="9">
        <v>88.441999999999993</v>
      </c>
      <c r="AQ16" s="9">
        <v>89.682000000000002</v>
      </c>
      <c r="AR16" s="9">
        <v>1726.2729999999999</v>
      </c>
      <c r="AS16" s="9">
        <v>716.27</v>
      </c>
      <c r="AT16" s="9">
        <v>1010.004</v>
      </c>
      <c r="AU16" s="9">
        <v>378.26100000000002</v>
      </c>
      <c r="AV16" s="9">
        <v>149.59700000000001</v>
      </c>
      <c r="AW16" s="9">
        <v>228.66399999999999</v>
      </c>
      <c r="AX16" s="9">
        <v>108.858</v>
      </c>
      <c r="AY16" s="9">
        <v>43.82</v>
      </c>
      <c r="AZ16" s="9">
        <v>65.037999999999997</v>
      </c>
      <c r="BA16" s="9">
        <v>327.399</v>
      </c>
      <c r="BB16" s="9">
        <v>131.61699999999999</v>
      </c>
      <c r="BC16" s="9">
        <v>195.78200000000001</v>
      </c>
      <c r="BD16" s="9">
        <v>70.921000000000006</v>
      </c>
      <c r="BE16" s="9">
        <v>26.306999999999999</v>
      </c>
      <c r="BF16" s="9">
        <v>44.613999999999997</v>
      </c>
      <c r="BG16" s="9">
        <v>236.286</v>
      </c>
      <c r="BH16" s="9">
        <v>96.263999999999996</v>
      </c>
      <c r="BI16" s="9">
        <v>140.02199999999999</v>
      </c>
      <c r="BJ16" s="9">
        <v>28.613</v>
      </c>
      <c r="BK16" s="9">
        <v>12.750999999999999</v>
      </c>
      <c r="BL16" s="9">
        <v>15.862</v>
      </c>
      <c r="BM16" s="9">
        <v>54.061999999999998</v>
      </c>
      <c r="BN16" s="9">
        <v>19.22</v>
      </c>
      <c r="BO16" s="9">
        <v>34.841999999999999</v>
      </c>
      <c r="BP16" s="9">
        <v>55.975999999999999</v>
      </c>
      <c r="BQ16" s="9">
        <v>2.4470000000000001</v>
      </c>
      <c r="BR16" s="9">
        <v>53.527999999999999</v>
      </c>
      <c r="BS16" s="9">
        <v>743.38300000000004</v>
      </c>
      <c r="BT16" s="9">
        <v>323.68700000000001</v>
      </c>
      <c r="BU16" s="9">
        <v>419.69499999999999</v>
      </c>
      <c r="BV16" s="9">
        <v>559.58500000000004</v>
      </c>
      <c r="BW16" s="9">
        <v>239.279</v>
      </c>
      <c r="BX16" s="9">
        <v>320.30599999999998</v>
      </c>
      <c r="BY16" s="9">
        <v>101.515</v>
      </c>
      <c r="BZ16" s="9">
        <v>41.418999999999997</v>
      </c>
      <c r="CA16" s="9">
        <v>60.097000000000001</v>
      </c>
      <c r="CB16" s="9">
        <v>458.07</v>
      </c>
      <c r="CC16" s="9">
        <v>197.86</v>
      </c>
      <c r="CD16" s="9">
        <v>260.209</v>
      </c>
      <c r="CE16" s="9">
        <v>3478.9</v>
      </c>
      <c r="CF16" s="9">
        <v>1825.527</v>
      </c>
      <c r="CG16" s="9">
        <v>1653.373</v>
      </c>
      <c r="CH16" s="9">
        <v>1802.8820000000001</v>
      </c>
      <c r="CI16" s="9">
        <v>763.29300000000001</v>
      </c>
      <c r="CJ16" s="9">
        <v>1039.5889999999999</v>
      </c>
      <c r="CK16" s="9">
        <v>300.767</v>
      </c>
      <c r="CL16" s="9">
        <v>126.452</v>
      </c>
      <c r="CM16" s="9">
        <v>174.315</v>
      </c>
      <c r="CN16" s="9">
        <v>3983.8150000000001</v>
      </c>
      <c r="CO16" s="9">
        <v>1938.4549999999999</v>
      </c>
      <c r="CP16" s="9">
        <v>2045.36</v>
      </c>
      <c r="CQ16" s="9">
        <v>2497.7130000000002</v>
      </c>
      <c r="CR16" s="9">
        <v>1283.088</v>
      </c>
      <c r="CS16" s="9">
        <v>1214.625</v>
      </c>
      <c r="CT16" s="9">
        <v>357.19499999999999</v>
      </c>
      <c r="CU16" s="9">
        <v>172.16800000000001</v>
      </c>
      <c r="CV16" s="9">
        <v>185.02699999999999</v>
      </c>
      <c r="CW16" s="9">
        <v>231.642</v>
      </c>
      <c r="CX16" s="9">
        <v>84.337999999999994</v>
      </c>
      <c r="CY16" s="9">
        <v>147.30500000000001</v>
      </c>
      <c r="CZ16" s="9">
        <v>114.229</v>
      </c>
      <c r="DA16" s="9">
        <v>48.648000000000003</v>
      </c>
      <c r="DB16" s="9">
        <v>65.581000000000003</v>
      </c>
      <c r="DC16" s="9">
        <v>235.143</v>
      </c>
      <c r="DD16" s="9">
        <v>93.438999999999993</v>
      </c>
      <c r="DE16" s="9">
        <v>141.70400000000001</v>
      </c>
      <c r="DF16" s="9">
        <v>220.26</v>
      </c>
      <c r="DG16" s="9">
        <v>82.215000000000003</v>
      </c>
      <c r="DH16" s="9">
        <v>138.04400000000001</v>
      </c>
      <c r="DI16" s="9">
        <v>442.50099999999998</v>
      </c>
      <c r="DJ16" s="9">
        <v>231.7</v>
      </c>
      <c r="DK16" s="9">
        <v>210.80099999999999</v>
      </c>
      <c r="DL16" s="9">
        <v>2055.2130000000002</v>
      </c>
      <c r="DM16" s="9">
        <v>1051.3889999999999</v>
      </c>
      <c r="DN16" s="9">
        <v>1003.824</v>
      </c>
      <c r="DO16" s="9">
        <v>406.322</v>
      </c>
      <c r="DP16" s="9">
        <v>212.74600000000001</v>
      </c>
      <c r="DQ16" s="9">
        <v>193.57499999999999</v>
      </c>
      <c r="DR16" s="9">
        <v>1657.54</v>
      </c>
      <c r="DS16" s="9">
        <v>801.77700000000004</v>
      </c>
      <c r="DT16" s="9">
        <v>855.76300000000003</v>
      </c>
      <c r="DU16" s="9">
        <v>189.935</v>
      </c>
      <c r="DV16" s="9">
        <v>93.629000000000005</v>
      </c>
      <c r="DW16" s="9">
        <v>96.307000000000002</v>
      </c>
      <c r="DX16" s="9">
        <v>2666.6219999999998</v>
      </c>
      <c r="DY16" s="9">
        <v>1361.26</v>
      </c>
      <c r="DZ16" s="9">
        <v>1305.3620000000001</v>
      </c>
      <c r="EA16" s="9">
        <v>2389.2890000000002</v>
      </c>
      <c r="EB16" s="9">
        <v>1220.0630000000001</v>
      </c>
      <c r="EC16" s="9">
        <v>1169.2260000000001</v>
      </c>
      <c r="ED16" s="9">
        <v>2245.4569999999999</v>
      </c>
      <c r="EE16" s="9">
        <v>1153.8720000000001</v>
      </c>
      <c r="EF16" s="9">
        <v>1091.585</v>
      </c>
      <c r="EG16" s="9">
        <v>578.01300000000003</v>
      </c>
      <c r="EH16" s="9">
        <v>280.00900000000001</v>
      </c>
      <c r="EI16" s="9">
        <v>298.00400000000002</v>
      </c>
      <c r="EJ16" s="9">
        <v>358.80500000000001</v>
      </c>
      <c r="EK16" s="9">
        <v>180.56800000000001</v>
      </c>
      <c r="EL16" s="9">
        <v>178.238</v>
      </c>
      <c r="EM16" s="9">
        <v>189.89699999999999</v>
      </c>
      <c r="EN16" s="9">
        <v>102.396</v>
      </c>
      <c r="EO16" s="9">
        <v>87.501000000000005</v>
      </c>
      <c r="EP16" s="9">
        <v>147.095</v>
      </c>
      <c r="EQ16" s="9">
        <v>83.731999999999999</v>
      </c>
      <c r="ER16" s="9">
        <v>63.362000000000002</v>
      </c>
      <c r="ES16" s="9">
        <v>1339.0070000000001</v>
      </c>
      <c r="ET16" s="9">
        <v>571.63400000000001</v>
      </c>
      <c r="EU16" s="9">
        <v>767.37300000000005</v>
      </c>
      <c r="EV16" s="9">
        <v>242.95699999999999</v>
      </c>
      <c r="EW16" s="9">
        <v>86.456000000000003</v>
      </c>
      <c r="EX16" s="9">
        <v>156.501</v>
      </c>
      <c r="EY16" s="9">
        <v>74.174000000000007</v>
      </c>
      <c r="EZ16" s="9">
        <v>27.774999999999999</v>
      </c>
      <c r="FA16" s="9">
        <v>46.399000000000001</v>
      </c>
      <c r="FB16" s="9">
        <v>201.46100000000001</v>
      </c>
      <c r="FC16" s="9">
        <v>71.792000000000002</v>
      </c>
      <c r="FD16" s="9">
        <v>129.66900000000001</v>
      </c>
      <c r="FE16" s="9">
        <v>33.210999999999999</v>
      </c>
      <c r="FF16" s="9">
        <v>14.801</v>
      </c>
      <c r="FG16" s="9">
        <v>18.41</v>
      </c>
      <c r="FH16" s="9">
        <v>155.071</v>
      </c>
      <c r="FI16" s="9">
        <v>52.965000000000003</v>
      </c>
      <c r="FJ16" s="9">
        <v>102.107</v>
      </c>
      <c r="FK16" s="9">
        <v>16.475000000000001</v>
      </c>
      <c r="FL16" s="9">
        <v>5.7560000000000002</v>
      </c>
      <c r="FM16" s="9">
        <v>10.718999999999999</v>
      </c>
      <c r="FN16" s="9">
        <v>41.978999999999999</v>
      </c>
      <c r="FO16" s="9">
        <v>14.664</v>
      </c>
      <c r="FP16" s="9">
        <v>27.315000000000001</v>
      </c>
      <c r="FQ16" s="9">
        <v>51.401000000000003</v>
      </c>
      <c r="FR16" s="9">
        <v>6.1959999999999997</v>
      </c>
      <c r="FS16" s="9">
        <v>45.204999999999998</v>
      </c>
      <c r="FT16" s="9">
        <v>589.005</v>
      </c>
      <c r="FU16" s="9">
        <v>259.93099999999998</v>
      </c>
      <c r="FV16" s="9">
        <v>329.07499999999999</v>
      </c>
      <c r="FW16" s="9">
        <v>390.53399999999999</v>
      </c>
      <c r="FX16" s="9">
        <v>170.18799999999999</v>
      </c>
      <c r="FY16" s="9">
        <v>220.346</v>
      </c>
      <c r="FZ16" s="9">
        <v>53.582000000000001</v>
      </c>
      <c r="GA16" s="9">
        <v>26.920999999999999</v>
      </c>
      <c r="GB16" s="9">
        <v>26.661000000000001</v>
      </c>
      <c r="GC16" s="9">
        <v>336.952</v>
      </c>
      <c r="GD16" s="9">
        <v>143.267</v>
      </c>
      <c r="GE16" s="9">
        <v>193.685</v>
      </c>
      <c r="GF16" s="9">
        <v>2551.2950000000001</v>
      </c>
      <c r="GG16" s="9">
        <v>1310.01</v>
      </c>
      <c r="GH16" s="9">
        <v>1241.2860000000001</v>
      </c>
      <c r="GI16" s="9">
        <v>1432.52</v>
      </c>
      <c r="GJ16" s="9">
        <v>628.44500000000005</v>
      </c>
      <c r="GK16" s="9">
        <v>804.07500000000005</v>
      </c>
      <c r="GL16" s="9">
        <v>190.44399999999999</v>
      </c>
      <c r="GM16" s="9">
        <v>69.936000000000007</v>
      </c>
      <c r="GN16" s="9">
        <v>120.508</v>
      </c>
      <c r="GO16" s="9">
        <v>1418.4649999999999</v>
      </c>
      <c r="GP16" s="9">
        <v>691.78700000000003</v>
      </c>
      <c r="GQ16" s="9">
        <v>726.67899999999997</v>
      </c>
      <c r="GR16" s="9">
        <v>844.09699999999998</v>
      </c>
      <c r="GS16" s="9">
        <v>432.66500000000002</v>
      </c>
      <c r="GT16" s="9">
        <v>411.43200000000002</v>
      </c>
      <c r="GU16" s="9">
        <v>127.43</v>
      </c>
      <c r="GV16" s="9">
        <v>59.85</v>
      </c>
      <c r="GW16" s="9">
        <v>67.58</v>
      </c>
      <c r="GX16" s="9">
        <v>89.738</v>
      </c>
      <c r="GY16" s="9">
        <v>34.414000000000001</v>
      </c>
      <c r="GZ16" s="9">
        <v>55.323999999999998</v>
      </c>
      <c r="HA16" s="9">
        <v>47.860999999999997</v>
      </c>
      <c r="HB16" s="9">
        <v>21.875</v>
      </c>
      <c r="HC16" s="9">
        <v>25.986000000000001</v>
      </c>
      <c r="HD16" s="9">
        <v>90.664000000000001</v>
      </c>
      <c r="HE16" s="9">
        <v>37.393999999999998</v>
      </c>
      <c r="HF16" s="9">
        <v>53.271000000000001</v>
      </c>
      <c r="HG16" s="9">
        <v>84.558000000000007</v>
      </c>
      <c r="HH16" s="9">
        <v>32.317999999999998</v>
      </c>
      <c r="HI16" s="9">
        <v>52.24</v>
      </c>
      <c r="HJ16" s="9">
        <v>151.77199999999999</v>
      </c>
      <c r="HK16" s="9">
        <v>74.286000000000001</v>
      </c>
      <c r="HL16" s="9">
        <v>77.486000000000004</v>
      </c>
      <c r="HM16" s="9">
        <v>692.32500000000005</v>
      </c>
      <c r="HN16" s="9">
        <v>358.38</v>
      </c>
      <c r="HO16" s="9">
        <v>333.94499999999999</v>
      </c>
      <c r="HP16" s="9">
        <v>137.75399999999999</v>
      </c>
      <c r="HQ16" s="9">
        <v>66.430999999999997</v>
      </c>
      <c r="HR16" s="9">
        <v>71.322999999999993</v>
      </c>
      <c r="HS16" s="9">
        <v>565</v>
      </c>
      <c r="HT16" s="9">
        <v>277.03199999999998</v>
      </c>
      <c r="HU16" s="9">
        <v>287.96800000000002</v>
      </c>
      <c r="HV16" s="9">
        <v>65.418999999999997</v>
      </c>
      <c r="HW16" s="9">
        <v>30.483000000000001</v>
      </c>
      <c r="HX16" s="9">
        <v>34.935000000000002</v>
      </c>
      <c r="HY16" s="9">
        <v>908.37800000000004</v>
      </c>
      <c r="HZ16" s="9">
        <v>462.07799999999997</v>
      </c>
      <c r="IA16" s="9">
        <v>446.3</v>
      </c>
      <c r="IB16" s="9">
        <v>812.54899999999998</v>
      </c>
      <c r="IC16" s="9">
        <v>415.5</v>
      </c>
      <c r="ID16" s="9">
        <v>397.04899999999998</v>
      </c>
      <c r="IE16" s="9">
        <v>760.06</v>
      </c>
      <c r="IF16" s="9">
        <v>392.84399999999999</v>
      </c>
      <c r="IG16" s="9">
        <v>367.21600000000001</v>
      </c>
      <c r="IH16" s="9">
        <v>221.458</v>
      </c>
      <c r="II16" s="9">
        <v>103.705</v>
      </c>
      <c r="IJ16" s="9">
        <v>117.753</v>
      </c>
      <c r="IK16" s="9">
        <v>132.86000000000001</v>
      </c>
      <c r="IL16" s="9">
        <v>65.010999999999996</v>
      </c>
      <c r="IM16" s="9">
        <v>67.849000000000004</v>
      </c>
      <c r="IN16" s="9">
        <v>68.578999999999994</v>
      </c>
      <c r="IO16" s="9">
        <v>35.598999999999997</v>
      </c>
      <c r="IP16" s="9">
        <v>32.981000000000002</v>
      </c>
      <c r="IQ16" s="9">
        <v>54.286000000000001</v>
      </c>
    </row>
    <row r="17" spans="1:251">
      <c r="A17" s="10">
        <v>44228</v>
      </c>
      <c r="B17" s="9">
        <v>295.387</v>
      </c>
      <c r="C17" s="9">
        <v>130.453</v>
      </c>
      <c r="D17" s="9">
        <v>164.934</v>
      </c>
      <c r="E17" s="9">
        <v>244.376</v>
      </c>
      <c r="F17" s="9">
        <v>97.793000000000006</v>
      </c>
      <c r="G17" s="9">
        <v>146.58199999999999</v>
      </c>
      <c r="H17" s="9">
        <v>544.66800000000001</v>
      </c>
      <c r="I17" s="9">
        <v>265.46899999999999</v>
      </c>
      <c r="J17" s="9">
        <v>279.19900000000001</v>
      </c>
      <c r="K17" s="9">
        <v>2763.9369999999999</v>
      </c>
      <c r="L17" s="9">
        <v>1481.972</v>
      </c>
      <c r="M17" s="9">
        <v>1281.9649999999999</v>
      </c>
      <c r="N17" s="9">
        <v>504.66800000000001</v>
      </c>
      <c r="O17" s="9">
        <v>242.923</v>
      </c>
      <c r="P17" s="9">
        <v>261.745</v>
      </c>
      <c r="Q17" s="9">
        <v>2231.14</v>
      </c>
      <c r="R17" s="9">
        <v>1136.299</v>
      </c>
      <c r="S17" s="9">
        <v>1094.8409999999999</v>
      </c>
      <c r="T17" s="9">
        <v>294.50099999999998</v>
      </c>
      <c r="U17" s="9">
        <v>145.88</v>
      </c>
      <c r="V17" s="9">
        <v>148.62100000000001</v>
      </c>
      <c r="W17" s="9">
        <v>3526.8969999999999</v>
      </c>
      <c r="X17" s="9">
        <v>1847.11</v>
      </c>
      <c r="Y17" s="9">
        <v>1679.788</v>
      </c>
      <c r="Z17" s="9">
        <v>3233.0239999999999</v>
      </c>
      <c r="AA17" s="9">
        <v>1706.7670000000001</v>
      </c>
      <c r="AB17" s="9">
        <v>1526.2570000000001</v>
      </c>
      <c r="AC17" s="9">
        <v>3009.819</v>
      </c>
      <c r="AD17" s="9">
        <v>1601.5170000000001</v>
      </c>
      <c r="AE17" s="9">
        <v>1408.3019999999999</v>
      </c>
      <c r="AF17" s="9">
        <v>795.50699999999995</v>
      </c>
      <c r="AG17" s="9">
        <v>373.88600000000002</v>
      </c>
      <c r="AH17" s="9">
        <v>421.62099999999998</v>
      </c>
      <c r="AI17" s="9">
        <v>451.90300000000002</v>
      </c>
      <c r="AJ17" s="9">
        <v>222.29</v>
      </c>
      <c r="AK17" s="9">
        <v>229.613</v>
      </c>
      <c r="AL17" s="9">
        <v>233.61099999999999</v>
      </c>
      <c r="AM17" s="9">
        <v>122.621</v>
      </c>
      <c r="AN17" s="9">
        <v>110.99</v>
      </c>
      <c r="AO17" s="9">
        <v>213.68100000000001</v>
      </c>
      <c r="AP17" s="9">
        <v>113.069</v>
      </c>
      <c r="AQ17" s="9">
        <v>100.611</v>
      </c>
      <c r="AR17" s="9">
        <v>1721.309</v>
      </c>
      <c r="AS17" s="9">
        <v>707.84199999999998</v>
      </c>
      <c r="AT17" s="9">
        <v>1013.466</v>
      </c>
      <c r="AU17" s="9">
        <v>371.28899999999999</v>
      </c>
      <c r="AV17" s="9">
        <v>139.39599999999999</v>
      </c>
      <c r="AW17" s="9">
        <v>231.893</v>
      </c>
      <c r="AX17" s="9">
        <v>104.754</v>
      </c>
      <c r="AY17" s="9">
        <v>43.058999999999997</v>
      </c>
      <c r="AZ17" s="9">
        <v>61.695</v>
      </c>
      <c r="BA17" s="9">
        <v>306.62900000000002</v>
      </c>
      <c r="BB17" s="9">
        <v>115.05800000000001</v>
      </c>
      <c r="BC17" s="9">
        <v>191.571</v>
      </c>
      <c r="BD17" s="9">
        <v>53.720999999999997</v>
      </c>
      <c r="BE17" s="9">
        <v>20.399000000000001</v>
      </c>
      <c r="BF17" s="9">
        <v>33.322000000000003</v>
      </c>
      <c r="BG17" s="9">
        <v>233.22499999999999</v>
      </c>
      <c r="BH17" s="9">
        <v>88.025000000000006</v>
      </c>
      <c r="BI17" s="9">
        <v>145.19900000000001</v>
      </c>
      <c r="BJ17" s="9">
        <v>33.167999999999999</v>
      </c>
      <c r="BK17" s="9">
        <v>13.877000000000001</v>
      </c>
      <c r="BL17" s="9">
        <v>19.291</v>
      </c>
      <c r="BM17" s="9">
        <v>67.543999999999997</v>
      </c>
      <c r="BN17" s="9">
        <v>25.515000000000001</v>
      </c>
      <c r="BO17" s="9">
        <v>42.027999999999999</v>
      </c>
      <c r="BP17" s="9">
        <v>59.521000000000001</v>
      </c>
      <c r="BQ17" s="9">
        <v>1.9079999999999999</v>
      </c>
      <c r="BR17" s="9">
        <v>57.613</v>
      </c>
      <c r="BS17" s="9">
        <v>709.38800000000003</v>
      </c>
      <c r="BT17" s="9">
        <v>299.20699999999999</v>
      </c>
      <c r="BU17" s="9">
        <v>410.18099999999998</v>
      </c>
      <c r="BV17" s="9">
        <v>587.85299999999995</v>
      </c>
      <c r="BW17" s="9">
        <v>253.642</v>
      </c>
      <c r="BX17" s="9">
        <v>334.21100000000001</v>
      </c>
      <c r="BY17" s="9">
        <v>87.837999999999994</v>
      </c>
      <c r="BZ17" s="9">
        <v>38.064999999999998</v>
      </c>
      <c r="CA17" s="9">
        <v>49.773000000000003</v>
      </c>
      <c r="CB17" s="9">
        <v>500.01499999999999</v>
      </c>
      <c r="CC17" s="9">
        <v>215.577</v>
      </c>
      <c r="CD17" s="9">
        <v>284.43799999999999</v>
      </c>
      <c r="CE17" s="9">
        <v>3396.4430000000002</v>
      </c>
      <c r="CF17" s="9">
        <v>1785.5060000000001</v>
      </c>
      <c r="CG17" s="9">
        <v>1610.9369999999999</v>
      </c>
      <c r="CH17" s="9">
        <v>1847.152</v>
      </c>
      <c r="CI17" s="9">
        <v>782.846</v>
      </c>
      <c r="CJ17" s="9">
        <v>1064.3050000000001</v>
      </c>
      <c r="CK17" s="9">
        <v>290.322</v>
      </c>
      <c r="CL17" s="9">
        <v>112.331</v>
      </c>
      <c r="CM17" s="9">
        <v>177.99100000000001</v>
      </c>
      <c r="CN17" s="9">
        <v>4033.8029999999999</v>
      </c>
      <c r="CO17" s="9">
        <v>1964.212</v>
      </c>
      <c r="CP17" s="9">
        <v>2069.59</v>
      </c>
      <c r="CQ17" s="9">
        <v>2535.6570000000002</v>
      </c>
      <c r="CR17" s="9">
        <v>1307.8599999999999</v>
      </c>
      <c r="CS17" s="9">
        <v>1227.797</v>
      </c>
      <c r="CT17" s="9">
        <v>332.99599999999998</v>
      </c>
      <c r="CU17" s="9">
        <v>165.75899999999999</v>
      </c>
      <c r="CV17" s="9">
        <v>167.23699999999999</v>
      </c>
      <c r="CW17" s="9">
        <v>221.965</v>
      </c>
      <c r="CX17" s="9">
        <v>89.46</v>
      </c>
      <c r="CY17" s="9">
        <v>132.506</v>
      </c>
      <c r="CZ17" s="9">
        <v>117.651</v>
      </c>
      <c r="DA17" s="9">
        <v>57.587000000000003</v>
      </c>
      <c r="DB17" s="9">
        <v>60.064</v>
      </c>
      <c r="DC17" s="9">
        <v>233.15799999999999</v>
      </c>
      <c r="DD17" s="9">
        <v>99.680999999999997</v>
      </c>
      <c r="DE17" s="9">
        <v>133.477</v>
      </c>
      <c r="DF17" s="9">
        <v>214.53399999999999</v>
      </c>
      <c r="DG17" s="9">
        <v>86.777000000000001</v>
      </c>
      <c r="DH17" s="9">
        <v>127.75700000000001</v>
      </c>
      <c r="DI17" s="9">
        <v>478.92700000000002</v>
      </c>
      <c r="DJ17" s="9">
        <v>236.39</v>
      </c>
      <c r="DK17" s="9">
        <v>242.53700000000001</v>
      </c>
      <c r="DL17" s="9">
        <v>2056.7310000000002</v>
      </c>
      <c r="DM17" s="9">
        <v>1071.471</v>
      </c>
      <c r="DN17" s="9">
        <v>985.26</v>
      </c>
      <c r="DO17" s="9">
        <v>437.31099999999998</v>
      </c>
      <c r="DP17" s="9">
        <v>211.59800000000001</v>
      </c>
      <c r="DQ17" s="9">
        <v>225.71299999999999</v>
      </c>
      <c r="DR17" s="9">
        <v>1651.7819999999999</v>
      </c>
      <c r="DS17" s="9">
        <v>818.94500000000005</v>
      </c>
      <c r="DT17" s="9">
        <v>832.83699999999999</v>
      </c>
      <c r="DU17" s="9">
        <v>197.703</v>
      </c>
      <c r="DV17" s="9">
        <v>88.748000000000005</v>
      </c>
      <c r="DW17" s="9">
        <v>108.955</v>
      </c>
      <c r="DX17" s="9">
        <v>2691.8150000000001</v>
      </c>
      <c r="DY17" s="9">
        <v>1380.817</v>
      </c>
      <c r="DZ17" s="9">
        <v>1310.998</v>
      </c>
      <c r="EA17" s="9">
        <v>2401.2559999999999</v>
      </c>
      <c r="EB17" s="9">
        <v>1241.713</v>
      </c>
      <c r="EC17" s="9">
        <v>1159.5419999999999</v>
      </c>
      <c r="ED17" s="9">
        <v>2252.6239999999998</v>
      </c>
      <c r="EE17" s="9">
        <v>1170.079</v>
      </c>
      <c r="EF17" s="9">
        <v>1082.5450000000001</v>
      </c>
      <c r="EG17" s="9">
        <v>574.43899999999996</v>
      </c>
      <c r="EH17" s="9">
        <v>279.55399999999997</v>
      </c>
      <c r="EI17" s="9">
        <v>294.88499999999999</v>
      </c>
      <c r="EJ17" s="9">
        <v>353.94099999999997</v>
      </c>
      <c r="EK17" s="9">
        <v>174.381</v>
      </c>
      <c r="EL17" s="9">
        <v>179.56</v>
      </c>
      <c r="EM17" s="9">
        <v>197.78299999999999</v>
      </c>
      <c r="EN17" s="9">
        <v>101.42400000000001</v>
      </c>
      <c r="EO17" s="9">
        <v>96.358999999999995</v>
      </c>
      <c r="EP17" s="9">
        <v>164.31899999999999</v>
      </c>
      <c r="EQ17" s="9">
        <v>93.66</v>
      </c>
      <c r="ER17" s="9">
        <v>70.659000000000006</v>
      </c>
      <c r="ES17" s="9">
        <v>1333.826</v>
      </c>
      <c r="ET17" s="9">
        <v>562.69200000000001</v>
      </c>
      <c r="EU17" s="9">
        <v>771.13400000000001</v>
      </c>
      <c r="EV17" s="9">
        <v>251.94900000000001</v>
      </c>
      <c r="EW17" s="9">
        <v>88.772999999999996</v>
      </c>
      <c r="EX17" s="9">
        <v>163.17599999999999</v>
      </c>
      <c r="EY17" s="9">
        <v>69.271000000000001</v>
      </c>
      <c r="EZ17" s="9">
        <v>28.727</v>
      </c>
      <c r="FA17" s="9">
        <v>40.543999999999997</v>
      </c>
      <c r="FB17" s="9">
        <v>218.505</v>
      </c>
      <c r="FC17" s="9">
        <v>77.986000000000004</v>
      </c>
      <c r="FD17" s="9">
        <v>140.51900000000001</v>
      </c>
      <c r="FE17" s="9">
        <v>44.252000000000002</v>
      </c>
      <c r="FF17" s="9">
        <v>17.341999999999999</v>
      </c>
      <c r="FG17" s="9">
        <v>26.91</v>
      </c>
      <c r="FH17" s="9">
        <v>165.00399999999999</v>
      </c>
      <c r="FI17" s="9">
        <v>59.261000000000003</v>
      </c>
      <c r="FJ17" s="9">
        <v>105.74299999999999</v>
      </c>
      <c r="FK17" s="9">
        <v>22.224</v>
      </c>
      <c r="FL17" s="9">
        <v>8.7929999999999993</v>
      </c>
      <c r="FM17" s="9">
        <v>13.430999999999999</v>
      </c>
      <c r="FN17" s="9">
        <v>34.838999999999999</v>
      </c>
      <c r="FO17" s="9">
        <v>11.202</v>
      </c>
      <c r="FP17" s="9">
        <v>23.637</v>
      </c>
      <c r="FQ17" s="9">
        <v>45.439</v>
      </c>
      <c r="FR17" s="9">
        <v>4.3330000000000002</v>
      </c>
      <c r="FS17" s="9">
        <v>41.106000000000002</v>
      </c>
      <c r="FT17" s="9">
        <v>577.60299999999995</v>
      </c>
      <c r="FU17" s="9">
        <v>250.363</v>
      </c>
      <c r="FV17" s="9">
        <v>327.24</v>
      </c>
      <c r="FW17" s="9">
        <v>417.66399999999999</v>
      </c>
      <c r="FX17" s="9">
        <v>182.84800000000001</v>
      </c>
      <c r="FY17" s="9">
        <v>234.816</v>
      </c>
      <c r="FZ17" s="9">
        <v>67.201999999999998</v>
      </c>
      <c r="GA17" s="9">
        <v>29.169</v>
      </c>
      <c r="GB17" s="9">
        <v>38.031999999999996</v>
      </c>
      <c r="GC17" s="9">
        <v>350.46199999999999</v>
      </c>
      <c r="GD17" s="9">
        <v>153.679</v>
      </c>
      <c r="GE17" s="9">
        <v>196.78299999999999</v>
      </c>
      <c r="GF17" s="9">
        <v>2602.8589999999999</v>
      </c>
      <c r="GG17" s="9">
        <v>1337.03</v>
      </c>
      <c r="GH17" s="9">
        <v>1265.829</v>
      </c>
      <c r="GI17" s="9">
        <v>1430.944</v>
      </c>
      <c r="GJ17" s="9">
        <v>627.18299999999999</v>
      </c>
      <c r="GK17" s="9">
        <v>803.76099999999997</v>
      </c>
      <c r="GL17" s="9">
        <v>198.41900000000001</v>
      </c>
      <c r="GM17" s="9">
        <v>73.870999999999995</v>
      </c>
      <c r="GN17" s="9">
        <v>124.54900000000001</v>
      </c>
      <c r="GO17" s="9">
        <v>1430.731</v>
      </c>
      <c r="GP17" s="9">
        <v>697.88199999999995</v>
      </c>
      <c r="GQ17" s="9">
        <v>732.84900000000005</v>
      </c>
      <c r="GR17" s="9">
        <v>845.03399999999999</v>
      </c>
      <c r="GS17" s="9">
        <v>440.22199999999998</v>
      </c>
      <c r="GT17" s="9">
        <v>404.81200000000001</v>
      </c>
      <c r="GU17" s="9">
        <v>109.994</v>
      </c>
      <c r="GV17" s="9">
        <v>59.671999999999997</v>
      </c>
      <c r="GW17" s="9">
        <v>50.322000000000003</v>
      </c>
      <c r="GX17" s="9">
        <v>74.695999999999998</v>
      </c>
      <c r="GY17" s="9">
        <v>33.741999999999997</v>
      </c>
      <c r="GZ17" s="9">
        <v>40.953000000000003</v>
      </c>
      <c r="HA17" s="9">
        <v>39.151000000000003</v>
      </c>
      <c r="HB17" s="9">
        <v>22.373000000000001</v>
      </c>
      <c r="HC17" s="9">
        <v>16.777999999999999</v>
      </c>
      <c r="HD17" s="9">
        <v>77.085999999999999</v>
      </c>
      <c r="HE17" s="9">
        <v>36.116999999999997</v>
      </c>
      <c r="HF17" s="9">
        <v>40.969000000000001</v>
      </c>
      <c r="HG17" s="9">
        <v>69.739999999999995</v>
      </c>
      <c r="HH17" s="9">
        <v>30.667000000000002</v>
      </c>
      <c r="HI17" s="9">
        <v>39.073</v>
      </c>
      <c r="HJ17" s="9">
        <v>125.705</v>
      </c>
      <c r="HK17" s="9">
        <v>65.665000000000006</v>
      </c>
      <c r="HL17" s="9">
        <v>60.040999999999997</v>
      </c>
      <c r="HM17" s="9">
        <v>719.32899999999995</v>
      </c>
      <c r="HN17" s="9">
        <v>374.55700000000002</v>
      </c>
      <c r="HO17" s="9">
        <v>344.77100000000002</v>
      </c>
      <c r="HP17" s="9">
        <v>115.76300000000001</v>
      </c>
      <c r="HQ17" s="9">
        <v>58.201000000000001</v>
      </c>
      <c r="HR17" s="9">
        <v>57.563000000000002</v>
      </c>
      <c r="HS17" s="9">
        <v>599.404</v>
      </c>
      <c r="HT17" s="9">
        <v>294.55599999999998</v>
      </c>
      <c r="HU17" s="9">
        <v>304.84699999999998</v>
      </c>
      <c r="HV17" s="9">
        <v>63.087000000000003</v>
      </c>
      <c r="HW17" s="9">
        <v>29.052</v>
      </c>
      <c r="HX17" s="9">
        <v>34.034999999999997</v>
      </c>
      <c r="HY17" s="9">
        <v>892.79899999999998</v>
      </c>
      <c r="HZ17" s="9">
        <v>463.375</v>
      </c>
      <c r="IA17" s="9">
        <v>429.42399999999998</v>
      </c>
      <c r="IB17" s="9">
        <v>821.226</v>
      </c>
      <c r="IC17" s="9">
        <v>423.00299999999999</v>
      </c>
      <c r="ID17" s="9">
        <v>398.22399999999999</v>
      </c>
      <c r="IE17" s="9">
        <v>774.87</v>
      </c>
      <c r="IF17" s="9">
        <v>402.06900000000002</v>
      </c>
      <c r="IG17" s="9">
        <v>372.80099999999999</v>
      </c>
      <c r="IH17" s="9">
        <v>187.572</v>
      </c>
      <c r="II17" s="9">
        <v>90.534000000000006</v>
      </c>
      <c r="IJ17" s="9">
        <v>97.037999999999997</v>
      </c>
      <c r="IK17" s="9">
        <v>105.63200000000001</v>
      </c>
      <c r="IL17" s="9">
        <v>52.94</v>
      </c>
      <c r="IM17" s="9">
        <v>52.692</v>
      </c>
      <c r="IN17" s="9">
        <v>57.866999999999997</v>
      </c>
      <c r="IO17" s="9">
        <v>29.786999999999999</v>
      </c>
      <c r="IP17" s="9">
        <v>28.08</v>
      </c>
      <c r="IQ17" s="9">
        <v>58.703000000000003</v>
      </c>
    </row>
    <row r="18" spans="1:251">
      <c r="A18" s="10">
        <v>44593</v>
      </c>
      <c r="B18" s="9">
        <v>218.553</v>
      </c>
      <c r="C18" s="9">
        <v>93.918999999999997</v>
      </c>
      <c r="D18" s="9">
        <v>124.634</v>
      </c>
      <c r="E18" s="9">
        <v>192.73400000000001</v>
      </c>
      <c r="F18" s="9">
        <v>74.966999999999999</v>
      </c>
      <c r="G18" s="9">
        <v>117.767</v>
      </c>
      <c r="H18" s="9">
        <v>768.47400000000005</v>
      </c>
      <c r="I18" s="9">
        <v>379.81900000000002</v>
      </c>
      <c r="J18" s="9">
        <v>388.654</v>
      </c>
      <c r="K18" s="9">
        <v>2664.8040000000001</v>
      </c>
      <c r="L18" s="9">
        <v>1428.211</v>
      </c>
      <c r="M18" s="9">
        <v>1236.5930000000001</v>
      </c>
      <c r="N18" s="9">
        <v>713.99800000000005</v>
      </c>
      <c r="O18" s="9">
        <v>347.44</v>
      </c>
      <c r="P18" s="9">
        <v>366.55799999999999</v>
      </c>
      <c r="Q18" s="9">
        <v>2132.107</v>
      </c>
      <c r="R18" s="9">
        <v>1089.4349999999999</v>
      </c>
      <c r="S18" s="9">
        <v>1042.673</v>
      </c>
      <c r="T18" s="9">
        <v>214.85300000000001</v>
      </c>
      <c r="U18" s="9">
        <v>104.998</v>
      </c>
      <c r="V18" s="9">
        <v>109.854</v>
      </c>
      <c r="W18" s="9">
        <v>3653.2260000000001</v>
      </c>
      <c r="X18" s="9">
        <v>1907.376</v>
      </c>
      <c r="Y18" s="9">
        <v>1745.85</v>
      </c>
      <c r="Z18" s="9">
        <v>3204.1770000000001</v>
      </c>
      <c r="AA18" s="9">
        <v>1685.19</v>
      </c>
      <c r="AB18" s="9">
        <v>1518.9870000000001</v>
      </c>
      <c r="AC18" s="9">
        <v>3008.098</v>
      </c>
      <c r="AD18" s="9">
        <v>1593.317</v>
      </c>
      <c r="AE18" s="9">
        <v>1414.7809999999999</v>
      </c>
      <c r="AF18" s="9">
        <v>928.33699999999999</v>
      </c>
      <c r="AG18" s="9">
        <v>437.024</v>
      </c>
      <c r="AH18" s="9">
        <v>491.31299999999999</v>
      </c>
      <c r="AI18" s="9">
        <v>567.03700000000003</v>
      </c>
      <c r="AJ18" s="9">
        <v>266.58300000000003</v>
      </c>
      <c r="AK18" s="9">
        <v>300.45499999999998</v>
      </c>
      <c r="AL18" s="9">
        <v>347.08800000000002</v>
      </c>
      <c r="AM18" s="9">
        <v>167.23599999999999</v>
      </c>
      <c r="AN18" s="9">
        <v>179.852</v>
      </c>
      <c r="AO18" s="9">
        <v>146.072</v>
      </c>
      <c r="AP18" s="9">
        <v>73.260999999999996</v>
      </c>
      <c r="AQ18" s="9">
        <v>72.811000000000007</v>
      </c>
      <c r="AR18" s="9">
        <v>1711.788</v>
      </c>
      <c r="AS18" s="9">
        <v>710.38900000000001</v>
      </c>
      <c r="AT18" s="9">
        <v>1001.399</v>
      </c>
      <c r="AU18" s="9">
        <v>329.637</v>
      </c>
      <c r="AV18" s="9">
        <v>131.31700000000001</v>
      </c>
      <c r="AW18" s="9">
        <v>198.32</v>
      </c>
      <c r="AX18" s="9">
        <v>80.58</v>
      </c>
      <c r="AY18" s="9">
        <v>36.154000000000003</v>
      </c>
      <c r="AZ18" s="9">
        <v>44.424999999999997</v>
      </c>
      <c r="BA18" s="9">
        <v>279.71100000000001</v>
      </c>
      <c r="BB18" s="9">
        <v>119.74299999999999</v>
      </c>
      <c r="BC18" s="9">
        <v>159.96700000000001</v>
      </c>
      <c r="BD18" s="9">
        <v>65.971999999999994</v>
      </c>
      <c r="BE18" s="9">
        <v>25.152999999999999</v>
      </c>
      <c r="BF18" s="9">
        <v>40.819000000000003</v>
      </c>
      <c r="BG18" s="9">
        <v>196.01400000000001</v>
      </c>
      <c r="BH18" s="9">
        <v>86.554000000000002</v>
      </c>
      <c r="BI18" s="9">
        <v>109.46</v>
      </c>
      <c r="BJ18" s="9">
        <v>16.082000000000001</v>
      </c>
      <c r="BK18" s="9">
        <v>6.2770000000000001</v>
      </c>
      <c r="BL18" s="9">
        <v>9.8049999999999997</v>
      </c>
      <c r="BM18" s="9">
        <v>51.326000000000001</v>
      </c>
      <c r="BN18" s="9">
        <v>12.974</v>
      </c>
      <c r="BO18" s="9">
        <v>38.351999999999997</v>
      </c>
      <c r="BP18" s="9">
        <v>53.566000000000003</v>
      </c>
      <c r="BQ18" s="9">
        <v>4.7050000000000001</v>
      </c>
      <c r="BR18" s="9">
        <v>48.860999999999997</v>
      </c>
      <c r="BS18" s="9">
        <v>719.32100000000003</v>
      </c>
      <c r="BT18" s="9">
        <v>328.15499999999997</v>
      </c>
      <c r="BU18" s="9">
        <v>391.166</v>
      </c>
      <c r="BV18" s="9">
        <v>477.10899999999998</v>
      </c>
      <c r="BW18" s="9">
        <v>205.97900000000001</v>
      </c>
      <c r="BX18" s="9">
        <v>271.13</v>
      </c>
      <c r="BY18" s="9">
        <v>92.037000000000006</v>
      </c>
      <c r="BZ18" s="9">
        <v>41.96</v>
      </c>
      <c r="CA18" s="9">
        <v>50.076999999999998</v>
      </c>
      <c r="CB18" s="9">
        <v>385.072</v>
      </c>
      <c r="CC18" s="9">
        <v>164.018</v>
      </c>
      <c r="CD18" s="9">
        <v>221.054</v>
      </c>
      <c r="CE18" s="9">
        <v>3525.3139999999999</v>
      </c>
      <c r="CF18" s="9">
        <v>1849.99</v>
      </c>
      <c r="CG18" s="9">
        <v>1675.3240000000001</v>
      </c>
      <c r="CH18" s="9">
        <v>1765.8230000000001</v>
      </c>
      <c r="CI18" s="9">
        <v>741.69</v>
      </c>
      <c r="CJ18" s="9">
        <v>1024.133</v>
      </c>
      <c r="CK18" s="9">
        <v>260.61799999999999</v>
      </c>
      <c r="CL18" s="9">
        <v>115.866</v>
      </c>
      <c r="CM18" s="9">
        <v>144.75200000000001</v>
      </c>
      <c r="CN18" s="9">
        <v>4121.0860000000002</v>
      </c>
      <c r="CO18" s="9">
        <v>2008.998</v>
      </c>
      <c r="CP18" s="9">
        <v>2112.0880000000002</v>
      </c>
      <c r="CQ18" s="9">
        <v>2662.556</v>
      </c>
      <c r="CR18" s="9">
        <v>1366.335</v>
      </c>
      <c r="CS18" s="9">
        <v>1296.221</v>
      </c>
      <c r="CT18" s="9">
        <v>291.64100000000002</v>
      </c>
      <c r="CU18" s="9">
        <v>146.6</v>
      </c>
      <c r="CV18" s="9">
        <v>145.041</v>
      </c>
      <c r="CW18" s="9">
        <v>183.95500000000001</v>
      </c>
      <c r="CX18" s="9">
        <v>73.882999999999996</v>
      </c>
      <c r="CY18" s="9">
        <v>110.072</v>
      </c>
      <c r="CZ18" s="9">
        <v>82.438000000000002</v>
      </c>
      <c r="DA18" s="9">
        <v>39.061999999999998</v>
      </c>
      <c r="DB18" s="9">
        <v>43.375999999999998</v>
      </c>
      <c r="DC18" s="9">
        <v>193.381</v>
      </c>
      <c r="DD18" s="9">
        <v>82.111000000000004</v>
      </c>
      <c r="DE18" s="9">
        <v>111.27</v>
      </c>
      <c r="DF18" s="9">
        <v>175.51400000000001</v>
      </c>
      <c r="DG18" s="9">
        <v>71.16</v>
      </c>
      <c r="DH18" s="9">
        <v>104.354</v>
      </c>
      <c r="DI18" s="9">
        <v>589.56200000000001</v>
      </c>
      <c r="DJ18" s="9">
        <v>284.97500000000002</v>
      </c>
      <c r="DK18" s="9">
        <v>304.58800000000002</v>
      </c>
      <c r="DL18" s="9">
        <v>2072.9940000000001</v>
      </c>
      <c r="DM18" s="9">
        <v>1081.3610000000001</v>
      </c>
      <c r="DN18" s="9">
        <v>991.63300000000004</v>
      </c>
      <c r="DO18" s="9">
        <v>545.79200000000003</v>
      </c>
      <c r="DP18" s="9">
        <v>263.43599999999998</v>
      </c>
      <c r="DQ18" s="9">
        <v>282.35500000000002</v>
      </c>
      <c r="DR18" s="9">
        <v>1705.1489999999999</v>
      </c>
      <c r="DS18" s="9">
        <v>841.60299999999995</v>
      </c>
      <c r="DT18" s="9">
        <v>863.54600000000005</v>
      </c>
      <c r="DU18" s="9">
        <v>189.04499999999999</v>
      </c>
      <c r="DV18" s="9">
        <v>93.061999999999998</v>
      </c>
      <c r="DW18" s="9">
        <v>95.983000000000004</v>
      </c>
      <c r="DX18" s="9">
        <v>2806.5129999999999</v>
      </c>
      <c r="DY18" s="9">
        <v>1432.8610000000001</v>
      </c>
      <c r="DZ18" s="9">
        <v>1373.652</v>
      </c>
      <c r="EA18" s="9">
        <v>2457.6950000000002</v>
      </c>
      <c r="EB18" s="9">
        <v>1269.8510000000001</v>
      </c>
      <c r="EC18" s="9">
        <v>1187.8440000000001</v>
      </c>
      <c r="ED18" s="9">
        <v>2328.1559999999999</v>
      </c>
      <c r="EE18" s="9">
        <v>1207.269</v>
      </c>
      <c r="EF18" s="9">
        <v>1120.886</v>
      </c>
      <c r="EG18" s="9">
        <v>653.52099999999996</v>
      </c>
      <c r="EH18" s="9">
        <v>311.84500000000003</v>
      </c>
      <c r="EI18" s="9">
        <v>341.67599999999999</v>
      </c>
      <c r="EJ18" s="9">
        <v>402.56400000000002</v>
      </c>
      <c r="EK18" s="9">
        <v>199.65199999999999</v>
      </c>
      <c r="EL18" s="9">
        <v>202.91300000000001</v>
      </c>
      <c r="EM18" s="9">
        <v>258.60700000000003</v>
      </c>
      <c r="EN18" s="9">
        <v>133.126</v>
      </c>
      <c r="EO18" s="9">
        <v>125.48099999999999</v>
      </c>
      <c r="EP18" s="9">
        <v>116.697</v>
      </c>
      <c r="EQ18" s="9">
        <v>63.204999999999998</v>
      </c>
      <c r="ER18" s="9">
        <v>53.491999999999997</v>
      </c>
      <c r="ES18" s="9">
        <v>1341.8330000000001</v>
      </c>
      <c r="ET18" s="9">
        <v>579.45799999999997</v>
      </c>
      <c r="EU18" s="9">
        <v>762.375</v>
      </c>
      <c r="EV18" s="9">
        <v>236.989</v>
      </c>
      <c r="EW18" s="9">
        <v>92.739000000000004</v>
      </c>
      <c r="EX18" s="9">
        <v>144.249</v>
      </c>
      <c r="EY18" s="9">
        <v>72.95</v>
      </c>
      <c r="EZ18" s="9">
        <v>32.561</v>
      </c>
      <c r="FA18" s="9">
        <v>40.389000000000003</v>
      </c>
      <c r="FB18" s="9">
        <v>199.452</v>
      </c>
      <c r="FC18" s="9">
        <v>79.055000000000007</v>
      </c>
      <c r="FD18" s="9">
        <v>120.39700000000001</v>
      </c>
      <c r="FE18" s="9">
        <v>34.610999999999997</v>
      </c>
      <c r="FF18" s="9">
        <v>10.788</v>
      </c>
      <c r="FG18" s="9">
        <v>23.823</v>
      </c>
      <c r="FH18" s="9">
        <v>149.41999999999999</v>
      </c>
      <c r="FI18" s="9">
        <v>62.942</v>
      </c>
      <c r="FJ18" s="9">
        <v>86.477999999999994</v>
      </c>
      <c r="FK18" s="9">
        <v>25.574000000000002</v>
      </c>
      <c r="FL18" s="9">
        <v>12.638999999999999</v>
      </c>
      <c r="FM18" s="9">
        <v>12.935</v>
      </c>
      <c r="FN18" s="9">
        <v>38.624000000000002</v>
      </c>
      <c r="FO18" s="9">
        <v>14.178000000000001</v>
      </c>
      <c r="FP18" s="9">
        <v>24.446000000000002</v>
      </c>
      <c r="FQ18" s="9">
        <v>41.058999999999997</v>
      </c>
      <c r="FR18" s="9">
        <v>2.44</v>
      </c>
      <c r="FS18" s="9">
        <v>38.618000000000002</v>
      </c>
      <c r="FT18" s="9">
        <v>593.03899999999999</v>
      </c>
      <c r="FU18" s="9">
        <v>261.029</v>
      </c>
      <c r="FV18" s="9">
        <v>332.01</v>
      </c>
      <c r="FW18" s="9">
        <v>354.77199999999999</v>
      </c>
      <c r="FX18" s="9">
        <v>156.43799999999999</v>
      </c>
      <c r="FY18" s="9">
        <v>198.33500000000001</v>
      </c>
      <c r="FZ18" s="9">
        <v>54.19</v>
      </c>
      <c r="GA18" s="9">
        <v>20.422000000000001</v>
      </c>
      <c r="GB18" s="9">
        <v>33.767000000000003</v>
      </c>
      <c r="GC18" s="9">
        <v>300.58300000000003</v>
      </c>
      <c r="GD18" s="9">
        <v>136.01499999999999</v>
      </c>
      <c r="GE18" s="9">
        <v>164.56700000000001</v>
      </c>
      <c r="GF18" s="9">
        <v>2716.7460000000001</v>
      </c>
      <c r="GG18" s="9">
        <v>1386.758</v>
      </c>
      <c r="GH18" s="9">
        <v>1329.9880000000001</v>
      </c>
      <c r="GI18" s="9">
        <v>1404.3409999999999</v>
      </c>
      <c r="GJ18" s="9">
        <v>622.24099999999999</v>
      </c>
      <c r="GK18" s="9">
        <v>782.1</v>
      </c>
      <c r="GL18" s="9">
        <v>184.935</v>
      </c>
      <c r="GM18" s="9">
        <v>73.784999999999997</v>
      </c>
      <c r="GN18" s="9">
        <v>111.15</v>
      </c>
      <c r="GO18" s="9">
        <v>1447.598</v>
      </c>
      <c r="GP18" s="9">
        <v>706.54100000000005</v>
      </c>
      <c r="GQ18" s="9">
        <v>741.05700000000002</v>
      </c>
      <c r="GR18" s="9">
        <v>885.04200000000003</v>
      </c>
      <c r="GS18" s="9">
        <v>457.14699999999999</v>
      </c>
      <c r="GT18" s="9">
        <v>427.89499999999998</v>
      </c>
      <c r="GU18" s="9">
        <v>99.093000000000004</v>
      </c>
      <c r="GV18" s="9">
        <v>46.515999999999998</v>
      </c>
      <c r="GW18" s="9">
        <v>52.576999999999998</v>
      </c>
      <c r="GX18" s="9">
        <v>67.908000000000001</v>
      </c>
      <c r="GY18" s="9">
        <v>23.521999999999998</v>
      </c>
      <c r="GZ18" s="9">
        <v>44.386000000000003</v>
      </c>
      <c r="HA18" s="9">
        <v>30.414000000000001</v>
      </c>
      <c r="HB18" s="9">
        <v>12.228999999999999</v>
      </c>
      <c r="HC18" s="9">
        <v>18.184000000000001</v>
      </c>
      <c r="HD18" s="9">
        <v>72.534999999999997</v>
      </c>
      <c r="HE18" s="9">
        <v>27.536999999999999</v>
      </c>
      <c r="HF18" s="9">
        <v>44.997999999999998</v>
      </c>
      <c r="HG18" s="9">
        <v>63.009</v>
      </c>
      <c r="HH18" s="9">
        <v>22.024000000000001</v>
      </c>
      <c r="HI18" s="9">
        <v>40.984000000000002</v>
      </c>
      <c r="HJ18" s="9">
        <v>179.72300000000001</v>
      </c>
      <c r="HK18" s="9">
        <v>86.14</v>
      </c>
      <c r="HL18" s="9">
        <v>93.581999999999994</v>
      </c>
      <c r="HM18" s="9">
        <v>705.31899999999996</v>
      </c>
      <c r="HN18" s="9">
        <v>371.00599999999997</v>
      </c>
      <c r="HO18" s="9">
        <v>334.31299999999999</v>
      </c>
      <c r="HP18" s="9">
        <v>170.285</v>
      </c>
      <c r="HQ18" s="9">
        <v>81.465999999999994</v>
      </c>
      <c r="HR18" s="9">
        <v>88.819000000000003</v>
      </c>
      <c r="HS18" s="9">
        <v>576.84799999999996</v>
      </c>
      <c r="HT18" s="9">
        <v>286.39699999999999</v>
      </c>
      <c r="HU18" s="9">
        <v>290.45</v>
      </c>
      <c r="HV18" s="9">
        <v>61.28</v>
      </c>
      <c r="HW18" s="9">
        <v>30.16</v>
      </c>
      <c r="HX18" s="9">
        <v>31.12</v>
      </c>
      <c r="HY18" s="9">
        <v>948.14099999999996</v>
      </c>
      <c r="HZ18" s="9">
        <v>485.935</v>
      </c>
      <c r="IA18" s="9">
        <v>462.20600000000002</v>
      </c>
      <c r="IB18" s="9">
        <v>838.50099999999998</v>
      </c>
      <c r="IC18" s="9">
        <v>437.52300000000002</v>
      </c>
      <c r="ID18" s="9">
        <v>400.97800000000001</v>
      </c>
      <c r="IE18" s="9">
        <v>784.60599999999999</v>
      </c>
      <c r="IF18" s="9">
        <v>412.02699999999999</v>
      </c>
      <c r="IG18" s="9">
        <v>372.57900000000001</v>
      </c>
      <c r="IH18" s="9">
        <v>231.57300000000001</v>
      </c>
      <c r="II18" s="9">
        <v>110.73</v>
      </c>
      <c r="IJ18" s="9">
        <v>120.842</v>
      </c>
      <c r="IK18" s="9">
        <v>140.09100000000001</v>
      </c>
      <c r="IL18" s="9">
        <v>70.399000000000001</v>
      </c>
      <c r="IM18" s="9">
        <v>69.692999999999998</v>
      </c>
      <c r="IN18" s="9">
        <v>76.992000000000004</v>
      </c>
      <c r="IO18" s="9">
        <v>41.61</v>
      </c>
      <c r="IP18" s="9">
        <v>35.381999999999998</v>
      </c>
      <c r="IQ18" s="9">
        <v>44.377000000000002</v>
      </c>
    </row>
    <row r="19" spans="1:251">
      <c r="A19" s="10">
        <v>44958</v>
      </c>
      <c r="B19" s="9">
        <v>221.358</v>
      </c>
      <c r="C19" s="9">
        <v>94.977999999999994</v>
      </c>
      <c r="D19" s="9">
        <v>126.38</v>
      </c>
      <c r="E19" s="9">
        <v>206.726</v>
      </c>
      <c r="F19" s="9">
        <v>86.665999999999997</v>
      </c>
      <c r="G19" s="9">
        <v>120.06</v>
      </c>
      <c r="H19" s="9">
        <v>780.21600000000001</v>
      </c>
      <c r="I19" s="9">
        <v>397.28699999999998</v>
      </c>
      <c r="J19" s="9">
        <v>382.92899999999997</v>
      </c>
      <c r="K19" s="9">
        <v>2782.2570000000001</v>
      </c>
      <c r="L19" s="9">
        <v>1475.7470000000001</v>
      </c>
      <c r="M19" s="9">
        <v>1306.51</v>
      </c>
      <c r="N19" s="9">
        <v>718.75800000000004</v>
      </c>
      <c r="O19" s="9">
        <v>358.46100000000001</v>
      </c>
      <c r="P19" s="9">
        <v>360.29700000000003</v>
      </c>
      <c r="Q19" s="9">
        <v>2261.1660000000002</v>
      </c>
      <c r="R19" s="9">
        <v>1141.329</v>
      </c>
      <c r="S19" s="9">
        <v>1119.837</v>
      </c>
      <c r="T19" s="9">
        <v>257.887</v>
      </c>
      <c r="U19" s="9">
        <v>122.399</v>
      </c>
      <c r="V19" s="9">
        <v>135.488</v>
      </c>
      <c r="W19" s="9">
        <v>3833.529</v>
      </c>
      <c r="X19" s="9">
        <v>1997.518</v>
      </c>
      <c r="Y19" s="9">
        <v>1836.0119999999999</v>
      </c>
      <c r="Z19" s="9">
        <v>3317.7820000000002</v>
      </c>
      <c r="AA19" s="9">
        <v>1747.7329999999999</v>
      </c>
      <c r="AB19" s="9">
        <v>1570.049</v>
      </c>
      <c r="AC19" s="9">
        <v>3110.893</v>
      </c>
      <c r="AD19" s="9">
        <v>1651.1210000000001</v>
      </c>
      <c r="AE19" s="9">
        <v>1459.7719999999999</v>
      </c>
      <c r="AF19" s="9">
        <v>1033.395</v>
      </c>
      <c r="AG19" s="9">
        <v>498.53399999999999</v>
      </c>
      <c r="AH19" s="9">
        <v>534.86</v>
      </c>
      <c r="AI19" s="9">
        <v>602.95699999999999</v>
      </c>
      <c r="AJ19" s="9">
        <v>306.09300000000002</v>
      </c>
      <c r="AK19" s="9">
        <v>296.86399999999998</v>
      </c>
      <c r="AL19" s="9">
        <v>331.9</v>
      </c>
      <c r="AM19" s="9">
        <v>181.60900000000001</v>
      </c>
      <c r="AN19" s="9">
        <v>150.291</v>
      </c>
      <c r="AO19" s="9">
        <v>139.51400000000001</v>
      </c>
      <c r="AP19" s="9">
        <v>73.521000000000001</v>
      </c>
      <c r="AQ19" s="9">
        <v>65.992999999999995</v>
      </c>
      <c r="AR19" s="9">
        <v>1748.694</v>
      </c>
      <c r="AS19" s="9">
        <v>723.399</v>
      </c>
      <c r="AT19" s="9">
        <v>1025.2940000000001</v>
      </c>
      <c r="AU19" s="9">
        <v>350.416</v>
      </c>
      <c r="AV19" s="9">
        <v>133.511</v>
      </c>
      <c r="AW19" s="9">
        <v>216.90600000000001</v>
      </c>
      <c r="AX19" s="9">
        <v>112.089</v>
      </c>
      <c r="AY19" s="9">
        <v>45.003999999999998</v>
      </c>
      <c r="AZ19" s="9">
        <v>67.084999999999994</v>
      </c>
      <c r="BA19" s="9">
        <v>290.113</v>
      </c>
      <c r="BB19" s="9">
        <v>115.53</v>
      </c>
      <c r="BC19" s="9">
        <v>174.583</v>
      </c>
      <c r="BD19" s="9">
        <v>69.238</v>
      </c>
      <c r="BE19" s="9">
        <v>22.521999999999998</v>
      </c>
      <c r="BF19" s="9">
        <v>46.716999999999999</v>
      </c>
      <c r="BG19" s="9">
        <v>200.52500000000001</v>
      </c>
      <c r="BH19" s="9">
        <v>86.382000000000005</v>
      </c>
      <c r="BI19" s="9">
        <v>114.143</v>
      </c>
      <c r="BJ19" s="9">
        <v>23.564</v>
      </c>
      <c r="BK19" s="9">
        <v>7.7930000000000001</v>
      </c>
      <c r="BL19" s="9">
        <v>15.771000000000001</v>
      </c>
      <c r="BM19" s="9">
        <v>63.39</v>
      </c>
      <c r="BN19" s="9">
        <v>19.353999999999999</v>
      </c>
      <c r="BO19" s="9">
        <v>44.036000000000001</v>
      </c>
      <c r="BP19" s="9">
        <v>44.948</v>
      </c>
      <c r="BQ19" s="9">
        <v>3.6320000000000001</v>
      </c>
      <c r="BR19" s="9">
        <v>41.314999999999998</v>
      </c>
      <c r="BS19" s="9">
        <v>747.62599999999998</v>
      </c>
      <c r="BT19" s="9">
        <v>322.85300000000001</v>
      </c>
      <c r="BU19" s="9">
        <v>424.77300000000002</v>
      </c>
      <c r="BV19" s="9">
        <v>493.017</v>
      </c>
      <c r="BW19" s="9">
        <v>208.40600000000001</v>
      </c>
      <c r="BX19" s="9">
        <v>284.61099999999999</v>
      </c>
      <c r="BY19" s="9">
        <v>94.396000000000001</v>
      </c>
      <c r="BZ19" s="9">
        <v>35.152000000000001</v>
      </c>
      <c r="CA19" s="9">
        <v>59.244</v>
      </c>
      <c r="CB19" s="9">
        <v>398.62099999999998</v>
      </c>
      <c r="CC19" s="9">
        <v>173.25299999999999</v>
      </c>
      <c r="CD19" s="9">
        <v>225.36799999999999</v>
      </c>
      <c r="CE19" s="9">
        <v>3656.8679999999999</v>
      </c>
      <c r="CF19" s="9">
        <v>1908.1869999999999</v>
      </c>
      <c r="CG19" s="9">
        <v>1748.682</v>
      </c>
      <c r="CH19" s="9">
        <v>1793.8119999999999</v>
      </c>
      <c r="CI19" s="9">
        <v>761.76800000000003</v>
      </c>
      <c r="CJ19" s="9">
        <v>1032.0440000000001</v>
      </c>
      <c r="CK19" s="9">
        <v>266.29199999999997</v>
      </c>
      <c r="CL19" s="9">
        <v>112.773</v>
      </c>
      <c r="CM19" s="9">
        <v>153.52000000000001</v>
      </c>
      <c r="CN19" s="9">
        <v>4247.2629999999999</v>
      </c>
      <c r="CO19" s="9">
        <v>2069.5729999999999</v>
      </c>
      <c r="CP19" s="9">
        <v>2177.69</v>
      </c>
      <c r="CQ19" s="9">
        <v>2748.4659999999999</v>
      </c>
      <c r="CR19" s="9">
        <v>1408.5260000000001</v>
      </c>
      <c r="CS19" s="9">
        <v>1339.94</v>
      </c>
      <c r="CT19" s="9">
        <v>312.69400000000002</v>
      </c>
      <c r="CU19" s="9">
        <v>153.98599999999999</v>
      </c>
      <c r="CV19" s="9">
        <v>158.708</v>
      </c>
      <c r="CW19" s="9">
        <v>188.702</v>
      </c>
      <c r="CX19" s="9">
        <v>71.37</v>
      </c>
      <c r="CY19" s="9">
        <v>117.33199999999999</v>
      </c>
      <c r="CZ19" s="9">
        <v>76.625</v>
      </c>
      <c r="DA19" s="9">
        <v>36.459000000000003</v>
      </c>
      <c r="DB19" s="9">
        <v>40.165999999999997</v>
      </c>
      <c r="DC19" s="9">
        <v>186.572</v>
      </c>
      <c r="DD19" s="9">
        <v>75.956000000000003</v>
      </c>
      <c r="DE19" s="9">
        <v>110.61499999999999</v>
      </c>
      <c r="DF19" s="9">
        <v>175.26900000000001</v>
      </c>
      <c r="DG19" s="9">
        <v>65.912000000000006</v>
      </c>
      <c r="DH19" s="9">
        <v>109.35599999999999</v>
      </c>
      <c r="DI19" s="9">
        <v>594.726</v>
      </c>
      <c r="DJ19" s="9">
        <v>290.56799999999998</v>
      </c>
      <c r="DK19" s="9">
        <v>304.15699999999998</v>
      </c>
      <c r="DL19" s="9">
        <v>2153.7399999999998</v>
      </c>
      <c r="DM19" s="9">
        <v>1117.9580000000001</v>
      </c>
      <c r="DN19" s="9">
        <v>1035.7829999999999</v>
      </c>
      <c r="DO19" s="9">
        <v>554.32000000000005</v>
      </c>
      <c r="DP19" s="9">
        <v>266.971</v>
      </c>
      <c r="DQ19" s="9">
        <v>287.34800000000001</v>
      </c>
      <c r="DR19" s="9">
        <v>1759.979</v>
      </c>
      <c r="DS19" s="9">
        <v>878.827</v>
      </c>
      <c r="DT19" s="9">
        <v>881.15200000000004</v>
      </c>
      <c r="DU19" s="9">
        <v>194.02099999999999</v>
      </c>
      <c r="DV19" s="9">
        <v>81.570999999999998</v>
      </c>
      <c r="DW19" s="9">
        <v>112.449</v>
      </c>
      <c r="DX19" s="9">
        <v>2964.4290000000001</v>
      </c>
      <c r="DY19" s="9">
        <v>1509.6790000000001</v>
      </c>
      <c r="DZ19" s="9">
        <v>1454.749</v>
      </c>
      <c r="EA19" s="9">
        <v>2602.8679999999999</v>
      </c>
      <c r="EB19" s="9">
        <v>1336.259</v>
      </c>
      <c r="EC19" s="9">
        <v>1266.6079999999999</v>
      </c>
      <c r="ED19" s="9">
        <v>2429.645</v>
      </c>
      <c r="EE19" s="9">
        <v>1256.7809999999999</v>
      </c>
      <c r="EF19" s="9">
        <v>1172.864</v>
      </c>
      <c r="EG19" s="9">
        <v>750.03399999999999</v>
      </c>
      <c r="EH19" s="9">
        <v>363.779</v>
      </c>
      <c r="EI19" s="9">
        <v>386.255</v>
      </c>
      <c r="EJ19" s="9">
        <v>494.59</v>
      </c>
      <c r="EK19" s="9">
        <v>245.00200000000001</v>
      </c>
      <c r="EL19" s="9">
        <v>249.58799999999999</v>
      </c>
      <c r="EM19" s="9">
        <v>278.62700000000001</v>
      </c>
      <c r="EN19" s="9">
        <v>143.84800000000001</v>
      </c>
      <c r="EO19" s="9">
        <v>134.779</v>
      </c>
      <c r="EP19" s="9">
        <v>105.884</v>
      </c>
      <c r="EQ19" s="9">
        <v>55.686999999999998</v>
      </c>
      <c r="ER19" s="9">
        <v>50.195999999999998</v>
      </c>
      <c r="ES19" s="9">
        <v>1392.913</v>
      </c>
      <c r="ET19" s="9">
        <v>605.35900000000004</v>
      </c>
      <c r="EU19" s="9">
        <v>787.55399999999997</v>
      </c>
      <c r="EV19" s="9">
        <v>264.40800000000002</v>
      </c>
      <c r="EW19" s="9">
        <v>98.131</v>
      </c>
      <c r="EX19" s="9">
        <v>166.27699999999999</v>
      </c>
      <c r="EY19" s="9">
        <v>79.234999999999999</v>
      </c>
      <c r="EZ19" s="9">
        <v>31.184000000000001</v>
      </c>
      <c r="FA19" s="9">
        <v>48.051000000000002</v>
      </c>
      <c r="FB19" s="9">
        <v>230.10599999999999</v>
      </c>
      <c r="FC19" s="9">
        <v>82.697000000000003</v>
      </c>
      <c r="FD19" s="9">
        <v>147.40899999999999</v>
      </c>
      <c r="FE19" s="9">
        <v>59.183999999999997</v>
      </c>
      <c r="FF19" s="9">
        <v>19.917000000000002</v>
      </c>
      <c r="FG19" s="9">
        <v>39.267000000000003</v>
      </c>
      <c r="FH19" s="9">
        <v>157.75</v>
      </c>
      <c r="FI19" s="9">
        <v>58.709000000000003</v>
      </c>
      <c r="FJ19" s="9">
        <v>99.040999999999997</v>
      </c>
      <c r="FK19" s="9">
        <v>18.227</v>
      </c>
      <c r="FL19" s="9">
        <v>5.657</v>
      </c>
      <c r="FM19" s="9">
        <v>12.571</v>
      </c>
      <c r="FN19" s="9">
        <v>38.72</v>
      </c>
      <c r="FO19" s="9">
        <v>17.425999999999998</v>
      </c>
      <c r="FP19" s="9">
        <v>21.294</v>
      </c>
      <c r="FQ19" s="9">
        <v>46.442</v>
      </c>
      <c r="FR19" s="9">
        <v>2.3140000000000001</v>
      </c>
      <c r="FS19" s="9">
        <v>44.128</v>
      </c>
      <c r="FT19" s="9">
        <v>639.95299999999997</v>
      </c>
      <c r="FU19" s="9">
        <v>289.69600000000003</v>
      </c>
      <c r="FV19" s="9">
        <v>350.25700000000001</v>
      </c>
      <c r="FW19" s="9">
        <v>374.71</v>
      </c>
      <c r="FX19" s="9">
        <v>155.81100000000001</v>
      </c>
      <c r="FY19" s="9">
        <v>218.899</v>
      </c>
      <c r="FZ19" s="9">
        <v>83.067999999999998</v>
      </c>
      <c r="GA19" s="9">
        <v>31.47</v>
      </c>
      <c r="GB19" s="9">
        <v>51.597999999999999</v>
      </c>
      <c r="GC19" s="9">
        <v>291.64100000000002</v>
      </c>
      <c r="GD19" s="9">
        <v>124.34099999999999</v>
      </c>
      <c r="GE19" s="9">
        <v>167.30099999999999</v>
      </c>
      <c r="GF19" s="9">
        <v>2831.5340000000001</v>
      </c>
      <c r="GG19" s="9">
        <v>1439.9960000000001</v>
      </c>
      <c r="GH19" s="9">
        <v>1391.538</v>
      </c>
      <c r="GI19" s="9">
        <v>1415.7280000000001</v>
      </c>
      <c r="GJ19" s="9">
        <v>629.577</v>
      </c>
      <c r="GK19" s="9">
        <v>786.15099999999995</v>
      </c>
      <c r="GL19" s="9">
        <v>207.12700000000001</v>
      </c>
      <c r="GM19" s="9">
        <v>76.947999999999993</v>
      </c>
      <c r="GN19" s="9">
        <v>130.179</v>
      </c>
      <c r="GO19" s="9">
        <v>1478.683</v>
      </c>
      <c r="GP19" s="9">
        <v>721.89499999999998</v>
      </c>
      <c r="GQ19" s="9">
        <v>756.78800000000001</v>
      </c>
      <c r="GR19" s="9">
        <v>920.096</v>
      </c>
      <c r="GS19" s="9">
        <v>479.96</v>
      </c>
      <c r="GT19" s="9">
        <v>440.13499999999999</v>
      </c>
      <c r="GU19" s="9">
        <v>109.82</v>
      </c>
      <c r="GV19" s="9">
        <v>52.706000000000003</v>
      </c>
      <c r="GW19" s="9">
        <v>57.115000000000002</v>
      </c>
      <c r="GX19" s="9">
        <v>70.585999999999999</v>
      </c>
      <c r="GY19" s="9">
        <v>24.629000000000001</v>
      </c>
      <c r="GZ19" s="9">
        <v>45.957000000000001</v>
      </c>
      <c r="HA19" s="9">
        <v>29.677</v>
      </c>
      <c r="HB19" s="9">
        <v>11.406000000000001</v>
      </c>
      <c r="HC19" s="9">
        <v>18.271999999999998</v>
      </c>
      <c r="HD19" s="9">
        <v>68.257000000000005</v>
      </c>
      <c r="HE19" s="9">
        <v>27.702999999999999</v>
      </c>
      <c r="HF19" s="9">
        <v>40.554000000000002</v>
      </c>
      <c r="HG19" s="9">
        <v>62.871000000000002</v>
      </c>
      <c r="HH19" s="9">
        <v>23.867000000000001</v>
      </c>
      <c r="HI19" s="9">
        <v>39.003999999999998</v>
      </c>
      <c r="HJ19" s="9">
        <v>184.04400000000001</v>
      </c>
      <c r="HK19" s="9">
        <v>93.537000000000006</v>
      </c>
      <c r="HL19" s="9">
        <v>90.507000000000005</v>
      </c>
      <c r="HM19" s="9">
        <v>736.05200000000002</v>
      </c>
      <c r="HN19" s="9">
        <v>386.42399999999998</v>
      </c>
      <c r="HO19" s="9">
        <v>349.62799999999999</v>
      </c>
      <c r="HP19" s="9">
        <v>172.76599999999999</v>
      </c>
      <c r="HQ19" s="9">
        <v>87.423000000000002</v>
      </c>
      <c r="HR19" s="9">
        <v>85.343000000000004</v>
      </c>
      <c r="HS19" s="9">
        <v>602.44100000000003</v>
      </c>
      <c r="HT19" s="9">
        <v>302.30599999999998</v>
      </c>
      <c r="HU19" s="9">
        <v>300.13499999999999</v>
      </c>
      <c r="HV19" s="9">
        <v>66.058000000000007</v>
      </c>
      <c r="HW19" s="9">
        <v>32.427</v>
      </c>
      <c r="HX19" s="9">
        <v>33.631</v>
      </c>
      <c r="HY19" s="9">
        <v>982.42200000000003</v>
      </c>
      <c r="HZ19" s="9">
        <v>507.23700000000002</v>
      </c>
      <c r="IA19" s="9">
        <v>475.185</v>
      </c>
      <c r="IB19" s="9">
        <v>870.24900000000002</v>
      </c>
      <c r="IC19" s="9">
        <v>455.89800000000002</v>
      </c>
      <c r="ID19" s="9">
        <v>414.35</v>
      </c>
      <c r="IE19" s="9">
        <v>818.9</v>
      </c>
      <c r="IF19" s="9">
        <v>432.55799999999999</v>
      </c>
      <c r="IG19" s="9">
        <v>386.34199999999998</v>
      </c>
      <c r="IH19" s="9">
        <v>241.98599999999999</v>
      </c>
      <c r="II19" s="9">
        <v>121.889</v>
      </c>
      <c r="IJ19" s="9">
        <v>120.09699999999999</v>
      </c>
      <c r="IK19" s="9">
        <v>144.066</v>
      </c>
      <c r="IL19" s="9">
        <v>72.311000000000007</v>
      </c>
      <c r="IM19" s="9">
        <v>71.754999999999995</v>
      </c>
      <c r="IN19" s="9">
        <v>81.739000000000004</v>
      </c>
      <c r="IO19" s="9">
        <v>45.033999999999999</v>
      </c>
      <c r="IP19" s="9">
        <v>36.704999999999998</v>
      </c>
      <c r="IQ19" s="9">
        <v>37.996000000000002</v>
      </c>
    </row>
    <row r="20" spans="1:251">
      <c r="A20" s="10">
        <v>45323</v>
      </c>
      <c r="B20" s="9">
        <v>268.73700000000002</v>
      </c>
      <c r="C20" s="9">
        <v>116.45099999999999</v>
      </c>
      <c r="D20" s="9">
        <v>152.286</v>
      </c>
      <c r="E20" s="9">
        <v>250.19499999999999</v>
      </c>
      <c r="F20" s="9">
        <v>103.518</v>
      </c>
      <c r="G20" s="9">
        <v>146.67699999999999</v>
      </c>
      <c r="H20" s="9">
        <v>667.00199999999995</v>
      </c>
      <c r="I20" s="9">
        <v>338.63299999999998</v>
      </c>
      <c r="J20" s="9">
        <v>328.36900000000003</v>
      </c>
      <c r="K20" s="9">
        <v>3002.9380000000001</v>
      </c>
      <c r="L20" s="9">
        <v>1565.3589999999999</v>
      </c>
      <c r="M20" s="9">
        <v>1437.579</v>
      </c>
      <c r="N20" s="9">
        <v>623.57600000000002</v>
      </c>
      <c r="O20" s="9">
        <v>309.72300000000001</v>
      </c>
      <c r="P20" s="9">
        <v>313.85199999999998</v>
      </c>
      <c r="Q20" s="9">
        <v>2492.9070000000002</v>
      </c>
      <c r="R20" s="9">
        <v>1236.174</v>
      </c>
      <c r="S20" s="9">
        <v>1256.7339999999999</v>
      </c>
      <c r="T20" s="9">
        <v>277.08999999999997</v>
      </c>
      <c r="U20" s="9">
        <v>134.65600000000001</v>
      </c>
      <c r="V20" s="9">
        <v>142.43299999999999</v>
      </c>
      <c r="W20" s="9">
        <v>3928.71</v>
      </c>
      <c r="X20" s="9">
        <v>2008.6020000000001</v>
      </c>
      <c r="Y20" s="9">
        <v>1920.1079999999999</v>
      </c>
      <c r="Z20" s="9">
        <v>3493.62</v>
      </c>
      <c r="AA20" s="9">
        <v>1793.951</v>
      </c>
      <c r="AB20" s="9">
        <v>1699.67</v>
      </c>
      <c r="AC20" s="9">
        <v>3285.6779999999999</v>
      </c>
      <c r="AD20" s="9">
        <v>1706.617</v>
      </c>
      <c r="AE20" s="9">
        <v>1579.0609999999999</v>
      </c>
      <c r="AF20" s="9">
        <v>973.23299999999995</v>
      </c>
      <c r="AG20" s="9">
        <v>446.03500000000003</v>
      </c>
      <c r="AH20" s="9">
        <v>527.197</v>
      </c>
      <c r="AI20" s="9">
        <v>538.89499999999998</v>
      </c>
      <c r="AJ20" s="9">
        <v>239.69300000000001</v>
      </c>
      <c r="AK20" s="9">
        <v>299.20100000000002</v>
      </c>
      <c r="AL20" s="9">
        <v>280.125</v>
      </c>
      <c r="AM20" s="9">
        <v>135.083</v>
      </c>
      <c r="AN20" s="9">
        <v>145.041</v>
      </c>
      <c r="AO20" s="9">
        <v>148.58699999999999</v>
      </c>
      <c r="AP20" s="9">
        <v>80.031000000000006</v>
      </c>
      <c r="AQ20" s="9">
        <v>68.555999999999997</v>
      </c>
      <c r="AR20" s="9">
        <v>1801.623</v>
      </c>
      <c r="AS20" s="9">
        <v>769.94399999999996</v>
      </c>
      <c r="AT20" s="9">
        <v>1031.6790000000001</v>
      </c>
      <c r="AU20" s="9">
        <v>346.43700000000001</v>
      </c>
      <c r="AV20" s="9">
        <v>137.81700000000001</v>
      </c>
      <c r="AW20" s="9">
        <v>208.62</v>
      </c>
      <c r="AX20" s="9">
        <v>105.199</v>
      </c>
      <c r="AY20" s="9">
        <v>52.656999999999996</v>
      </c>
      <c r="AZ20" s="9">
        <v>52.542000000000002</v>
      </c>
      <c r="BA20" s="9">
        <v>292.41300000000001</v>
      </c>
      <c r="BB20" s="9">
        <v>121.54</v>
      </c>
      <c r="BC20" s="9">
        <v>170.874</v>
      </c>
      <c r="BD20" s="9">
        <v>61.89</v>
      </c>
      <c r="BE20" s="9">
        <v>24.853999999999999</v>
      </c>
      <c r="BF20" s="9">
        <v>37.036000000000001</v>
      </c>
      <c r="BG20" s="9">
        <v>207.66300000000001</v>
      </c>
      <c r="BH20" s="9">
        <v>86.424999999999997</v>
      </c>
      <c r="BI20" s="9">
        <v>121.238</v>
      </c>
      <c r="BJ20" s="9">
        <v>20.687000000000001</v>
      </c>
      <c r="BK20" s="9">
        <v>11.962999999999999</v>
      </c>
      <c r="BL20" s="9">
        <v>8.7240000000000002</v>
      </c>
      <c r="BM20" s="9">
        <v>59.656999999999996</v>
      </c>
      <c r="BN20" s="9">
        <v>21.106000000000002</v>
      </c>
      <c r="BO20" s="9">
        <v>38.552</v>
      </c>
      <c r="BP20" s="9">
        <v>45.813000000000002</v>
      </c>
      <c r="BQ20" s="9">
        <v>4.3899999999999997</v>
      </c>
      <c r="BR20" s="9">
        <v>41.423000000000002</v>
      </c>
      <c r="BS20" s="9">
        <v>688.50199999999995</v>
      </c>
      <c r="BT20" s="9">
        <v>307.42200000000003</v>
      </c>
      <c r="BU20" s="9">
        <v>381.08</v>
      </c>
      <c r="BV20" s="9">
        <v>500.65699999999998</v>
      </c>
      <c r="BW20" s="9">
        <v>222.67699999999999</v>
      </c>
      <c r="BX20" s="9">
        <v>277.98099999999999</v>
      </c>
      <c r="BY20" s="9">
        <v>89.954999999999998</v>
      </c>
      <c r="BZ20" s="9">
        <v>38.395000000000003</v>
      </c>
      <c r="CA20" s="9">
        <v>51.56</v>
      </c>
      <c r="CB20" s="9">
        <v>410.70299999999997</v>
      </c>
      <c r="CC20" s="9">
        <v>184.28200000000001</v>
      </c>
      <c r="CD20" s="9">
        <v>226.42099999999999</v>
      </c>
      <c r="CE20" s="9">
        <v>3759.8939999999998</v>
      </c>
      <c r="CF20" s="9">
        <v>1942.3869999999999</v>
      </c>
      <c r="CG20" s="9">
        <v>1817.508</v>
      </c>
      <c r="CH20" s="9">
        <v>1860.2550000000001</v>
      </c>
      <c r="CI20" s="9">
        <v>811.58</v>
      </c>
      <c r="CJ20" s="9">
        <v>1048.675</v>
      </c>
      <c r="CK20" s="9">
        <v>263.46899999999999</v>
      </c>
      <c r="CL20" s="9">
        <v>109.18300000000001</v>
      </c>
      <c r="CM20" s="9">
        <v>154.28700000000001</v>
      </c>
      <c r="CN20" s="9">
        <v>4377.348</v>
      </c>
      <c r="CO20" s="9">
        <v>2134.3009999999999</v>
      </c>
      <c r="CP20" s="9">
        <v>2243.047</v>
      </c>
      <c r="CQ20" s="9">
        <v>2848.7510000000002</v>
      </c>
      <c r="CR20" s="9">
        <v>1452.029</v>
      </c>
      <c r="CS20" s="9">
        <v>1396.722</v>
      </c>
      <c r="CT20" s="9">
        <v>334.68900000000002</v>
      </c>
      <c r="CU20" s="9">
        <v>173.49700000000001</v>
      </c>
      <c r="CV20" s="9">
        <v>161.19200000000001</v>
      </c>
      <c r="CW20" s="9">
        <v>208.53800000000001</v>
      </c>
      <c r="CX20" s="9">
        <v>82.596999999999994</v>
      </c>
      <c r="CY20" s="9">
        <v>125.94199999999999</v>
      </c>
      <c r="CZ20" s="9">
        <v>100.277</v>
      </c>
      <c r="DA20" s="9">
        <v>40.520000000000003</v>
      </c>
      <c r="DB20" s="9">
        <v>59.758000000000003</v>
      </c>
      <c r="DC20" s="9">
        <v>203.94399999999999</v>
      </c>
      <c r="DD20" s="9">
        <v>84.977000000000004</v>
      </c>
      <c r="DE20" s="9">
        <v>118.967</v>
      </c>
      <c r="DF20" s="9">
        <v>188.001</v>
      </c>
      <c r="DG20" s="9">
        <v>75.182000000000002</v>
      </c>
      <c r="DH20" s="9">
        <v>112.819</v>
      </c>
      <c r="DI20" s="9">
        <v>555.5</v>
      </c>
      <c r="DJ20" s="9">
        <v>264.73899999999998</v>
      </c>
      <c r="DK20" s="9">
        <v>290.76100000000002</v>
      </c>
      <c r="DL20" s="9">
        <v>2293.2510000000002</v>
      </c>
      <c r="DM20" s="9">
        <v>1187.29</v>
      </c>
      <c r="DN20" s="9">
        <v>1105.961</v>
      </c>
      <c r="DO20" s="9">
        <v>514.42999999999995</v>
      </c>
      <c r="DP20" s="9">
        <v>247.56</v>
      </c>
      <c r="DQ20" s="9">
        <v>266.86900000000003</v>
      </c>
      <c r="DR20" s="9">
        <v>1882.6120000000001</v>
      </c>
      <c r="DS20" s="9">
        <v>934.63099999999997</v>
      </c>
      <c r="DT20" s="9">
        <v>947.98099999999999</v>
      </c>
      <c r="DU20" s="9">
        <v>226.376</v>
      </c>
      <c r="DV20" s="9">
        <v>111.402</v>
      </c>
      <c r="DW20" s="9">
        <v>114.974</v>
      </c>
      <c r="DX20" s="9">
        <v>3058.1610000000001</v>
      </c>
      <c r="DY20" s="9">
        <v>1552.6510000000001</v>
      </c>
      <c r="DZ20" s="9">
        <v>1505.51</v>
      </c>
      <c r="EA20" s="9">
        <v>2711.029</v>
      </c>
      <c r="EB20" s="9">
        <v>1389.683</v>
      </c>
      <c r="EC20" s="9">
        <v>1321.346</v>
      </c>
      <c r="ED20" s="9">
        <v>2536.9450000000002</v>
      </c>
      <c r="EE20" s="9">
        <v>1307.095</v>
      </c>
      <c r="EF20" s="9">
        <v>1229.8499999999999</v>
      </c>
      <c r="EG20" s="9">
        <v>779.41899999999998</v>
      </c>
      <c r="EH20" s="9">
        <v>382.17599999999999</v>
      </c>
      <c r="EI20" s="9">
        <v>397.24200000000002</v>
      </c>
      <c r="EJ20" s="9">
        <v>454.31599999999997</v>
      </c>
      <c r="EK20" s="9">
        <v>224.01599999999999</v>
      </c>
      <c r="EL20" s="9">
        <v>230.3</v>
      </c>
      <c r="EM20" s="9">
        <v>244.905</v>
      </c>
      <c r="EN20" s="9">
        <v>123.39400000000001</v>
      </c>
      <c r="EO20" s="9">
        <v>121.512</v>
      </c>
      <c r="EP20" s="9">
        <v>118.123</v>
      </c>
      <c r="EQ20" s="9">
        <v>61.445999999999998</v>
      </c>
      <c r="ER20" s="9">
        <v>56.677999999999997</v>
      </c>
      <c r="ES20" s="9">
        <v>1410.4739999999999</v>
      </c>
      <c r="ET20" s="9">
        <v>620.827</v>
      </c>
      <c r="EU20" s="9">
        <v>789.64700000000005</v>
      </c>
      <c r="EV20" s="9">
        <v>255.166</v>
      </c>
      <c r="EW20" s="9">
        <v>103.09399999999999</v>
      </c>
      <c r="EX20" s="9">
        <v>152.072</v>
      </c>
      <c r="EY20" s="9">
        <v>78.512</v>
      </c>
      <c r="EZ20" s="9">
        <v>34.734000000000002</v>
      </c>
      <c r="FA20" s="9">
        <v>43.777999999999999</v>
      </c>
      <c r="FB20" s="9">
        <v>220.14500000000001</v>
      </c>
      <c r="FC20" s="9">
        <v>88.486999999999995</v>
      </c>
      <c r="FD20" s="9">
        <v>131.65799999999999</v>
      </c>
      <c r="FE20" s="9">
        <v>44.994999999999997</v>
      </c>
      <c r="FF20" s="9">
        <v>15.782</v>
      </c>
      <c r="FG20" s="9">
        <v>29.213000000000001</v>
      </c>
      <c r="FH20" s="9">
        <v>161.64699999999999</v>
      </c>
      <c r="FI20" s="9">
        <v>68.296999999999997</v>
      </c>
      <c r="FJ20" s="9">
        <v>93.35</v>
      </c>
      <c r="FK20" s="9">
        <v>16.443999999999999</v>
      </c>
      <c r="FL20" s="9">
        <v>7.1280000000000001</v>
      </c>
      <c r="FM20" s="9">
        <v>9.3160000000000007</v>
      </c>
      <c r="FN20" s="9">
        <v>37.531999999999996</v>
      </c>
      <c r="FO20" s="9">
        <v>15.805</v>
      </c>
      <c r="FP20" s="9">
        <v>21.727</v>
      </c>
      <c r="FQ20" s="9">
        <v>31.852</v>
      </c>
      <c r="FR20" s="9">
        <v>2.0529999999999999</v>
      </c>
      <c r="FS20" s="9">
        <v>29.797999999999998</v>
      </c>
      <c r="FT20" s="9">
        <v>633.29300000000001</v>
      </c>
      <c r="FU20" s="9">
        <v>288.09899999999999</v>
      </c>
      <c r="FV20" s="9">
        <v>345.19400000000002</v>
      </c>
      <c r="FW20" s="9">
        <v>375.8</v>
      </c>
      <c r="FX20" s="9">
        <v>165.73699999999999</v>
      </c>
      <c r="FY20" s="9">
        <v>210.06299999999999</v>
      </c>
      <c r="FZ20" s="9">
        <v>68.546999999999997</v>
      </c>
      <c r="GA20" s="9">
        <v>30.324999999999999</v>
      </c>
      <c r="GB20" s="9">
        <v>38.222000000000001</v>
      </c>
      <c r="GC20" s="9">
        <v>307.25299999999999</v>
      </c>
      <c r="GD20" s="9">
        <v>135.411</v>
      </c>
      <c r="GE20" s="9">
        <v>171.84100000000001</v>
      </c>
      <c r="GF20" s="9">
        <v>2917.2979999999998</v>
      </c>
      <c r="GG20" s="9">
        <v>1482.354</v>
      </c>
      <c r="GH20" s="9">
        <v>1434.944</v>
      </c>
      <c r="GI20" s="9">
        <v>1460.05</v>
      </c>
      <c r="GJ20" s="9">
        <v>651.947</v>
      </c>
      <c r="GK20" s="9">
        <v>808.10299999999995</v>
      </c>
      <c r="GL20" s="9">
        <v>202.13</v>
      </c>
      <c r="GM20" s="9">
        <v>83.275000000000006</v>
      </c>
      <c r="GN20" s="9">
        <v>118.855</v>
      </c>
      <c r="GO20" s="9">
        <v>1507.116</v>
      </c>
      <c r="GP20" s="9">
        <v>735.61800000000005</v>
      </c>
      <c r="GQ20" s="9">
        <v>771.49800000000005</v>
      </c>
      <c r="GR20" s="9">
        <v>931.08500000000004</v>
      </c>
      <c r="GS20" s="9">
        <v>488.64800000000002</v>
      </c>
      <c r="GT20" s="9">
        <v>442.43700000000001</v>
      </c>
      <c r="GU20" s="9">
        <v>114.033</v>
      </c>
      <c r="GV20" s="9">
        <v>56.755000000000003</v>
      </c>
      <c r="GW20" s="9">
        <v>57.277999999999999</v>
      </c>
      <c r="GX20" s="9">
        <v>73.713999999999999</v>
      </c>
      <c r="GY20" s="9">
        <v>29.832000000000001</v>
      </c>
      <c r="GZ20" s="9">
        <v>43.883000000000003</v>
      </c>
      <c r="HA20" s="9">
        <v>27.69</v>
      </c>
      <c r="HB20" s="9">
        <v>12.813000000000001</v>
      </c>
      <c r="HC20" s="9">
        <v>14.877000000000001</v>
      </c>
      <c r="HD20" s="9">
        <v>70.852999999999994</v>
      </c>
      <c r="HE20" s="9">
        <v>31.425000000000001</v>
      </c>
      <c r="HF20" s="9">
        <v>39.427999999999997</v>
      </c>
      <c r="HG20" s="9">
        <v>66.319999999999993</v>
      </c>
      <c r="HH20" s="9">
        <v>27.617999999999999</v>
      </c>
      <c r="HI20" s="9">
        <v>38.701000000000001</v>
      </c>
      <c r="HJ20" s="9">
        <v>178.227</v>
      </c>
      <c r="HK20" s="9">
        <v>82.97</v>
      </c>
      <c r="HL20" s="9">
        <v>95.257999999999996</v>
      </c>
      <c r="HM20" s="9">
        <v>752.85699999999997</v>
      </c>
      <c r="HN20" s="9">
        <v>405.67899999999997</v>
      </c>
      <c r="HO20" s="9">
        <v>347.17899999999997</v>
      </c>
      <c r="HP20" s="9">
        <v>168.245</v>
      </c>
      <c r="HQ20" s="9">
        <v>76.661000000000001</v>
      </c>
      <c r="HR20" s="9">
        <v>91.584000000000003</v>
      </c>
      <c r="HS20" s="9">
        <v>616.18799999999999</v>
      </c>
      <c r="HT20" s="9">
        <v>315.88</v>
      </c>
      <c r="HU20" s="9">
        <v>300.30900000000003</v>
      </c>
      <c r="HV20" s="9">
        <v>74.394999999999996</v>
      </c>
      <c r="HW20" s="9">
        <v>38.503999999999998</v>
      </c>
      <c r="HX20" s="9">
        <v>35.890999999999998</v>
      </c>
      <c r="HY20" s="9">
        <v>993.80899999999997</v>
      </c>
      <c r="HZ20" s="9">
        <v>517.46</v>
      </c>
      <c r="IA20" s="9">
        <v>476.34899999999999</v>
      </c>
      <c r="IB20" s="9">
        <v>886.67600000000004</v>
      </c>
      <c r="IC20" s="9">
        <v>466.00599999999997</v>
      </c>
      <c r="ID20" s="9">
        <v>420.67</v>
      </c>
      <c r="IE20" s="9">
        <v>829.79300000000001</v>
      </c>
      <c r="IF20" s="9">
        <v>440.50400000000002</v>
      </c>
      <c r="IG20" s="9">
        <v>389.28899999999999</v>
      </c>
      <c r="IH20" s="9">
        <v>237.136</v>
      </c>
      <c r="II20" s="9">
        <v>110.473</v>
      </c>
      <c r="IJ20" s="9">
        <v>126.663</v>
      </c>
      <c r="IK20" s="9">
        <v>137.535</v>
      </c>
      <c r="IL20" s="9">
        <v>60.957999999999998</v>
      </c>
      <c r="IM20" s="9">
        <v>76.576999999999998</v>
      </c>
      <c r="IN20" s="9">
        <v>74.81</v>
      </c>
      <c r="IO20" s="9">
        <v>32.146000000000001</v>
      </c>
      <c r="IP20" s="9">
        <v>42.664000000000001</v>
      </c>
      <c r="IQ20" s="9">
        <v>35.667999999999999</v>
      </c>
    </row>
    <row r="21" spans="1:251">
      <c r="A21" s="10">
        <v>45689</v>
      </c>
      <c r="B21" s="9">
        <v>239.65299999999999</v>
      </c>
      <c r="C21" s="9">
        <v>107.477</v>
      </c>
      <c r="D21" s="9">
        <v>132.17599999999999</v>
      </c>
      <c r="E21" s="9">
        <v>216.57400000000001</v>
      </c>
      <c r="F21" s="9">
        <v>93.38</v>
      </c>
      <c r="G21" s="9">
        <v>123.194</v>
      </c>
      <c r="H21" s="9">
        <v>611.90800000000002</v>
      </c>
      <c r="I21" s="9">
        <v>304.64699999999999</v>
      </c>
      <c r="J21" s="9">
        <v>307.26</v>
      </c>
      <c r="K21" s="9">
        <v>3124.8290000000002</v>
      </c>
      <c r="L21" s="9">
        <v>1644.8489999999999</v>
      </c>
      <c r="M21" s="9">
        <v>1479.98</v>
      </c>
      <c r="N21" s="9">
        <v>572.02499999999998</v>
      </c>
      <c r="O21" s="9">
        <v>279.57900000000001</v>
      </c>
      <c r="P21" s="9">
        <v>292.44600000000003</v>
      </c>
      <c r="Q21" s="9">
        <v>2590.3220000000001</v>
      </c>
      <c r="R21" s="9">
        <v>1291.575</v>
      </c>
      <c r="S21" s="9">
        <v>1298.7470000000001</v>
      </c>
      <c r="T21" s="9">
        <v>435.75</v>
      </c>
      <c r="U21" s="9">
        <v>223.33699999999999</v>
      </c>
      <c r="V21" s="9">
        <v>212.41300000000001</v>
      </c>
      <c r="W21" s="9">
        <v>4007.9059999999999</v>
      </c>
      <c r="X21" s="9">
        <v>2069.9879999999998</v>
      </c>
      <c r="Y21" s="9">
        <v>1937.9179999999999</v>
      </c>
      <c r="Z21" s="9">
        <v>3653.0659999999998</v>
      </c>
      <c r="AA21" s="9">
        <v>1898.6880000000001</v>
      </c>
      <c r="AB21" s="9">
        <v>1754.3779999999999</v>
      </c>
      <c r="AC21" s="9">
        <v>3402.0940000000001</v>
      </c>
      <c r="AD21" s="9">
        <v>1786.6859999999999</v>
      </c>
      <c r="AE21" s="9">
        <v>1615.4079999999999</v>
      </c>
      <c r="AF21" s="9">
        <v>939.077</v>
      </c>
      <c r="AG21" s="9">
        <v>446.29300000000001</v>
      </c>
      <c r="AH21" s="9">
        <v>492.78399999999999</v>
      </c>
      <c r="AI21" s="9">
        <v>536.48500000000001</v>
      </c>
      <c r="AJ21" s="9">
        <v>254.58199999999999</v>
      </c>
      <c r="AK21" s="9">
        <v>281.90300000000002</v>
      </c>
      <c r="AL21" s="9">
        <v>265.31599999999997</v>
      </c>
      <c r="AM21" s="9">
        <v>134.09</v>
      </c>
      <c r="AN21" s="9">
        <v>131.226</v>
      </c>
      <c r="AO21" s="9">
        <v>174.03399999999999</v>
      </c>
      <c r="AP21" s="9">
        <v>95.182000000000002</v>
      </c>
      <c r="AQ21" s="9">
        <v>78.852000000000004</v>
      </c>
      <c r="AR21" s="9">
        <v>1808.2629999999999</v>
      </c>
      <c r="AS21" s="9">
        <v>751.48599999999999</v>
      </c>
      <c r="AT21" s="9">
        <v>1056.777</v>
      </c>
      <c r="AU21" s="9">
        <v>260.358</v>
      </c>
      <c r="AV21" s="9">
        <v>100.03700000000001</v>
      </c>
      <c r="AW21" s="9">
        <v>160.322</v>
      </c>
      <c r="AX21" s="9">
        <v>111.45099999999999</v>
      </c>
      <c r="AY21" s="9">
        <v>54.206000000000003</v>
      </c>
      <c r="AZ21" s="9">
        <v>57.244999999999997</v>
      </c>
      <c r="BA21" s="9">
        <v>223.32499999999999</v>
      </c>
      <c r="BB21" s="9">
        <v>85.796999999999997</v>
      </c>
      <c r="BC21" s="9">
        <v>137.52799999999999</v>
      </c>
      <c r="BD21" s="9">
        <v>58.548000000000002</v>
      </c>
      <c r="BE21" s="9">
        <v>18.634</v>
      </c>
      <c r="BF21" s="9">
        <v>39.914999999999999</v>
      </c>
      <c r="BG21" s="9">
        <v>149.72900000000001</v>
      </c>
      <c r="BH21" s="9">
        <v>58.994</v>
      </c>
      <c r="BI21" s="9">
        <v>90.734999999999999</v>
      </c>
      <c r="BJ21" s="9">
        <v>10.356999999999999</v>
      </c>
      <c r="BK21" s="9">
        <v>1.0880000000000001</v>
      </c>
      <c r="BL21" s="9">
        <v>9.2680000000000007</v>
      </c>
      <c r="BM21" s="9">
        <v>49.64</v>
      </c>
      <c r="BN21" s="9">
        <v>17.149999999999999</v>
      </c>
      <c r="BO21" s="9">
        <v>32.49</v>
      </c>
      <c r="BP21" s="9">
        <v>37.509</v>
      </c>
      <c r="BQ21" s="9">
        <v>2.6019999999999999</v>
      </c>
      <c r="BR21" s="9">
        <v>34.908000000000001</v>
      </c>
      <c r="BS21" s="9">
        <v>743.12099999999998</v>
      </c>
      <c r="BT21" s="9">
        <v>322.87200000000001</v>
      </c>
      <c r="BU21" s="9">
        <v>420.24900000000002</v>
      </c>
      <c r="BV21" s="9">
        <v>446.99799999999999</v>
      </c>
      <c r="BW21" s="9">
        <v>198.12899999999999</v>
      </c>
      <c r="BX21" s="9">
        <v>248.869</v>
      </c>
      <c r="BY21" s="9">
        <v>74.403000000000006</v>
      </c>
      <c r="BZ21" s="9">
        <v>26.39</v>
      </c>
      <c r="CA21" s="9">
        <v>48.012</v>
      </c>
      <c r="CB21" s="9">
        <v>372.596</v>
      </c>
      <c r="CC21" s="9">
        <v>171.739</v>
      </c>
      <c r="CD21" s="9">
        <v>200.857</v>
      </c>
      <c r="CE21" s="9">
        <v>3811.1390000000001</v>
      </c>
      <c r="CF21" s="9">
        <v>1975.8869999999999</v>
      </c>
      <c r="CG21" s="9">
        <v>1835.2529999999999</v>
      </c>
      <c r="CH21" s="9">
        <v>1907.894</v>
      </c>
      <c r="CI21" s="9">
        <v>820.27700000000004</v>
      </c>
      <c r="CJ21" s="9">
        <v>1087.617</v>
      </c>
      <c r="CK21" s="9">
        <v>198.35599999999999</v>
      </c>
      <c r="CL21" s="9">
        <v>79.605999999999995</v>
      </c>
      <c r="CM21" s="9">
        <v>118.75</v>
      </c>
      <c r="CN21" s="9">
        <v>4470.0820000000003</v>
      </c>
      <c r="CO21" s="9">
        <v>2179.8130000000001</v>
      </c>
      <c r="CP21" s="9">
        <v>2290.2689999999998</v>
      </c>
      <c r="CQ21" s="9">
        <v>2916.45</v>
      </c>
      <c r="CR21" s="9">
        <v>1508.6869999999999</v>
      </c>
      <c r="CS21" s="9">
        <v>1407.7629999999999</v>
      </c>
      <c r="CT21" s="9">
        <v>289.94900000000001</v>
      </c>
      <c r="CU21" s="9">
        <v>150.76499999999999</v>
      </c>
      <c r="CV21" s="9">
        <v>139.184</v>
      </c>
      <c r="CW21" s="9">
        <v>190.36</v>
      </c>
      <c r="CX21" s="9">
        <v>81.016000000000005</v>
      </c>
      <c r="CY21" s="9">
        <v>109.34399999999999</v>
      </c>
      <c r="CZ21" s="9">
        <v>85.617999999999995</v>
      </c>
      <c r="DA21" s="9">
        <v>39.542000000000002</v>
      </c>
      <c r="DB21" s="9">
        <v>46.076000000000001</v>
      </c>
      <c r="DC21" s="9">
        <v>185.935</v>
      </c>
      <c r="DD21" s="9">
        <v>78.353999999999999</v>
      </c>
      <c r="DE21" s="9">
        <v>107.581</v>
      </c>
      <c r="DF21" s="9">
        <v>174.03200000000001</v>
      </c>
      <c r="DG21" s="9">
        <v>70.930000000000007</v>
      </c>
      <c r="DH21" s="9">
        <v>103.102</v>
      </c>
      <c r="DI21" s="9">
        <v>528.327</v>
      </c>
      <c r="DJ21" s="9">
        <v>248.69300000000001</v>
      </c>
      <c r="DK21" s="9">
        <v>279.63499999999999</v>
      </c>
      <c r="DL21" s="9">
        <v>2388.123</v>
      </c>
      <c r="DM21" s="9">
        <v>1259.9939999999999</v>
      </c>
      <c r="DN21" s="9">
        <v>1128.1279999999999</v>
      </c>
      <c r="DO21" s="9">
        <v>485.24400000000003</v>
      </c>
      <c r="DP21" s="9">
        <v>226.77600000000001</v>
      </c>
      <c r="DQ21" s="9">
        <v>258.46899999999999</v>
      </c>
      <c r="DR21" s="9">
        <v>1996.5440000000001</v>
      </c>
      <c r="DS21" s="9">
        <v>1009.984</v>
      </c>
      <c r="DT21" s="9">
        <v>986.56</v>
      </c>
      <c r="DU21" s="9">
        <v>351.74400000000003</v>
      </c>
      <c r="DV21" s="9">
        <v>174.20099999999999</v>
      </c>
      <c r="DW21" s="9">
        <v>177.54300000000001</v>
      </c>
      <c r="DX21" s="9">
        <v>3139.4929999999999</v>
      </c>
      <c r="DY21" s="9">
        <v>1608.6769999999999</v>
      </c>
      <c r="DZ21" s="9">
        <v>1530.8150000000001</v>
      </c>
      <c r="EA21" s="9">
        <v>2862.7959999999998</v>
      </c>
      <c r="EB21" s="9">
        <v>1481.299</v>
      </c>
      <c r="EC21" s="9">
        <v>1381.498</v>
      </c>
      <c r="ED21" s="9">
        <v>2659.36</v>
      </c>
      <c r="EE21" s="9">
        <v>1393.3040000000001</v>
      </c>
      <c r="EF21" s="9">
        <v>1266.056</v>
      </c>
      <c r="EG21" s="9">
        <v>736.32100000000003</v>
      </c>
      <c r="EH21" s="9">
        <v>344.19299999999998</v>
      </c>
      <c r="EI21" s="9">
        <v>392.12799999999999</v>
      </c>
      <c r="EJ21" s="9">
        <v>490.40899999999999</v>
      </c>
      <c r="EK21" s="9">
        <v>232.81700000000001</v>
      </c>
      <c r="EL21" s="9">
        <v>257.59300000000002</v>
      </c>
      <c r="EM21" s="9">
        <v>267.36700000000002</v>
      </c>
      <c r="EN21" s="9">
        <v>132.82599999999999</v>
      </c>
      <c r="EO21" s="9">
        <v>134.54</v>
      </c>
      <c r="EP21" s="9">
        <v>118.304</v>
      </c>
      <c r="EQ21" s="9">
        <v>56.886000000000003</v>
      </c>
      <c r="ER21" s="9">
        <v>61.417999999999999</v>
      </c>
      <c r="ES21" s="9">
        <v>1435.328</v>
      </c>
      <c r="ET21" s="9">
        <v>614.23900000000003</v>
      </c>
      <c r="EU21" s="9">
        <v>821.08900000000006</v>
      </c>
      <c r="EV21" s="9">
        <v>193.79900000000001</v>
      </c>
      <c r="EW21" s="9">
        <v>75.63</v>
      </c>
      <c r="EX21" s="9">
        <v>118.17</v>
      </c>
      <c r="EY21" s="9">
        <v>88.944000000000003</v>
      </c>
      <c r="EZ21" s="9">
        <v>38.183999999999997</v>
      </c>
      <c r="FA21" s="9">
        <v>50.76</v>
      </c>
      <c r="FB21" s="9">
        <v>172.5</v>
      </c>
      <c r="FC21" s="9">
        <v>62.296999999999997</v>
      </c>
      <c r="FD21" s="9">
        <v>110.203</v>
      </c>
      <c r="FE21" s="9">
        <v>42.901000000000003</v>
      </c>
      <c r="FF21" s="9">
        <v>15.715</v>
      </c>
      <c r="FG21" s="9">
        <v>27.186</v>
      </c>
      <c r="FH21" s="9">
        <v>115.636</v>
      </c>
      <c r="FI21" s="9">
        <v>41.203000000000003</v>
      </c>
      <c r="FJ21" s="9">
        <v>74.433999999999997</v>
      </c>
      <c r="FK21" s="9">
        <v>7.3170000000000002</v>
      </c>
      <c r="FL21" s="9">
        <v>2.38</v>
      </c>
      <c r="FM21" s="9">
        <v>4.9370000000000003</v>
      </c>
      <c r="FN21" s="9">
        <v>29.981999999999999</v>
      </c>
      <c r="FO21" s="9">
        <v>15.151999999999999</v>
      </c>
      <c r="FP21" s="9">
        <v>14.83</v>
      </c>
      <c r="FQ21" s="9">
        <v>40.991999999999997</v>
      </c>
      <c r="FR21" s="9">
        <v>4.0810000000000004</v>
      </c>
      <c r="FS21" s="9">
        <v>36.911000000000001</v>
      </c>
      <c r="FT21" s="9">
        <v>640.35299999999995</v>
      </c>
      <c r="FU21" s="9">
        <v>286.529</v>
      </c>
      <c r="FV21" s="9">
        <v>353.82400000000001</v>
      </c>
      <c r="FW21" s="9">
        <v>320.786</v>
      </c>
      <c r="FX21" s="9">
        <v>134.33500000000001</v>
      </c>
      <c r="FY21" s="9">
        <v>186.45099999999999</v>
      </c>
      <c r="FZ21" s="9">
        <v>52.09</v>
      </c>
      <c r="GA21" s="9">
        <v>22.353999999999999</v>
      </c>
      <c r="GB21" s="9">
        <v>29.736000000000001</v>
      </c>
      <c r="GC21" s="9">
        <v>268.69600000000003</v>
      </c>
      <c r="GD21" s="9">
        <v>111.982</v>
      </c>
      <c r="GE21" s="9">
        <v>156.715</v>
      </c>
      <c r="GF21" s="9">
        <v>2968.54</v>
      </c>
      <c r="GG21" s="9">
        <v>1531.0409999999999</v>
      </c>
      <c r="GH21" s="9">
        <v>1437.499</v>
      </c>
      <c r="GI21" s="9">
        <v>1501.5419999999999</v>
      </c>
      <c r="GJ21" s="9">
        <v>648.77200000000005</v>
      </c>
      <c r="GK21" s="9">
        <v>852.77</v>
      </c>
      <c r="GL21" s="9">
        <v>152.261</v>
      </c>
      <c r="GM21" s="9">
        <v>58.277999999999999</v>
      </c>
      <c r="GN21" s="9">
        <v>93.983000000000004</v>
      </c>
      <c r="GO21" s="9">
        <v>1534.297</v>
      </c>
      <c r="GP21" s="9">
        <v>750.45100000000002</v>
      </c>
      <c r="GQ21" s="9">
        <v>783.846</v>
      </c>
      <c r="GR21" s="9">
        <v>951.13300000000004</v>
      </c>
      <c r="GS21" s="9">
        <v>493.88799999999998</v>
      </c>
      <c r="GT21" s="9">
        <v>457.24400000000003</v>
      </c>
      <c r="GU21" s="9">
        <v>93.649000000000001</v>
      </c>
      <c r="GV21" s="9">
        <v>46.652999999999999</v>
      </c>
      <c r="GW21" s="9">
        <v>46.996000000000002</v>
      </c>
      <c r="GX21" s="9">
        <v>61.606000000000002</v>
      </c>
      <c r="GY21" s="9">
        <v>22.236999999999998</v>
      </c>
      <c r="GZ21" s="9">
        <v>39.369</v>
      </c>
      <c r="HA21" s="9">
        <v>27.28</v>
      </c>
      <c r="HB21" s="9">
        <v>11.211</v>
      </c>
      <c r="HC21" s="9">
        <v>16.068000000000001</v>
      </c>
      <c r="HD21" s="9">
        <v>61.31</v>
      </c>
      <c r="HE21" s="9">
        <v>26.201000000000001</v>
      </c>
      <c r="HF21" s="9">
        <v>35.109000000000002</v>
      </c>
      <c r="HG21" s="9">
        <v>55.308</v>
      </c>
      <c r="HH21" s="9">
        <v>20.872</v>
      </c>
      <c r="HI21" s="9">
        <v>34.436</v>
      </c>
      <c r="HJ21" s="9">
        <v>152.261</v>
      </c>
      <c r="HK21" s="9">
        <v>78.426000000000002</v>
      </c>
      <c r="HL21" s="9">
        <v>73.834999999999994</v>
      </c>
      <c r="HM21" s="9">
        <v>798.87199999999996</v>
      </c>
      <c r="HN21" s="9">
        <v>415.46199999999999</v>
      </c>
      <c r="HO21" s="9">
        <v>383.41</v>
      </c>
      <c r="HP21" s="9">
        <v>144.59</v>
      </c>
      <c r="HQ21" s="9">
        <v>73.811999999999998</v>
      </c>
      <c r="HR21" s="9">
        <v>70.778000000000006</v>
      </c>
      <c r="HS21" s="9">
        <v>665.15300000000002</v>
      </c>
      <c r="HT21" s="9">
        <v>331.024</v>
      </c>
      <c r="HU21" s="9">
        <v>334.13</v>
      </c>
      <c r="HV21" s="9">
        <v>104.36199999999999</v>
      </c>
      <c r="HW21" s="9">
        <v>50.764000000000003</v>
      </c>
      <c r="HX21" s="9">
        <v>53.597999999999999</v>
      </c>
      <c r="HY21" s="9">
        <v>1024.4390000000001</v>
      </c>
      <c r="HZ21" s="9">
        <v>528.40099999999995</v>
      </c>
      <c r="IA21" s="9">
        <v>496.03899999999999</v>
      </c>
      <c r="IB21" s="9">
        <v>943.452</v>
      </c>
      <c r="IC21" s="9">
        <v>484.43099999999998</v>
      </c>
      <c r="ID21" s="9">
        <v>459.02</v>
      </c>
      <c r="IE21" s="9">
        <v>877.17600000000004</v>
      </c>
      <c r="IF21" s="9">
        <v>455.01</v>
      </c>
      <c r="IG21" s="9">
        <v>422.166</v>
      </c>
      <c r="IH21" s="9">
        <v>241.08099999999999</v>
      </c>
      <c r="II21" s="9">
        <v>112.69</v>
      </c>
      <c r="IJ21" s="9">
        <v>128.392</v>
      </c>
      <c r="IK21" s="9">
        <v>144.30099999999999</v>
      </c>
      <c r="IL21" s="9">
        <v>71.59</v>
      </c>
      <c r="IM21" s="9">
        <v>72.710999999999999</v>
      </c>
      <c r="IN21" s="9">
        <v>70.994</v>
      </c>
      <c r="IO21" s="9">
        <v>37.078000000000003</v>
      </c>
      <c r="IP21" s="9">
        <v>33.917000000000002</v>
      </c>
      <c r="IQ21" s="9">
        <v>38.277999999999999</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2012</v>
      </c>
      <c r="C1" s="3" t="s">
        <v>2013</v>
      </c>
      <c r="D1" s="3" t="s">
        <v>2014</v>
      </c>
      <c r="E1" s="3" t="s">
        <v>2015</v>
      </c>
      <c r="F1" s="3" t="s">
        <v>2016</v>
      </c>
      <c r="G1" s="3" t="s">
        <v>2017</v>
      </c>
      <c r="H1" s="3" t="s">
        <v>2018</v>
      </c>
      <c r="I1" s="3" t="s">
        <v>2019</v>
      </c>
      <c r="J1" s="3" t="s">
        <v>2020</v>
      </c>
      <c r="K1" s="3" t="s">
        <v>2021</v>
      </c>
      <c r="L1" s="3" t="s">
        <v>2022</v>
      </c>
      <c r="M1" s="3" t="s">
        <v>2023</v>
      </c>
      <c r="N1" s="3" t="s">
        <v>2024</v>
      </c>
      <c r="O1" s="3" t="s">
        <v>2025</v>
      </c>
      <c r="P1" s="3" t="s">
        <v>2026</v>
      </c>
      <c r="Q1" s="3" t="s">
        <v>2027</v>
      </c>
      <c r="R1" s="3" t="s">
        <v>2028</v>
      </c>
      <c r="S1" s="3" t="s">
        <v>2029</v>
      </c>
      <c r="T1" s="3" t="s">
        <v>2030</v>
      </c>
      <c r="U1" s="3" t="s">
        <v>2031</v>
      </c>
      <c r="V1" s="3" t="s">
        <v>2032</v>
      </c>
      <c r="W1" s="3" t="s">
        <v>2033</v>
      </c>
      <c r="X1" s="3" t="s">
        <v>2034</v>
      </c>
      <c r="Y1" s="3" t="s">
        <v>2035</v>
      </c>
      <c r="Z1" s="3" t="s">
        <v>2036</v>
      </c>
      <c r="AA1" s="3" t="s">
        <v>2037</v>
      </c>
      <c r="AB1" s="3" t="s">
        <v>2038</v>
      </c>
      <c r="AC1" s="3" t="s">
        <v>2039</v>
      </c>
      <c r="AD1" s="3" t="s">
        <v>2040</v>
      </c>
      <c r="AE1" s="3" t="s">
        <v>2041</v>
      </c>
      <c r="AF1" s="3" t="s">
        <v>2042</v>
      </c>
      <c r="AG1" s="3" t="s">
        <v>2043</v>
      </c>
      <c r="AH1" s="3" t="s">
        <v>2044</v>
      </c>
      <c r="AI1" s="3" t="s">
        <v>2045</v>
      </c>
      <c r="AJ1" s="3" t="s">
        <v>2046</v>
      </c>
      <c r="AK1" s="3" t="s">
        <v>2047</v>
      </c>
      <c r="AL1" s="3" t="s">
        <v>2048</v>
      </c>
      <c r="AM1" s="3" t="s">
        <v>2049</v>
      </c>
      <c r="AN1" s="3" t="s">
        <v>2050</v>
      </c>
      <c r="AO1" s="3" t="s">
        <v>2051</v>
      </c>
      <c r="AP1" s="3" t="s">
        <v>2052</v>
      </c>
      <c r="AQ1" s="3" t="s">
        <v>2053</v>
      </c>
      <c r="AR1" s="3" t="s">
        <v>2054</v>
      </c>
      <c r="AS1" s="3" t="s">
        <v>2055</v>
      </c>
      <c r="AT1" s="3" t="s">
        <v>2056</v>
      </c>
      <c r="AU1" s="3" t="s">
        <v>2057</v>
      </c>
      <c r="AV1" s="3" t="s">
        <v>2058</v>
      </c>
      <c r="AW1" s="3" t="s">
        <v>2059</v>
      </c>
      <c r="AX1" s="3" t="s">
        <v>2060</v>
      </c>
      <c r="AY1" s="3" t="s">
        <v>2061</v>
      </c>
      <c r="AZ1" s="3" t="s">
        <v>2062</v>
      </c>
      <c r="BA1" s="3" t="s">
        <v>2063</v>
      </c>
      <c r="BB1" s="3" t="s">
        <v>2064</v>
      </c>
      <c r="BC1" s="3" t="s">
        <v>2065</v>
      </c>
      <c r="BD1" s="3" t="s">
        <v>2066</v>
      </c>
      <c r="BE1" s="3" t="s">
        <v>2067</v>
      </c>
      <c r="BF1" s="3" t="s">
        <v>2068</v>
      </c>
      <c r="BG1" s="3" t="s">
        <v>2069</v>
      </c>
      <c r="BH1" s="3" t="s">
        <v>2070</v>
      </c>
      <c r="BI1" s="3" t="s">
        <v>2071</v>
      </c>
      <c r="BJ1" s="3" t="s">
        <v>2072</v>
      </c>
      <c r="BK1" s="3" t="s">
        <v>2073</v>
      </c>
      <c r="BL1" s="3" t="s">
        <v>2074</v>
      </c>
      <c r="BM1" s="3" t="s">
        <v>2075</v>
      </c>
      <c r="BN1" s="3" t="s">
        <v>2076</v>
      </c>
      <c r="BO1" s="3" t="s">
        <v>2077</v>
      </c>
      <c r="BP1" s="3" t="s">
        <v>2078</v>
      </c>
      <c r="BQ1" s="3" t="s">
        <v>2079</v>
      </c>
      <c r="BR1" s="3" t="s">
        <v>2080</v>
      </c>
      <c r="BS1" s="3" t="s">
        <v>2081</v>
      </c>
      <c r="BT1" s="3" t="s">
        <v>2082</v>
      </c>
      <c r="BU1" s="3" t="s">
        <v>2083</v>
      </c>
      <c r="BV1" s="3" t="s">
        <v>2084</v>
      </c>
      <c r="BW1" s="3" t="s">
        <v>2085</v>
      </c>
      <c r="BX1" s="3" t="s">
        <v>2086</v>
      </c>
      <c r="BY1" s="3" t="s">
        <v>2087</v>
      </c>
      <c r="BZ1" s="3" t="s">
        <v>2088</v>
      </c>
      <c r="CA1" s="3" t="s">
        <v>2089</v>
      </c>
      <c r="CB1" s="3" t="s">
        <v>2090</v>
      </c>
      <c r="CC1" s="3" t="s">
        <v>2091</v>
      </c>
      <c r="CD1" s="3" t="s">
        <v>2092</v>
      </c>
      <c r="CE1" s="3" t="s">
        <v>2093</v>
      </c>
      <c r="CF1" s="3" t="s">
        <v>2094</v>
      </c>
      <c r="CG1" s="3" t="s">
        <v>2095</v>
      </c>
      <c r="CH1" s="3" t="s">
        <v>2096</v>
      </c>
      <c r="CI1" s="3" t="s">
        <v>2097</v>
      </c>
      <c r="CJ1" s="3" t="s">
        <v>2098</v>
      </c>
      <c r="CK1" s="3" t="s">
        <v>2099</v>
      </c>
      <c r="CL1" s="3" t="s">
        <v>2100</v>
      </c>
      <c r="CM1" s="3" t="s">
        <v>2101</v>
      </c>
      <c r="CN1" s="3" t="s">
        <v>2102</v>
      </c>
      <c r="CO1" s="3" t="s">
        <v>2103</v>
      </c>
      <c r="CP1" s="3" t="s">
        <v>2104</v>
      </c>
      <c r="CQ1" s="3" t="s">
        <v>2105</v>
      </c>
      <c r="CR1" s="3" t="s">
        <v>2106</v>
      </c>
      <c r="CS1" s="3" t="s">
        <v>2107</v>
      </c>
      <c r="CT1" s="3" t="s">
        <v>2108</v>
      </c>
      <c r="CU1" s="3" t="s">
        <v>2109</v>
      </c>
      <c r="CV1" s="3" t="s">
        <v>2110</v>
      </c>
      <c r="CW1" s="3" t="s">
        <v>2111</v>
      </c>
      <c r="CX1" s="3" t="s">
        <v>2112</v>
      </c>
      <c r="CY1" s="3" t="s">
        <v>2113</v>
      </c>
      <c r="CZ1" s="3" t="s">
        <v>2114</v>
      </c>
      <c r="DA1" s="3" t="s">
        <v>2115</v>
      </c>
      <c r="DB1" s="3" t="s">
        <v>2116</v>
      </c>
      <c r="DC1" s="3" t="s">
        <v>2117</v>
      </c>
      <c r="DD1" s="3" t="s">
        <v>2118</v>
      </c>
      <c r="DE1" s="3" t="s">
        <v>2119</v>
      </c>
      <c r="DF1" s="3" t="s">
        <v>2120</v>
      </c>
      <c r="DG1" s="3" t="s">
        <v>2121</v>
      </c>
      <c r="DH1" s="3" t="s">
        <v>2122</v>
      </c>
      <c r="DI1" s="3" t="s">
        <v>2123</v>
      </c>
      <c r="DJ1" s="3" t="s">
        <v>2124</v>
      </c>
      <c r="DK1" s="3" t="s">
        <v>2125</v>
      </c>
      <c r="DL1" s="3" t="s">
        <v>2126</v>
      </c>
      <c r="DM1" s="3" t="s">
        <v>2127</v>
      </c>
      <c r="DN1" s="3" t="s">
        <v>2128</v>
      </c>
      <c r="DO1" s="3" t="s">
        <v>2129</v>
      </c>
      <c r="DP1" s="3" t="s">
        <v>2130</v>
      </c>
      <c r="DQ1" s="3" t="s">
        <v>2131</v>
      </c>
      <c r="DR1" s="3" t="s">
        <v>2132</v>
      </c>
      <c r="DS1" s="3" t="s">
        <v>2133</v>
      </c>
      <c r="DT1" s="3" t="s">
        <v>2134</v>
      </c>
      <c r="DU1" s="3" t="s">
        <v>2135</v>
      </c>
      <c r="DV1" s="3" t="s">
        <v>2136</v>
      </c>
      <c r="DW1" s="3" t="s">
        <v>2137</v>
      </c>
      <c r="DX1" s="3" t="s">
        <v>2138</v>
      </c>
      <c r="DY1" s="3" t="s">
        <v>2139</v>
      </c>
      <c r="DZ1" s="3" t="s">
        <v>2140</v>
      </c>
      <c r="EA1" s="3" t="s">
        <v>2141</v>
      </c>
      <c r="EB1" s="3" t="s">
        <v>2142</v>
      </c>
      <c r="EC1" s="3" t="s">
        <v>2143</v>
      </c>
      <c r="ED1" s="3" t="s">
        <v>2144</v>
      </c>
      <c r="EE1" s="3" t="s">
        <v>2145</v>
      </c>
      <c r="EF1" s="3" t="s">
        <v>2146</v>
      </c>
      <c r="EG1" s="3" t="s">
        <v>2147</v>
      </c>
      <c r="EH1" s="3" t="s">
        <v>2148</v>
      </c>
      <c r="EI1" s="3" t="s">
        <v>2149</v>
      </c>
      <c r="EJ1" s="3" t="s">
        <v>2150</v>
      </c>
      <c r="EK1" s="3" t="s">
        <v>2151</v>
      </c>
      <c r="EL1" s="3" t="s">
        <v>2152</v>
      </c>
      <c r="EM1" s="3" t="s">
        <v>2153</v>
      </c>
      <c r="EN1" s="3" t="s">
        <v>2154</v>
      </c>
      <c r="EO1" s="3" t="s">
        <v>2155</v>
      </c>
      <c r="EP1" s="3" t="s">
        <v>2156</v>
      </c>
      <c r="EQ1" s="3" t="s">
        <v>2157</v>
      </c>
      <c r="ER1" s="3" t="s">
        <v>2158</v>
      </c>
      <c r="ES1" s="3" t="s">
        <v>2159</v>
      </c>
      <c r="ET1" s="3" t="s">
        <v>2160</v>
      </c>
      <c r="EU1" s="3" t="s">
        <v>2161</v>
      </c>
      <c r="EV1" s="3" t="s">
        <v>2162</v>
      </c>
      <c r="EW1" s="3" t="s">
        <v>2163</v>
      </c>
      <c r="EX1" s="3" t="s">
        <v>2164</v>
      </c>
      <c r="EY1" s="3" t="s">
        <v>2165</v>
      </c>
      <c r="EZ1" s="3" t="s">
        <v>2166</v>
      </c>
      <c r="FA1" s="3" t="s">
        <v>2167</v>
      </c>
      <c r="FB1" s="3" t="s">
        <v>2168</v>
      </c>
      <c r="FC1" s="3" t="s">
        <v>2169</v>
      </c>
      <c r="FD1" s="3" t="s">
        <v>2170</v>
      </c>
      <c r="FE1" s="3" t="s">
        <v>2171</v>
      </c>
      <c r="FF1" s="3" t="s">
        <v>2172</v>
      </c>
      <c r="FG1" s="3" t="s">
        <v>2173</v>
      </c>
      <c r="FH1" s="3" t="s">
        <v>2174</v>
      </c>
      <c r="FI1" s="3" t="s">
        <v>2175</v>
      </c>
      <c r="FJ1" s="3" t="s">
        <v>2176</v>
      </c>
      <c r="FK1" s="3" t="s">
        <v>2177</v>
      </c>
      <c r="FL1" s="3" t="s">
        <v>2178</v>
      </c>
      <c r="FM1" s="3" t="s">
        <v>2179</v>
      </c>
      <c r="FN1" s="3" t="s">
        <v>2180</v>
      </c>
      <c r="FO1" s="3" t="s">
        <v>2181</v>
      </c>
      <c r="FP1" s="3" t="s">
        <v>2182</v>
      </c>
      <c r="FQ1" s="3" t="s">
        <v>2183</v>
      </c>
      <c r="FR1" s="3" t="s">
        <v>2184</v>
      </c>
      <c r="FS1" s="3" t="s">
        <v>2185</v>
      </c>
      <c r="FT1" s="3" t="s">
        <v>2186</v>
      </c>
      <c r="FU1" s="3" t="s">
        <v>2187</v>
      </c>
      <c r="FV1" s="3" t="s">
        <v>2188</v>
      </c>
      <c r="FW1" s="3" t="s">
        <v>2189</v>
      </c>
      <c r="FX1" s="3" t="s">
        <v>2190</v>
      </c>
      <c r="FY1" s="3" t="s">
        <v>2191</v>
      </c>
      <c r="FZ1" s="3" t="s">
        <v>2192</v>
      </c>
      <c r="GA1" s="3" t="s">
        <v>2193</v>
      </c>
      <c r="GB1" s="3" t="s">
        <v>2194</v>
      </c>
      <c r="GC1" s="3" t="s">
        <v>2195</v>
      </c>
      <c r="GD1" s="3" t="s">
        <v>2196</v>
      </c>
      <c r="GE1" s="3" t="s">
        <v>2197</v>
      </c>
      <c r="GF1" s="3" t="s">
        <v>2198</v>
      </c>
      <c r="GG1" s="3" t="s">
        <v>2199</v>
      </c>
      <c r="GH1" s="3" t="s">
        <v>2200</v>
      </c>
      <c r="GI1" s="3" t="s">
        <v>2201</v>
      </c>
      <c r="GJ1" s="3" t="s">
        <v>2202</v>
      </c>
      <c r="GK1" s="3" t="s">
        <v>2203</v>
      </c>
      <c r="GL1" s="3" t="s">
        <v>2204</v>
      </c>
      <c r="GM1" s="3" t="s">
        <v>2205</v>
      </c>
      <c r="GN1" s="3" t="s">
        <v>2206</v>
      </c>
      <c r="GO1" s="3" t="s">
        <v>2207</v>
      </c>
      <c r="GP1" s="3" t="s">
        <v>2208</v>
      </c>
      <c r="GQ1" s="3" t="s">
        <v>2209</v>
      </c>
      <c r="GR1" s="3" t="s">
        <v>2210</v>
      </c>
      <c r="GS1" s="3" t="s">
        <v>2211</v>
      </c>
      <c r="GT1" s="3" t="s">
        <v>2212</v>
      </c>
      <c r="GU1" s="3" t="s">
        <v>2213</v>
      </c>
      <c r="GV1" s="3" t="s">
        <v>2214</v>
      </c>
      <c r="GW1" s="3" t="s">
        <v>2215</v>
      </c>
      <c r="GX1" s="3" t="s">
        <v>2216</v>
      </c>
      <c r="GY1" s="3" t="s">
        <v>2217</v>
      </c>
      <c r="GZ1" s="3" t="s">
        <v>2218</v>
      </c>
      <c r="HA1" s="3" t="s">
        <v>2219</v>
      </c>
      <c r="HB1" s="3" t="s">
        <v>2220</v>
      </c>
      <c r="HC1" s="3" t="s">
        <v>2221</v>
      </c>
      <c r="HD1" s="3" t="s">
        <v>2222</v>
      </c>
      <c r="HE1" s="3" t="s">
        <v>2223</v>
      </c>
      <c r="HF1" s="3" t="s">
        <v>2224</v>
      </c>
      <c r="HG1" s="3" t="s">
        <v>2225</v>
      </c>
      <c r="HH1" s="3" t="s">
        <v>2226</v>
      </c>
      <c r="HI1" s="3" t="s">
        <v>2227</v>
      </c>
      <c r="HJ1" s="3" t="s">
        <v>2228</v>
      </c>
      <c r="HK1" s="3" t="s">
        <v>2229</v>
      </c>
      <c r="HL1" s="3" t="s">
        <v>2230</v>
      </c>
      <c r="HM1" s="3" t="s">
        <v>2231</v>
      </c>
      <c r="HN1" s="3" t="s">
        <v>2232</v>
      </c>
      <c r="HO1" s="3" t="s">
        <v>2233</v>
      </c>
      <c r="HP1" s="3" t="s">
        <v>2234</v>
      </c>
      <c r="HQ1" s="3" t="s">
        <v>2235</v>
      </c>
      <c r="HR1" s="3" t="s">
        <v>2236</v>
      </c>
      <c r="HS1" s="3" t="s">
        <v>2237</v>
      </c>
      <c r="HT1" s="3" t="s">
        <v>2238</v>
      </c>
      <c r="HU1" s="3" t="s">
        <v>2239</v>
      </c>
      <c r="HV1" s="3" t="s">
        <v>2240</v>
      </c>
      <c r="HW1" s="3" t="s">
        <v>2241</v>
      </c>
      <c r="HX1" s="3" t="s">
        <v>2242</v>
      </c>
      <c r="HY1" s="3" t="s">
        <v>2243</v>
      </c>
      <c r="HZ1" s="3" t="s">
        <v>2244</v>
      </c>
      <c r="IA1" s="3" t="s">
        <v>2245</v>
      </c>
      <c r="IB1" s="3" t="s">
        <v>2246</v>
      </c>
      <c r="IC1" s="3" t="s">
        <v>2247</v>
      </c>
      <c r="ID1" s="3" t="s">
        <v>2248</v>
      </c>
      <c r="IE1" s="3" t="s">
        <v>2249</v>
      </c>
      <c r="IF1" s="3" t="s">
        <v>2250</v>
      </c>
      <c r="IG1" s="3" t="s">
        <v>2251</v>
      </c>
      <c r="IH1" s="3" t="s">
        <v>2252</v>
      </c>
      <c r="II1" s="3" t="s">
        <v>2253</v>
      </c>
      <c r="IJ1" s="3" t="s">
        <v>2254</v>
      </c>
      <c r="IK1" s="3" t="s">
        <v>2255</v>
      </c>
      <c r="IL1" s="3" t="s">
        <v>2256</v>
      </c>
      <c r="IM1" s="3" t="s">
        <v>2257</v>
      </c>
      <c r="IN1" s="3" t="s">
        <v>2258</v>
      </c>
      <c r="IO1" s="3" t="s">
        <v>2259</v>
      </c>
      <c r="IP1" s="3" t="s">
        <v>2260</v>
      </c>
      <c r="IQ1" s="3" t="s">
        <v>2261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2262</v>
      </c>
      <c r="C10" s="8" t="s">
        <v>2263</v>
      </c>
      <c r="D10" s="8" t="s">
        <v>2264</v>
      </c>
      <c r="E10" s="8" t="s">
        <v>2265</v>
      </c>
      <c r="F10" s="8" t="s">
        <v>2266</v>
      </c>
      <c r="G10" s="8" t="s">
        <v>2267</v>
      </c>
      <c r="H10" s="8" t="s">
        <v>2268</v>
      </c>
      <c r="I10" s="8" t="s">
        <v>2269</v>
      </c>
      <c r="J10" s="8" t="s">
        <v>2270</v>
      </c>
      <c r="K10" s="8" t="s">
        <v>2271</v>
      </c>
      <c r="L10" s="8" t="s">
        <v>2272</v>
      </c>
      <c r="M10" s="8" t="s">
        <v>2273</v>
      </c>
      <c r="N10" s="8" t="s">
        <v>2274</v>
      </c>
      <c r="O10" s="8" t="s">
        <v>2275</v>
      </c>
      <c r="P10" s="8" t="s">
        <v>2276</v>
      </c>
      <c r="Q10" s="8" t="s">
        <v>2277</v>
      </c>
      <c r="R10" s="8" t="s">
        <v>2278</v>
      </c>
      <c r="S10" s="8" t="s">
        <v>2279</v>
      </c>
      <c r="T10" s="8" t="s">
        <v>2280</v>
      </c>
      <c r="U10" s="8" t="s">
        <v>2281</v>
      </c>
      <c r="V10" s="8" t="s">
        <v>2282</v>
      </c>
      <c r="W10" s="8" t="s">
        <v>2283</v>
      </c>
      <c r="X10" s="8" t="s">
        <v>2284</v>
      </c>
      <c r="Y10" s="8" t="s">
        <v>2285</v>
      </c>
      <c r="Z10" s="8" t="s">
        <v>2286</v>
      </c>
      <c r="AA10" s="8" t="s">
        <v>2287</v>
      </c>
      <c r="AB10" s="8" t="s">
        <v>2288</v>
      </c>
      <c r="AC10" s="8" t="s">
        <v>2289</v>
      </c>
      <c r="AD10" s="8" t="s">
        <v>2290</v>
      </c>
      <c r="AE10" s="8" t="s">
        <v>2291</v>
      </c>
      <c r="AF10" s="8" t="s">
        <v>2292</v>
      </c>
      <c r="AG10" s="8" t="s">
        <v>2293</v>
      </c>
      <c r="AH10" s="8" t="s">
        <v>2294</v>
      </c>
      <c r="AI10" s="8" t="s">
        <v>2295</v>
      </c>
      <c r="AJ10" s="8" t="s">
        <v>2296</v>
      </c>
      <c r="AK10" s="8" t="s">
        <v>2297</v>
      </c>
      <c r="AL10" s="8" t="s">
        <v>2298</v>
      </c>
      <c r="AM10" s="8" t="s">
        <v>2299</v>
      </c>
      <c r="AN10" s="8" t="s">
        <v>2300</v>
      </c>
      <c r="AO10" s="8" t="s">
        <v>2301</v>
      </c>
      <c r="AP10" s="8" t="s">
        <v>2302</v>
      </c>
      <c r="AQ10" s="8" t="s">
        <v>2303</v>
      </c>
      <c r="AR10" s="8" t="s">
        <v>2304</v>
      </c>
      <c r="AS10" s="8" t="s">
        <v>2305</v>
      </c>
      <c r="AT10" s="8" t="s">
        <v>2306</v>
      </c>
      <c r="AU10" s="8" t="s">
        <v>2307</v>
      </c>
      <c r="AV10" s="8" t="s">
        <v>2308</v>
      </c>
      <c r="AW10" s="8" t="s">
        <v>2309</v>
      </c>
      <c r="AX10" s="8" t="s">
        <v>2310</v>
      </c>
      <c r="AY10" s="8" t="s">
        <v>2311</v>
      </c>
      <c r="AZ10" s="8" t="s">
        <v>2312</v>
      </c>
      <c r="BA10" s="8" t="s">
        <v>2313</v>
      </c>
      <c r="BB10" s="8" t="s">
        <v>2314</v>
      </c>
      <c r="BC10" s="8" t="s">
        <v>2315</v>
      </c>
      <c r="BD10" s="8" t="s">
        <v>2316</v>
      </c>
      <c r="BE10" s="8" t="s">
        <v>2317</v>
      </c>
      <c r="BF10" s="8" t="s">
        <v>2318</v>
      </c>
      <c r="BG10" s="8" t="s">
        <v>2319</v>
      </c>
      <c r="BH10" s="8" t="s">
        <v>2320</v>
      </c>
      <c r="BI10" s="8" t="s">
        <v>2321</v>
      </c>
      <c r="BJ10" s="8" t="s">
        <v>2322</v>
      </c>
      <c r="BK10" s="8" t="s">
        <v>2323</v>
      </c>
      <c r="BL10" s="8" t="s">
        <v>2324</v>
      </c>
      <c r="BM10" s="8" t="s">
        <v>2325</v>
      </c>
      <c r="BN10" s="8" t="s">
        <v>2326</v>
      </c>
      <c r="BO10" s="8" t="s">
        <v>2327</v>
      </c>
      <c r="BP10" s="8" t="s">
        <v>2328</v>
      </c>
      <c r="BQ10" s="8" t="s">
        <v>2329</v>
      </c>
      <c r="BR10" s="8" t="s">
        <v>2330</v>
      </c>
      <c r="BS10" s="8" t="s">
        <v>2331</v>
      </c>
      <c r="BT10" s="8" t="s">
        <v>2332</v>
      </c>
      <c r="BU10" s="8" t="s">
        <v>2333</v>
      </c>
      <c r="BV10" s="8" t="s">
        <v>2334</v>
      </c>
      <c r="BW10" s="8" t="s">
        <v>2335</v>
      </c>
      <c r="BX10" s="8" t="s">
        <v>2336</v>
      </c>
      <c r="BY10" s="8" t="s">
        <v>2337</v>
      </c>
      <c r="BZ10" s="8" t="s">
        <v>2338</v>
      </c>
      <c r="CA10" s="8" t="s">
        <v>2339</v>
      </c>
      <c r="CB10" s="8" t="s">
        <v>2340</v>
      </c>
      <c r="CC10" s="8" t="s">
        <v>2341</v>
      </c>
      <c r="CD10" s="8" t="s">
        <v>2342</v>
      </c>
      <c r="CE10" s="8" t="s">
        <v>2343</v>
      </c>
      <c r="CF10" s="8" t="s">
        <v>2344</v>
      </c>
      <c r="CG10" s="8" t="s">
        <v>2345</v>
      </c>
      <c r="CH10" s="8" t="s">
        <v>2346</v>
      </c>
      <c r="CI10" s="8" t="s">
        <v>2347</v>
      </c>
      <c r="CJ10" s="8" t="s">
        <v>2348</v>
      </c>
      <c r="CK10" s="8" t="s">
        <v>2349</v>
      </c>
      <c r="CL10" s="8" t="s">
        <v>2350</v>
      </c>
      <c r="CM10" s="8" t="s">
        <v>2351</v>
      </c>
      <c r="CN10" s="8" t="s">
        <v>2352</v>
      </c>
      <c r="CO10" s="8" t="s">
        <v>2353</v>
      </c>
      <c r="CP10" s="8" t="s">
        <v>2354</v>
      </c>
      <c r="CQ10" s="8" t="s">
        <v>2355</v>
      </c>
      <c r="CR10" s="8" t="s">
        <v>2356</v>
      </c>
      <c r="CS10" s="8" t="s">
        <v>2357</v>
      </c>
      <c r="CT10" s="8" t="s">
        <v>2358</v>
      </c>
      <c r="CU10" s="8" t="s">
        <v>2359</v>
      </c>
      <c r="CV10" s="8" t="s">
        <v>2360</v>
      </c>
      <c r="CW10" s="8" t="s">
        <v>2361</v>
      </c>
      <c r="CX10" s="8" t="s">
        <v>2362</v>
      </c>
      <c r="CY10" s="8" t="s">
        <v>2363</v>
      </c>
      <c r="CZ10" s="8" t="s">
        <v>2364</v>
      </c>
      <c r="DA10" s="8" t="s">
        <v>2365</v>
      </c>
      <c r="DB10" s="8" t="s">
        <v>2366</v>
      </c>
      <c r="DC10" s="8" t="s">
        <v>2367</v>
      </c>
      <c r="DD10" s="8" t="s">
        <v>2368</v>
      </c>
      <c r="DE10" s="8" t="s">
        <v>2369</v>
      </c>
      <c r="DF10" s="8" t="s">
        <v>2370</v>
      </c>
      <c r="DG10" s="8" t="s">
        <v>2371</v>
      </c>
      <c r="DH10" s="8" t="s">
        <v>2372</v>
      </c>
      <c r="DI10" s="8" t="s">
        <v>2373</v>
      </c>
      <c r="DJ10" s="8" t="s">
        <v>2374</v>
      </c>
      <c r="DK10" s="8" t="s">
        <v>2375</v>
      </c>
      <c r="DL10" s="8" t="s">
        <v>2376</v>
      </c>
      <c r="DM10" s="8" t="s">
        <v>2377</v>
      </c>
      <c r="DN10" s="8" t="s">
        <v>2378</v>
      </c>
      <c r="DO10" s="8" t="s">
        <v>2379</v>
      </c>
      <c r="DP10" s="8" t="s">
        <v>2380</v>
      </c>
      <c r="DQ10" s="8" t="s">
        <v>2381</v>
      </c>
      <c r="DR10" s="8" t="s">
        <v>2382</v>
      </c>
      <c r="DS10" s="8" t="s">
        <v>2383</v>
      </c>
      <c r="DT10" s="8" t="s">
        <v>2384</v>
      </c>
      <c r="DU10" s="8" t="s">
        <v>2385</v>
      </c>
      <c r="DV10" s="8" t="s">
        <v>2386</v>
      </c>
      <c r="DW10" s="8" t="s">
        <v>2387</v>
      </c>
      <c r="DX10" s="8" t="s">
        <v>2388</v>
      </c>
      <c r="DY10" s="8" t="s">
        <v>2389</v>
      </c>
      <c r="DZ10" s="8" t="s">
        <v>2390</v>
      </c>
      <c r="EA10" s="8" t="s">
        <v>2391</v>
      </c>
      <c r="EB10" s="8" t="s">
        <v>2392</v>
      </c>
      <c r="EC10" s="8" t="s">
        <v>2393</v>
      </c>
      <c r="ED10" s="8" t="s">
        <v>2394</v>
      </c>
      <c r="EE10" s="8" t="s">
        <v>2395</v>
      </c>
      <c r="EF10" s="8" t="s">
        <v>2396</v>
      </c>
      <c r="EG10" s="8" t="s">
        <v>2397</v>
      </c>
      <c r="EH10" s="8" t="s">
        <v>2398</v>
      </c>
      <c r="EI10" s="8" t="s">
        <v>2399</v>
      </c>
      <c r="EJ10" s="8" t="s">
        <v>2400</v>
      </c>
      <c r="EK10" s="8" t="s">
        <v>2401</v>
      </c>
      <c r="EL10" s="8" t="s">
        <v>2402</v>
      </c>
      <c r="EM10" s="8" t="s">
        <v>2403</v>
      </c>
      <c r="EN10" s="8" t="s">
        <v>2404</v>
      </c>
      <c r="EO10" s="8" t="s">
        <v>2405</v>
      </c>
      <c r="EP10" s="8" t="s">
        <v>2406</v>
      </c>
      <c r="EQ10" s="8" t="s">
        <v>2407</v>
      </c>
      <c r="ER10" s="8" t="s">
        <v>2408</v>
      </c>
      <c r="ES10" s="8" t="s">
        <v>2409</v>
      </c>
      <c r="ET10" s="8" t="s">
        <v>2410</v>
      </c>
      <c r="EU10" s="8" t="s">
        <v>2411</v>
      </c>
      <c r="EV10" s="8" t="s">
        <v>2412</v>
      </c>
      <c r="EW10" s="8" t="s">
        <v>2413</v>
      </c>
      <c r="EX10" s="8" t="s">
        <v>2414</v>
      </c>
      <c r="EY10" s="8" t="s">
        <v>2415</v>
      </c>
      <c r="EZ10" s="8" t="s">
        <v>2416</v>
      </c>
      <c r="FA10" s="8" t="s">
        <v>2417</v>
      </c>
      <c r="FB10" s="8" t="s">
        <v>2418</v>
      </c>
      <c r="FC10" s="8" t="s">
        <v>2419</v>
      </c>
      <c r="FD10" s="8" t="s">
        <v>2420</v>
      </c>
      <c r="FE10" s="8" t="s">
        <v>2421</v>
      </c>
      <c r="FF10" s="8" t="s">
        <v>2422</v>
      </c>
      <c r="FG10" s="8" t="s">
        <v>2423</v>
      </c>
      <c r="FH10" s="8" t="s">
        <v>2424</v>
      </c>
      <c r="FI10" s="8" t="s">
        <v>2425</v>
      </c>
      <c r="FJ10" s="8" t="s">
        <v>2426</v>
      </c>
      <c r="FK10" s="8" t="s">
        <v>2427</v>
      </c>
      <c r="FL10" s="8" t="s">
        <v>2428</v>
      </c>
      <c r="FM10" s="8" t="s">
        <v>2429</v>
      </c>
      <c r="FN10" s="8" t="s">
        <v>2430</v>
      </c>
      <c r="FO10" s="8" t="s">
        <v>2431</v>
      </c>
      <c r="FP10" s="8" t="s">
        <v>2432</v>
      </c>
      <c r="FQ10" s="8" t="s">
        <v>2433</v>
      </c>
      <c r="FR10" s="8" t="s">
        <v>2434</v>
      </c>
      <c r="FS10" s="8" t="s">
        <v>2435</v>
      </c>
      <c r="FT10" s="8" t="s">
        <v>2436</v>
      </c>
      <c r="FU10" s="8" t="s">
        <v>2437</v>
      </c>
      <c r="FV10" s="8" t="s">
        <v>2438</v>
      </c>
      <c r="FW10" s="8" t="s">
        <v>2439</v>
      </c>
      <c r="FX10" s="8" t="s">
        <v>2440</v>
      </c>
      <c r="FY10" s="8" t="s">
        <v>2441</v>
      </c>
      <c r="FZ10" s="8" t="s">
        <v>2442</v>
      </c>
      <c r="GA10" s="8" t="s">
        <v>2443</v>
      </c>
      <c r="GB10" s="8" t="s">
        <v>2444</v>
      </c>
      <c r="GC10" s="8" t="s">
        <v>2445</v>
      </c>
      <c r="GD10" s="8" t="s">
        <v>2446</v>
      </c>
      <c r="GE10" s="8" t="s">
        <v>2447</v>
      </c>
      <c r="GF10" s="8" t="s">
        <v>2448</v>
      </c>
      <c r="GG10" s="8" t="s">
        <v>2449</v>
      </c>
      <c r="GH10" s="8" t="s">
        <v>2450</v>
      </c>
      <c r="GI10" s="8" t="s">
        <v>2451</v>
      </c>
      <c r="GJ10" s="8" t="s">
        <v>2452</v>
      </c>
      <c r="GK10" s="8" t="s">
        <v>2453</v>
      </c>
      <c r="GL10" s="8" t="s">
        <v>2454</v>
      </c>
      <c r="GM10" s="8" t="s">
        <v>2455</v>
      </c>
      <c r="GN10" s="8" t="s">
        <v>2456</v>
      </c>
      <c r="GO10" s="8" t="s">
        <v>2457</v>
      </c>
      <c r="GP10" s="8" t="s">
        <v>2458</v>
      </c>
      <c r="GQ10" s="8" t="s">
        <v>2459</v>
      </c>
      <c r="GR10" s="8" t="s">
        <v>2460</v>
      </c>
      <c r="GS10" s="8" t="s">
        <v>2461</v>
      </c>
      <c r="GT10" s="8" t="s">
        <v>2462</v>
      </c>
      <c r="GU10" s="8" t="s">
        <v>2463</v>
      </c>
      <c r="GV10" s="8" t="s">
        <v>2464</v>
      </c>
      <c r="GW10" s="8" t="s">
        <v>2465</v>
      </c>
      <c r="GX10" s="8" t="s">
        <v>2466</v>
      </c>
      <c r="GY10" s="8" t="s">
        <v>2467</v>
      </c>
      <c r="GZ10" s="8" t="s">
        <v>2468</v>
      </c>
      <c r="HA10" s="8" t="s">
        <v>2469</v>
      </c>
      <c r="HB10" s="8" t="s">
        <v>2470</v>
      </c>
      <c r="HC10" s="8" t="s">
        <v>2471</v>
      </c>
      <c r="HD10" s="8" t="s">
        <v>2472</v>
      </c>
      <c r="HE10" s="8" t="s">
        <v>2473</v>
      </c>
      <c r="HF10" s="8" t="s">
        <v>2474</v>
      </c>
      <c r="HG10" s="8" t="s">
        <v>2475</v>
      </c>
      <c r="HH10" s="8" t="s">
        <v>2476</v>
      </c>
      <c r="HI10" s="8" t="s">
        <v>2477</v>
      </c>
      <c r="HJ10" s="8" t="s">
        <v>2478</v>
      </c>
      <c r="HK10" s="8" t="s">
        <v>2479</v>
      </c>
      <c r="HL10" s="8" t="s">
        <v>2480</v>
      </c>
      <c r="HM10" s="8" t="s">
        <v>2481</v>
      </c>
      <c r="HN10" s="8" t="s">
        <v>2482</v>
      </c>
      <c r="HO10" s="8" t="s">
        <v>2483</v>
      </c>
      <c r="HP10" s="8" t="s">
        <v>2484</v>
      </c>
      <c r="HQ10" s="8" t="s">
        <v>2485</v>
      </c>
      <c r="HR10" s="8" t="s">
        <v>2486</v>
      </c>
      <c r="HS10" s="8" t="s">
        <v>2487</v>
      </c>
      <c r="HT10" s="8" t="s">
        <v>2488</v>
      </c>
      <c r="HU10" s="8" t="s">
        <v>2489</v>
      </c>
      <c r="HV10" s="8" t="s">
        <v>2490</v>
      </c>
      <c r="HW10" s="8" t="s">
        <v>2491</v>
      </c>
      <c r="HX10" s="8" t="s">
        <v>2492</v>
      </c>
      <c r="HY10" s="8" t="s">
        <v>2493</v>
      </c>
      <c r="HZ10" s="8" t="s">
        <v>2494</v>
      </c>
      <c r="IA10" s="8" t="s">
        <v>2495</v>
      </c>
      <c r="IB10" s="8" t="s">
        <v>2496</v>
      </c>
      <c r="IC10" s="8" t="s">
        <v>2497</v>
      </c>
      <c r="ID10" s="8" t="s">
        <v>2498</v>
      </c>
      <c r="IE10" s="8" t="s">
        <v>2499</v>
      </c>
      <c r="IF10" s="8" t="s">
        <v>2500</v>
      </c>
      <c r="IG10" s="8" t="s">
        <v>2501</v>
      </c>
      <c r="IH10" s="8" t="s">
        <v>2502</v>
      </c>
      <c r="II10" s="8" t="s">
        <v>2503</v>
      </c>
      <c r="IJ10" s="8" t="s">
        <v>2504</v>
      </c>
      <c r="IK10" s="8" t="s">
        <v>2505</v>
      </c>
      <c r="IL10" s="8" t="s">
        <v>2506</v>
      </c>
      <c r="IM10" s="8" t="s">
        <v>2507</v>
      </c>
      <c r="IN10" s="8" t="s">
        <v>2508</v>
      </c>
      <c r="IO10" s="8" t="s">
        <v>2509</v>
      </c>
      <c r="IP10" s="8" t="s">
        <v>2510</v>
      </c>
      <c r="IQ10" s="8" t="s">
        <v>2511</v>
      </c>
    </row>
    <row r="11" spans="1:251">
      <c r="A11" s="10">
        <v>42036</v>
      </c>
      <c r="B11" s="9">
        <v>31.297999999999998</v>
      </c>
      <c r="C11" s="9">
        <v>27.646000000000001</v>
      </c>
      <c r="D11" s="9">
        <v>514.29999999999995</v>
      </c>
      <c r="E11" s="9">
        <v>214.846</v>
      </c>
      <c r="F11" s="9">
        <v>299.45400000000001</v>
      </c>
      <c r="G11" s="9">
        <v>95.096999999999994</v>
      </c>
      <c r="H11" s="9">
        <v>34.152000000000001</v>
      </c>
      <c r="I11" s="9">
        <v>60.945</v>
      </c>
      <c r="J11" s="9">
        <v>20.917999999999999</v>
      </c>
      <c r="K11" s="9">
        <v>10.326000000000001</v>
      </c>
      <c r="L11" s="9">
        <v>10.592000000000001</v>
      </c>
      <c r="M11" s="9">
        <v>80.066000000000003</v>
      </c>
      <c r="N11" s="9">
        <v>28.132999999999999</v>
      </c>
      <c r="O11" s="9">
        <v>51.933</v>
      </c>
      <c r="P11" s="9">
        <v>13.234</v>
      </c>
      <c r="Q11" s="9">
        <v>2.9079999999999999</v>
      </c>
      <c r="R11" s="9">
        <v>10.327</v>
      </c>
      <c r="S11" s="9">
        <v>64.796999999999997</v>
      </c>
      <c r="T11" s="9">
        <v>24.061</v>
      </c>
      <c r="U11" s="9">
        <v>40.735999999999997</v>
      </c>
      <c r="V11" s="9">
        <v>4.9470000000000001</v>
      </c>
      <c r="W11" s="9">
        <v>1.784</v>
      </c>
      <c r="X11" s="9">
        <v>3.1629999999999998</v>
      </c>
      <c r="Y11" s="9">
        <v>15.497</v>
      </c>
      <c r="Z11" s="9">
        <v>6.2869999999999999</v>
      </c>
      <c r="AA11" s="9">
        <v>9.2100000000000009</v>
      </c>
      <c r="AB11" s="9">
        <v>16.564</v>
      </c>
      <c r="AC11" s="9">
        <v>1.333</v>
      </c>
      <c r="AD11" s="9">
        <v>15.231</v>
      </c>
      <c r="AE11" s="9">
        <v>208.53899999999999</v>
      </c>
      <c r="AF11" s="9">
        <v>93.304000000000002</v>
      </c>
      <c r="AG11" s="9">
        <v>115.235</v>
      </c>
      <c r="AH11" s="9">
        <v>154.50700000000001</v>
      </c>
      <c r="AI11" s="9">
        <v>65.718999999999994</v>
      </c>
      <c r="AJ11" s="9">
        <v>88.787999999999997</v>
      </c>
      <c r="AK11" s="9">
        <v>21.876000000000001</v>
      </c>
      <c r="AL11" s="9">
        <v>7.8609999999999998</v>
      </c>
      <c r="AM11" s="9">
        <v>14.013999999999999</v>
      </c>
      <c r="AN11" s="9">
        <v>132.631</v>
      </c>
      <c r="AO11" s="9">
        <v>57.856999999999999</v>
      </c>
      <c r="AP11" s="9">
        <v>74.774000000000001</v>
      </c>
      <c r="AQ11" s="9">
        <v>822.61599999999999</v>
      </c>
      <c r="AR11" s="9">
        <v>437.536</v>
      </c>
      <c r="AS11" s="9">
        <v>385.07900000000001</v>
      </c>
      <c r="AT11" s="9">
        <v>551.36800000000005</v>
      </c>
      <c r="AU11" s="9">
        <v>238.28200000000001</v>
      </c>
      <c r="AV11" s="9">
        <v>313.08499999999998</v>
      </c>
      <c r="AW11" s="9">
        <v>72.498000000000005</v>
      </c>
      <c r="AX11" s="9">
        <v>27.334</v>
      </c>
      <c r="AY11" s="9">
        <v>45.164000000000001</v>
      </c>
      <c r="AZ11" s="9">
        <v>2017.866</v>
      </c>
      <c r="BA11" s="9">
        <v>1010.836</v>
      </c>
      <c r="BB11" s="9">
        <v>1007.03</v>
      </c>
      <c r="BC11" s="9">
        <v>1322.4169999999999</v>
      </c>
      <c r="BD11" s="9">
        <v>736.93</v>
      </c>
      <c r="BE11" s="9">
        <v>585.48699999999997</v>
      </c>
      <c r="BF11" s="9">
        <v>178.22800000000001</v>
      </c>
      <c r="BG11" s="9">
        <v>93.262</v>
      </c>
      <c r="BH11" s="9">
        <v>84.965999999999994</v>
      </c>
      <c r="BI11" s="9">
        <v>107.081</v>
      </c>
      <c r="BJ11" s="9">
        <v>37.697000000000003</v>
      </c>
      <c r="BK11" s="9">
        <v>69.385000000000005</v>
      </c>
      <c r="BL11" s="9">
        <v>58.98</v>
      </c>
      <c r="BM11" s="9">
        <v>26.073</v>
      </c>
      <c r="BN11" s="9">
        <v>32.906999999999996</v>
      </c>
      <c r="BO11" s="9">
        <v>105.485</v>
      </c>
      <c r="BP11" s="9">
        <v>42.603000000000002</v>
      </c>
      <c r="BQ11" s="9">
        <v>62.881</v>
      </c>
      <c r="BR11" s="9">
        <v>98.852999999999994</v>
      </c>
      <c r="BS11" s="9">
        <v>36.759</v>
      </c>
      <c r="BT11" s="9">
        <v>62.094000000000001</v>
      </c>
      <c r="BU11" s="9">
        <v>263.84800000000001</v>
      </c>
      <c r="BV11" s="9">
        <v>144.773</v>
      </c>
      <c r="BW11" s="9">
        <v>119.07599999999999</v>
      </c>
      <c r="BX11" s="9">
        <v>1058.569</v>
      </c>
      <c r="BY11" s="9">
        <v>592.15700000000004</v>
      </c>
      <c r="BZ11" s="9">
        <v>466.411</v>
      </c>
      <c r="CA11" s="9">
        <v>244.702</v>
      </c>
      <c r="CB11" s="9">
        <v>132.16200000000001</v>
      </c>
      <c r="CC11" s="9">
        <v>112.54</v>
      </c>
      <c r="CD11" s="9">
        <v>860.60699999999997</v>
      </c>
      <c r="CE11" s="9">
        <v>462.30500000000001</v>
      </c>
      <c r="CF11" s="9">
        <v>398.30200000000002</v>
      </c>
      <c r="CG11" s="9">
        <v>96.778999999999996</v>
      </c>
      <c r="CH11" s="9">
        <v>44.569000000000003</v>
      </c>
      <c r="CI11" s="9">
        <v>52.21</v>
      </c>
      <c r="CJ11" s="9">
        <v>1438.277</v>
      </c>
      <c r="CK11" s="9">
        <v>791.673</v>
      </c>
      <c r="CL11" s="9">
        <v>646.60400000000004</v>
      </c>
      <c r="CM11" s="9">
        <v>1275.346</v>
      </c>
      <c r="CN11" s="9">
        <v>707.75199999999995</v>
      </c>
      <c r="CO11" s="9">
        <v>567.59500000000003</v>
      </c>
      <c r="CP11" s="9">
        <v>1180.471</v>
      </c>
      <c r="CQ11" s="9">
        <v>663.99599999999998</v>
      </c>
      <c r="CR11" s="9">
        <v>516.47500000000002</v>
      </c>
      <c r="CS11" s="9">
        <v>361.44200000000001</v>
      </c>
      <c r="CT11" s="9">
        <v>183.70599999999999</v>
      </c>
      <c r="CU11" s="9">
        <v>177.73599999999999</v>
      </c>
      <c r="CV11" s="9">
        <v>236.86600000000001</v>
      </c>
      <c r="CW11" s="9">
        <v>127.51300000000001</v>
      </c>
      <c r="CX11" s="9">
        <v>109.35299999999999</v>
      </c>
      <c r="CY11" s="9">
        <v>121.006</v>
      </c>
      <c r="CZ11" s="9">
        <v>72.77</v>
      </c>
      <c r="DA11" s="9">
        <v>48.235999999999997</v>
      </c>
      <c r="DB11" s="9">
        <v>78.646000000000001</v>
      </c>
      <c r="DC11" s="9">
        <v>43.481000000000002</v>
      </c>
      <c r="DD11" s="9">
        <v>35.165999999999997</v>
      </c>
      <c r="DE11" s="9">
        <v>616.80200000000002</v>
      </c>
      <c r="DF11" s="9">
        <v>230.42500000000001</v>
      </c>
      <c r="DG11" s="9">
        <v>386.37700000000001</v>
      </c>
      <c r="DH11" s="9">
        <v>143.816</v>
      </c>
      <c r="DI11" s="9">
        <v>44.109000000000002</v>
      </c>
      <c r="DJ11" s="9">
        <v>99.706999999999994</v>
      </c>
      <c r="DK11" s="9">
        <v>42.387999999999998</v>
      </c>
      <c r="DL11" s="9">
        <v>19.140999999999998</v>
      </c>
      <c r="DM11" s="9">
        <v>23.247</v>
      </c>
      <c r="DN11" s="9">
        <v>116.873</v>
      </c>
      <c r="DO11" s="9">
        <v>35.140999999999998</v>
      </c>
      <c r="DP11" s="9">
        <v>81.730999999999995</v>
      </c>
      <c r="DQ11" s="9">
        <v>18.786999999999999</v>
      </c>
      <c r="DR11" s="9">
        <v>5.048</v>
      </c>
      <c r="DS11" s="9">
        <v>13.739000000000001</v>
      </c>
      <c r="DT11" s="9">
        <v>92.286000000000001</v>
      </c>
      <c r="DU11" s="9">
        <v>27.478000000000002</v>
      </c>
      <c r="DV11" s="9">
        <v>64.807000000000002</v>
      </c>
      <c r="DW11" s="9">
        <v>11.5</v>
      </c>
      <c r="DX11" s="9">
        <v>5.2869999999999999</v>
      </c>
      <c r="DY11" s="9">
        <v>6.2130000000000001</v>
      </c>
      <c r="DZ11" s="9">
        <v>26.943000000000001</v>
      </c>
      <c r="EA11" s="9">
        <v>8.968</v>
      </c>
      <c r="EB11" s="9">
        <v>17.975000000000001</v>
      </c>
      <c r="EC11" s="9">
        <v>30.292000000000002</v>
      </c>
      <c r="ED11" s="9">
        <v>2</v>
      </c>
      <c r="EE11" s="9">
        <v>28.292000000000002</v>
      </c>
      <c r="EF11" s="9">
        <v>274.178</v>
      </c>
      <c r="EG11" s="9">
        <v>103.587</v>
      </c>
      <c r="EH11" s="9">
        <v>170.59100000000001</v>
      </c>
      <c r="EI11" s="9">
        <v>222.46199999999999</v>
      </c>
      <c r="EJ11" s="9">
        <v>87.59</v>
      </c>
      <c r="EK11" s="9">
        <v>134.87200000000001</v>
      </c>
      <c r="EL11" s="9">
        <v>30.513999999999999</v>
      </c>
      <c r="EM11" s="9">
        <v>10.965999999999999</v>
      </c>
      <c r="EN11" s="9">
        <v>19.547999999999998</v>
      </c>
      <c r="EO11" s="9">
        <v>191.94800000000001</v>
      </c>
      <c r="EP11" s="9">
        <v>76.623999999999995</v>
      </c>
      <c r="EQ11" s="9">
        <v>115.324</v>
      </c>
      <c r="ER11" s="9">
        <v>1352.931</v>
      </c>
      <c r="ES11" s="9">
        <v>747.89599999999996</v>
      </c>
      <c r="ET11" s="9">
        <v>605.03499999999997</v>
      </c>
      <c r="EU11" s="9">
        <v>664.93399999999997</v>
      </c>
      <c r="EV11" s="9">
        <v>262.94</v>
      </c>
      <c r="EW11" s="9">
        <v>401.995</v>
      </c>
      <c r="EX11" s="9">
        <v>108.749</v>
      </c>
      <c r="EY11" s="9">
        <v>34.725999999999999</v>
      </c>
      <c r="EZ11" s="9">
        <v>74.022999999999996</v>
      </c>
      <c r="FA11" s="9">
        <v>416.54700000000003</v>
      </c>
      <c r="FB11" s="9">
        <v>204.47300000000001</v>
      </c>
      <c r="FC11" s="9">
        <v>212.07400000000001</v>
      </c>
      <c r="FD11" s="9">
        <v>240.161</v>
      </c>
      <c r="FE11" s="9">
        <v>127.12</v>
      </c>
      <c r="FF11" s="9">
        <v>113.041</v>
      </c>
      <c r="FG11" s="9">
        <v>37.563000000000002</v>
      </c>
      <c r="FH11" s="9">
        <v>17.827000000000002</v>
      </c>
      <c r="FI11" s="9">
        <v>19.736000000000001</v>
      </c>
      <c r="FJ11" s="9">
        <v>27.111000000000001</v>
      </c>
      <c r="FK11" s="9">
        <v>9.7759999999999998</v>
      </c>
      <c r="FL11" s="9">
        <v>17.335000000000001</v>
      </c>
      <c r="FM11" s="9">
        <v>15.026999999999999</v>
      </c>
      <c r="FN11" s="9">
        <v>7.258</v>
      </c>
      <c r="FO11" s="9">
        <v>7.7679999999999998</v>
      </c>
      <c r="FP11" s="9">
        <v>26.780999999999999</v>
      </c>
      <c r="FQ11" s="9">
        <v>10.141999999999999</v>
      </c>
      <c r="FR11" s="9">
        <v>16.638999999999999</v>
      </c>
      <c r="FS11" s="9">
        <v>26.172999999999998</v>
      </c>
      <c r="FT11" s="9">
        <v>9.5340000000000007</v>
      </c>
      <c r="FU11" s="9">
        <v>16.638999999999999</v>
      </c>
      <c r="FV11" s="9">
        <v>34.942</v>
      </c>
      <c r="FW11" s="9">
        <v>17.596</v>
      </c>
      <c r="FX11" s="9">
        <v>17.346</v>
      </c>
      <c r="FY11" s="9">
        <v>205.21899999999999</v>
      </c>
      <c r="FZ11" s="9">
        <v>109.524</v>
      </c>
      <c r="GA11" s="9">
        <v>95.694999999999993</v>
      </c>
      <c r="GB11" s="9">
        <v>30.763999999999999</v>
      </c>
      <c r="GC11" s="9">
        <v>15.5</v>
      </c>
      <c r="GD11" s="9">
        <v>15.263999999999999</v>
      </c>
      <c r="GE11" s="9">
        <v>167.66</v>
      </c>
      <c r="GF11" s="9">
        <v>85.805999999999997</v>
      </c>
      <c r="GG11" s="9">
        <v>81.853999999999999</v>
      </c>
      <c r="GH11" s="9">
        <v>20.157</v>
      </c>
      <c r="GI11" s="9">
        <v>10.069000000000001</v>
      </c>
      <c r="GJ11" s="9">
        <v>10.087999999999999</v>
      </c>
      <c r="GK11" s="9">
        <v>262.38099999999997</v>
      </c>
      <c r="GL11" s="9">
        <v>138.471</v>
      </c>
      <c r="GM11" s="9">
        <v>123.91</v>
      </c>
      <c r="GN11" s="9">
        <v>239.31800000000001</v>
      </c>
      <c r="GO11" s="9">
        <v>126.396</v>
      </c>
      <c r="GP11" s="9">
        <v>112.922</v>
      </c>
      <c r="GQ11" s="9">
        <v>222.48099999999999</v>
      </c>
      <c r="GR11" s="9">
        <v>118.372</v>
      </c>
      <c r="GS11" s="9">
        <v>104.10899999999999</v>
      </c>
      <c r="GT11" s="9">
        <v>66.03</v>
      </c>
      <c r="GU11" s="9">
        <v>32.451000000000001</v>
      </c>
      <c r="GV11" s="9">
        <v>33.58</v>
      </c>
      <c r="GW11" s="9">
        <v>38.429000000000002</v>
      </c>
      <c r="GX11" s="9">
        <v>19.882000000000001</v>
      </c>
      <c r="GY11" s="9">
        <v>18.547000000000001</v>
      </c>
      <c r="GZ11" s="9">
        <v>16.207999999999998</v>
      </c>
      <c r="HA11" s="9">
        <v>8.5299999999999994</v>
      </c>
      <c r="HB11" s="9">
        <v>7.6779999999999999</v>
      </c>
      <c r="HC11" s="9">
        <v>17.164999999999999</v>
      </c>
      <c r="HD11" s="9">
        <v>10.029999999999999</v>
      </c>
      <c r="HE11" s="9">
        <v>7.1349999999999998</v>
      </c>
      <c r="HF11" s="9">
        <v>159.22200000000001</v>
      </c>
      <c r="HG11" s="9">
        <v>67.323999999999998</v>
      </c>
      <c r="HH11" s="9">
        <v>91.897999999999996</v>
      </c>
      <c r="HI11" s="9">
        <v>32.014000000000003</v>
      </c>
      <c r="HJ11" s="9">
        <v>11.906000000000001</v>
      </c>
      <c r="HK11" s="9">
        <v>20.108000000000001</v>
      </c>
      <c r="HL11" s="9">
        <v>8.407</v>
      </c>
      <c r="HM11" s="9">
        <v>3.536</v>
      </c>
      <c r="HN11" s="9">
        <v>4.8719999999999999</v>
      </c>
      <c r="HO11" s="9">
        <v>27.181999999999999</v>
      </c>
      <c r="HP11" s="9">
        <v>9.4529999999999994</v>
      </c>
      <c r="HQ11" s="9">
        <v>17.728999999999999</v>
      </c>
      <c r="HR11" s="9">
        <v>3.7410000000000001</v>
      </c>
      <c r="HS11" s="9">
        <v>0.88</v>
      </c>
      <c r="HT11" s="9">
        <v>2.8610000000000002</v>
      </c>
      <c r="HU11" s="9">
        <v>22.132000000000001</v>
      </c>
      <c r="HV11" s="9">
        <v>8.1050000000000004</v>
      </c>
      <c r="HW11" s="9">
        <v>14.026999999999999</v>
      </c>
      <c r="HX11" s="9">
        <v>2.319</v>
      </c>
      <c r="HY11" s="9">
        <v>1.1579999999999999</v>
      </c>
      <c r="HZ11" s="9">
        <v>1.161</v>
      </c>
      <c r="IA11" s="9">
        <v>5.0549999999999997</v>
      </c>
      <c r="IB11" s="9">
        <v>2.569</v>
      </c>
      <c r="IC11" s="9">
        <v>2.4860000000000002</v>
      </c>
      <c r="ID11" s="9">
        <v>4.5</v>
      </c>
      <c r="IE11" s="9">
        <v>0.14099999999999999</v>
      </c>
      <c r="IF11" s="9">
        <v>4.359</v>
      </c>
      <c r="IG11" s="9">
        <v>65.481999999999999</v>
      </c>
      <c r="IH11" s="9">
        <v>29.599</v>
      </c>
      <c r="II11" s="9">
        <v>35.884</v>
      </c>
      <c r="IJ11" s="9">
        <v>49.402000000000001</v>
      </c>
      <c r="IK11" s="9">
        <v>22.052</v>
      </c>
      <c r="IL11" s="9">
        <v>27.35</v>
      </c>
      <c r="IM11" s="9">
        <v>6.5620000000000003</v>
      </c>
      <c r="IN11" s="9">
        <v>2.4870000000000001</v>
      </c>
      <c r="IO11" s="9">
        <v>4.0750000000000002</v>
      </c>
      <c r="IP11" s="9">
        <v>42.84</v>
      </c>
      <c r="IQ11" s="9">
        <v>19.565000000000001</v>
      </c>
    </row>
    <row r="12" spans="1:251">
      <c r="A12" s="10">
        <v>42401</v>
      </c>
      <c r="B12" s="9">
        <v>32.703000000000003</v>
      </c>
      <c r="C12" s="9">
        <v>27.594999999999999</v>
      </c>
      <c r="D12" s="9">
        <v>503.048</v>
      </c>
      <c r="E12" s="9">
        <v>217.078</v>
      </c>
      <c r="F12" s="9">
        <v>285.96899999999999</v>
      </c>
      <c r="G12" s="9">
        <v>94.331999999999994</v>
      </c>
      <c r="H12" s="9">
        <v>37.765000000000001</v>
      </c>
      <c r="I12" s="9">
        <v>56.567</v>
      </c>
      <c r="J12" s="9">
        <v>26.675999999999998</v>
      </c>
      <c r="K12" s="9">
        <v>11.744999999999999</v>
      </c>
      <c r="L12" s="9">
        <v>14.930999999999999</v>
      </c>
      <c r="M12" s="9">
        <v>75.539000000000001</v>
      </c>
      <c r="N12" s="9">
        <v>31.027999999999999</v>
      </c>
      <c r="O12" s="9">
        <v>44.51</v>
      </c>
      <c r="P12" s="9">
        <v>11.557</v>
      </c>
      <c r="Q12" s="9">
        <v>3.63</v>
      </c>
      <c r="R12" s="9">
        <v>7.9269999999999996</v>
      </c>
      <c r="S12" s="9">
        <v>61.28</v>
      </c>
      <c r="T12" s="9">
        <v>25.44</v>
      </c>
      <c r="U12" s="9">
        <v>35.841000000000001</v>
      </c>
      <c r="V12" s="9">
        <v>6.8280000000000003</v>
      </c>
      <c r="W12" s="9">
        <v>2.5139999999999998</v>
      </c>
      <c r="X12" s="9">
        <v>4.3140000000000001</v>
      </c>
      <c r="Y12" s="9">
        <v>18.794</v>
      </c>
      <c r="Z12" s="9">
        <v>6.7370000000000001</v>
      </c>
      <c r="AA12" s="9">
        <v>12.057</v>
      </c>
      <c r="AB12" s="9">
        <v>12.452</v>
      </c>
      <c r="AC12" s="9">
        <v>1.377</v>
      </c>
      <c r="AD12" s="9">
        <v>11.074999999999999</v>
      </c>
      <c r="AE12" s="9">
        <v>206.26400000000001</v>
      </c>
      <c r="AF12" s="9">
        <v>97.188999999999993</v>
      </c>
      <c r="AG12" s="9">
        <v>109.075</v>
      </c>
      <c r="AH12" s="9">
        <v>154.63</v>
      </c>
      <c r="AI12" s="9">
        <v>70.468000000000004</v>
      </c>
      <c r="AJ12" s="9">
        <v>84.162000000000006</v>
      </c>
      <c r="AK12" s="9">
        <v>17.43</v>
      </c>
      <c r="AL12" s="9">
        <v>6.7389999999999999</v>
      </c>
      <c r="AM12" s="9">
        <v>10.692</v>
      </c>
      <c r="AN12" s="9">
        <v>137.19900000000001</v>
      </c>
      <c r="AO12" s="9">
        <v>63.73</v>
      </c>
      <c r="AP12" s="9">
        <v>73.47</v>
      </c>
      <c r="AQ12" s="9">
        <v>825.60500000000002</v>
      </c>
      <c r="AR12" s="9">
        <v>432.97500000000002</v>
      </c>
      <c r="AS12" s="9">
        <v>392.63</v>
      </c>
      <c r="AT12" s="9">
        <v>545.91499999999996</v>
      </c>
      <c r="AU12" s="9">
        <v>243.04300000000001</v>
      </c>
      <c r="AV12" s="9">
        <v>302.87200000000001</v>
      </c>
      <c r="AW12" s="9">
        <v>69.872</v>
      </c>
      <c r="AX12" s="9">
        <v>29.100999999999999</v>
      </c>
      <c r="AY12" s="9">
        <v>40.771000000000001</v>
      </c>
      <c r="AZ12" s="9">
        <v>2015.0530000000001</v>
      </c>
      <c r="BA12" s="9">
        <v>1009.045</v>
      </c>
      <c r="BB12" s="9">
        <v>1006.008</v>
      </c>
      <c r="BC12" s="9">
        <v>1315.655</v>
      </c>
      <c r="BD12" s="9">
        <v>721.38400000000001</v>
      </c>
      <c r="BE12" s="9">
        <v>594.27099999999996</v>
      </c>
      <c r="BF12" s="9">
        <v>191.27</v>
      </c>
      <c r="BG12" s="9">
        <v>101.069</v>
      </c>
      <c r="BH12" s="9">
        <v>90.200999999999993</v>
      </c>
      <c r="BI12" s="9">
        <v>121.651</v>
      </c>
      <c r="BJ12" s="9">
        <v>44.692</v>
      </c>
      <c r="BK12" s="9">
        <v>76.959000000000003</v>
      </c>
      <c r="BL12" s="9">
        <v>64.186000000000007</v>
      </c>
      <c r="BM12" s="9">
        <v>28.774000000000001</v>
      </c>
      <c r="BN12" s="9">
        <v>35.411999999999999</v>
      </c>
      <c r="BO12" s="9">
        <v>125.687</v>
      </c>
      <c r="BP12" s="9">
        <v>52.002000000000002</v>
      </c>
      <c r="BQ12" s="9">
        <v>73.685000000000002</v>
      </c>
      <c r="BR12" s="9">
        <v>114.712</v>
      </c>
      <c r="BS12" s="9">
        <v>43.082000000000001</v>
      </c>
      <c r="BT12" s="9">
        <v>71.63</v>
      </c>
      <c r="BU12" s="9">
        <v>232.846</v>
      </c>
      <c r="BV12" s="9">
        <v>131.76599999999999</v>
      </c>
      <c r="BW12" s="9">
        <v>101.08</v>
      </c>
      <c r="BX12" s="9">
        <v>1082.809</v>
      </c>
      <c r="BY12" s="9">
        <v>589.61800000000005</v>
      </c>
      <c r="BZ12" s="9">
        <v>493.19099999999997</v>
      </c>
      <c r="CA12" s="9">
        <v>211.477</v>
      </c>
      <c r="CB12" s="9">
        <v>120.355</v>
      </c>
      <c r="CC12" s="9">
        <v>91.123000000000005</v>
      </c>
      <c r="CD12" s="9">
        <v>883.38</v>
      </c>
      <c r="CE12" s="9">
        <v>448.774</v>
      </c>
      <c r="CF12" s="9">
        <v>434.60599999999999</v>
      </c>
      <c r="CG12" s="9">
        <v>97.864000000000004</v>
      </c>
      <c r="CH12" s="9">
        <v>50.857999999999997</v>
      </c>
      <c r="CI12" s="9">
        <v>47.006999999999998</v>
      </c>
      <c r="CJ12" s="9">
        <v>1418.539</v>
      </c>
      <c r="CK12" s="9">
        <v>767.14200000000005</v>
      </c>
      <c r="CL12" s="9">
        <v>651.39700000000005</v>
      </c>
      <c r="CM12" s="9">
        <v>1273.095</v>
      </c>
      <c r="CN12" s="9">
        <v>691.73299999999995</v>
      </c>
      <c r="CO12" s="9">
        <v>581.36199999999997</v>
      </c>
      <c r="CP12" s="9">
        <v>1191.2429999999999</v>
      </c>
      <c r="CQ12" s="9">
        <v>654.32100000000003</v>
      </c>
      <c r="CR12" s="9">
        <v>536.92200000000003</v>
      </c>
      <c r="CS12" s="9">
        <v>337.50900000000001</v>
      </c>
      <c r="CT12" s="9">
        <v>178.29599999999999</v>
      </c>
      <c r="CU12" s="9">
        <v>159.21299999999999</v>
      </c>
      <c r="CV12" s="9">
        <v>211.98099999999999</v>
      </c>
      <c r="CW12" s="9">
        <v>112.14100000000001</v>
      </c>
      <c r="CX12" s="9">
        <v>99.840999999999994</v>
      </c>
      <c r="CY12" s="9">
        <v>109.09699999999999</v>
      </c>
      <c r="CZ12" s="9">
        <v>66.382999999999996</v>
      </c>
      <c r="DA12" s="9">
        <v>42.713999999999999</v>
      </c>
      <c r="DB12" s="9">
        <v>80.570999999999998</v>
      </c>
      <c r="DC12" s="9">
        <v>46.122</v>
      </c>
      <c r="DD12" s="9">
        <v>34.450000000000003</v>
      </c>
      <c r="DE12" s="9">
        <v>618.827</v>
      </c>
      <c r="DF12" s="9">
        <v>241.53899999999999</v>
      </c>
      <c r="DG12" s="9">
        <v>377.28800000000001</v>
      </c>
      <c r="DH12" s="9">
        <v>134.98099999999999</v>
      </c>
      <c r="DI12" s="9">
        <v>41.823999999999998</v>
      </c>
      <c r="DJ12" s="9">
        <v>93.156999999999996</v>
      </c>
      <c r="DK12" s="9">
        <v>41.509</v>
      </c>
      <c r="DL12" s="9">
        <v>16.940999999999999</v>
      </c>
      <c r="DM12" s="9">
        <v>24.568000000000001</v>
      </c>
      <c r="DN12" s="9">
        <v>115.934</v>
      </c>
      <c r="DO12" s="9">
        <v>36.625</v>
      </c>
      <c r="DP12" s="9">
        <v>79.308999999999997</v>
      </c>
      <c r="DQ12" s="9">
        <v>17.719000000000001</v>
      </c>
      <c r="DR12" s="9">
        <v>7.2759999999999998</v>
      </c>
      <c r="DS12" s="9">
        <v>10.443</v>
      </c>
      <c r="DT12" s="9">
        <v>94.298000000000002</v>
      </c>
      <c r="DU12" s="9">
        <v>27.849</v>
      </c>
      <c r="DV12" s="9">
        <v>66.448999999999998</v>
      </c>
      <c r="DW12" s="9">
        <v>7.9589999999999996</v>
      </c>
      <c r="DX12" s="9">
        <v>3.0190000000000001</v>
      </c>
      <c r="DY12" s="9">
        <v>4.9400000000000004</v>
      </c>
      <c r="DZ12" s="9">
        <v>20.478999999999999</v>
      </c>
      <c r="EA12" s="9">
        <v>6.63</v>
      </c>
      <c r="EB12" s="9">
        <v>13.848000000000001</v>
      </c>
      <c r="EC12" s="9">
        <v>30.957999999999998</v>
      </c>
      <c r="ED12" s="9">
        <v>0</v>
      </c>
      <c r="EE12" s="9">
        <v>30.957999999999998</v>
      </c>
      <c r="EF12" s="9">
        <v>278.09100000000001</v>
      </c>
      <c r="EG12" s="9">
        <v>107.82599999999999</v>
      </c>
      <c r="EH12" s="9">
        <v>170.26499999999999</v>
      </c>
      <c r="EI12" s="9">
        <v>216.98400000000001</v>
      </c>
      <c r="EJ12" s="9">
        <v>89.376999999999995</v>
      </c>
      <c r="EK12" s="9">
        <v>127.607</v>
      </c>
      <c r="EL12" s="9">
        <v>28.64</v>
      </c>
      <c r="EM12" s="9">
        <v>15.491</v>
      </c>
      <c r="EN12" s="9">
        <v>13.148999999999999</v>
      </c>
      <c r="EO12" s="9">
        <v>188.34399999999999</v>
      </c>
      <c r="EP12" s="9">
        <v>73.885999999999996</v>
      </c>
      <c r="EQ12" s="9">
        <v>114.458</v>
      </c>
      <c r="ER12" s="9">
        <v>1344.2940000000001</v>
      </c>
      <c r="ES12" s="9">
        <v>736.875</v>
      </c>
      <c r="ET12" s="9">
        <v>607.41899999999998</v>
      </c>
      <c r="EU12" s="9">
        <v>670.75800000000004</v>
      </c>
      <c r="EV12" s="9">
        <v>272.16899999999998</v>
      </c>
      <c r="EW12" s="9">
        <v>398.589</v>
      </c>
      <c r="EX12" s="9">
        <v>107.551</v>
      </c>
      <c r="EY12" s="9">
        <v>33.161000000000001</v>
      </c>
      <c r="EZ12" s="9">
        <v>74.39</v>
      </c>
      <c r="FA12" s="9">
        <v>417.05399999999997</v>
      </c>
      <c r="FB12" s="9">
        <v>205.488</v>
      </c>
      <c r="FC12" s="9">
        <v>211.566</v>
      </c>
      <c r="FD12" s="9">
        <v>237.761</v>
      </c>
      <c r="FE12" s="9">
        <v>126.054</v>
      </c>
      <c r="FF12" s="9">
        <v>111.70699999999999</v>
      </c>
      <c r="FG12" s="9">
        <v>35.820999999999998</v>
      </c>
      <c r="FH12" s="9">
        <v>19.018000000000001</v>
      </c>
      <c r="FI12" s="9">
        <v>16.803000000000001</v>
      </c>
      <c r="FJ12" s="9">
        <v>23.538</v>
      </c>
      <c r="FK12" s="9">
        <v>9.7240000000000002</v>
      </c>
      <c r="FL12" s="9">
        <v>13.814</v>
      </c>
      <c r="FM12" s="9">
        <v>11.64</v>
      </c>
      <c r="FN12" s="9">
        <v>6.827</v>
      </c>
      <c r="FO12" s="9">
        <v>4.8129999999999997</v>
      </c>
      <c r="FP12" s="9">
        <v>24.559000000000001</v>
      </c>
      <c r="FQ12" s="9">
        <v>10.210000000000001</v>
      </c>
      <c r="FR12" s="9">
        <v>14.349</v>
      </c>
      <c r="FS12" s="9">
        <v>22.678000000000001</v>
      </c>
      <c r="FT12" s="9">
        <v>9.0939999999999994</v>
      </c>
      <c r="FU12" s="9">
        <v>13.584</v>
      </c>
      <c r="FV12" s="9">
        <v>37.534999999999997</v>
      </c>
      <c r="FW12" s="9">
        <v>17.821000000000002</v>
      </c>
      <c r="FX12" s="9">
        <v>19.713999999999999</v>
      </c>
      <c r="FY12" s="9">
        <v>200.226</v>
      </c>
      <c r="FZ12" s="9">
        <v>108.232</v>
      </c>
      <c r="GA12" s="9">
        <v>91.992999999999995</v>
      </c>
      <c r="GB12" s="9">
        <v>34.738</v>
      </c>
      <c r="GC12" s="9">
        <v>16.391999999999999</v>
      </c>
      <c r="GD12" s="9">
        <v>18.346</v>
      </c>
      <c r="GE12" s="9">
        <v>164.727</v>
      </c>
      <c r="GF12" s="9">
        <v>83.769000000000005</v>
      </c>
      <c r="GG12" s="9">
        <v>80.957999999999998</v>
      </c>
      <c r="GH12" s="9">
        <v>18.748999999999999</v>
      </c>
      <c r="GI12" s="9">
        <v>9.2579999999999991</v>
      </c>
      <c r="GJ12" s="9">
        <v>9.4909999999999997</v>
      </c>
      <c r="GK12" s="9">
        <v>258.2</v>
      </c>
      <c r="GL12" s="9">
        <v>136.392</v>
      </c>
      <c r="GM12" s="9">
        <v>121.80800000000001</v>
      </c>
      <c r="GN12" s="9">
        <v>231.44900000000001</v>
      </c>
      <c r="GO12" s="9">
        <v>123.52200000000001</v>
      </c>
      <c r="GP12" s="9">
        <v>107.92700000000001</v>
      </c>
      <c r="GQ12" s="9">
        <v>216.55099999999999</v>
      </c>
      <c r="GR12" s="9">
        <v>116.741</v>
      </c>
      <c r="GS12" s="9">
        <v>99.81</v>
      </c>
      <c r="GT12" s="9">
        <v>63.642000000000003</v>
      </c>
      <c r="GU12" s="9">
        <v>33.161999999999999</v>
      </c>
      <c r="GV12" s="9">
        <v>30.48</v>
      </c>
      <c r="GW12" s="9">
        <v>36.966999999999999</v>
      </c>
      <c r="GX12" s="9">
        <v>18.905999999999999</v>
      </c>
      <c r="GY12" s="9">
        <v>18.061</v>
      </c>
      <c r="GZ12" s="9">
        <v>16.529</v>
      </c>
      <c r="HA12" s="9">
        <v>8.5679999999999996</v>
      </c>
      <c r="HB12" s="9">
        <v>7.9610000000000003</v>
      </c>
      <c r="HC12" s="9">
        <v>16.77</v>
      </c>
      <c r="HD12" s="9">
        <v>9.2010000000000005</v>
      </c>
      <c r="HE12" s="9">
        <v>7.569</v>
      </c>
      <c r="HF12" s="9">
        <v>162.52199999999999</v>
      </c>
      <c r="HG12" s="9">
        <v>70.233000000000004</v>
      </c>
      <c r="HH12" s="9">
        <v>92.289000000000001</v>
      </c>
      <c r="HI12" s="9">
        <v>29.832999999999998</v>
      </c>
      <c r="HJ12" s="9">
        <v>12.574</v>
      </c>
      <c r="HK12" s="9">
        <v>17.259</v>
      </c>
      <c r="HL12" s="9">
        <v>8.83</v>
      </c>
      <c r="HM12" s="9">
        <v>4.2149999999999999</v>
      </c>
      <c r="HN12" s="9">
        <v>4.6150000000000002</v>
      </c>
      <c r="HO12" s="9">
        <v>24.587</v>
      </c>
      <c r="HP12" s="9">
        <v>10.51</v>
      </c>
      <c r="HQ12" s="9">
        <v>14.077</v>
      </c>
      <c r="HR12" s="9">
        <v>3.2890000000000001</v>
      </c>
      <c r="HS12" s="9">
        <v>1.2110000000000001</v>
      </c>
      <c r="HT12" s="9">
        <v>2.077</v>
      </c>
      <c r="HU12" s="9">
        <v>20.259</v>
      </c>
      <c r="HV12" s="9">
        <v>8.8019999999999996</v>
      </c>
      <c r="HW12" s="9">
        <v>11.457000000000001</v>
      </c>
      <c r="HX12" s="9">
        <v>1.758</v>
      </c>
      <c r="HY12" s="9">
        <v>0.69799999999999995</v>
      </c>
      <c r="HZ12" s="9">
        <v>1.0609999999999999</v>
      </c>
      <c r="IA12" s="9">
        <v>5.2460000000000004</v>
      </c>
      <c r="IB12" s="9">
        <v>2.0640000000000001</v>
      </c>
      <c r="IC12" s="9">
        <v>3.181</v>
      </c>
      <c r="ID12" s="9">
        <v>5.3449999999999998</v>
      </c>
      <c r="IE12" s="9">
        <v>0.378</v>
      </c>
      <c r="IF12" s="9">
        <v>4.9669999999999996</v>
      </c>
      <c r="IG12" s="9">
        <v>68.116</v>
      </c>
      <c r="IH12" s="9">
        <v>30.318999999999999</v>
      </c>
      <c r="II12" s="9">
        <v>37.796999999999997</v>
      </c>
      <c r="IJ12" s="9">
        <v>46.603000000000002</v>
      </c>
      <c r="IK12" s="9">
        <v>21.774999999999999</v>
      </c>
      <c r="IL12" s="9">
        <v>24.827999999999999</v>
      </c>
      <c r="IM12" s="9">
        <v>5.2309999999999999</v>
      </c>
      <c r="IN12" s="9">
        <v>2.298</v>
      </c>
      <c r="IO12" s="9">
        <v>2.9329999999999998</v>
      </c>
      <c r="IP12" s="9">
        <v>41.372</v>
      </c>
      <c r="IQ12" s="9">
        <v>19.478000000000002</v>
      </c>
    </row>
    <row r="13" spans="1:251">
      <c r="A13" s="10">
        <v>42767</v>
      </c>
      <c r="B13" s="9">
        <v>30.925999999999998</v>
      </c>
      <c r="C13" s="9">
        <v>26.61</v>
      </c>
      <c r="D13" s="9">
        <v>507.35700000000003</v>
      </c>
      <c r="E13" s="9">
        <v>217.61699999999999</v>
      </c>
      <c r="F13" s="9">
        <v>289.74</v>
      </c>
      <c r="G13" s="9">
        <v>82.438000000000002</v>
      </c>
      <c r="H13" s="9">
        <v>31.655999999999999</v>
      </c>
      <c r="I13" s="9">
        <v>50.781999999999996</v>
      </c>
      <c r="J13" s="9">
        <v>25.628</v>
      </c>
      <c r="K13" s="9">
        <v>11.756</v>
      </c>
      <c r="L13" s="9">
        <v>13.872999999999999</v>
      </c>
      <c r="M13" s="9">
        <v>71.085999999999999</v>
      </c>
      <c r="N13" s="9">
        <v>27.434999999999999</v>
      </c>
      <c r="O13" s="9">
        <v>43.651000000000003</v>
      </c>
      <c r="P13" s="9">
        <v>10.896000000000001</v>
      </c>
      <c r="Q13" s="9">
        <v>3.2839999999999998</v>
      </c>
      <c r="R13" s="9">
        <v>7.6120000000000001</v>
      </c>
      <c r="S13" s="9">
        <v>54.817</v>
      </c>
      <c r="T13" s="9">
        <v>22.303999999999998</v>
      </c>
      <c r="U13" s="9">
        <v>32.512999999999998</v>
      </c>
      <c r="V13" s="9">
        <v>5.3979999999999997</v>
      </c>
      <c r="W13" s="9">
        <v>3.0350000000000001</v>
      </c>
      <c r="X13" s="9">
        <v>2.363</v>
      </c>
      <c r="Y13" s="9">
        <v>12.052</v>
      </c>
      <c r="Z13" s="9">
        <v>4.2220000000000004</v>
      </c>
      <c r="AA13" s="9">
        <v>7.83</v>
      </c>
      <c r="AB13" s="9">
        <v>11.436</v>
      </c>
      <c r="AC13" s="9">
        <v>0.33300000000000002</v>
      </c>
      <c r="AD13" s="9">
        <v>11.103</v>
      </c>
      <c r="AE13" s="9">
        <v>168.72300000000001</v>
      </c>
      <c r="AF13" s="9">
        <v>79.12</v>
      </c>
      <c r="AG13" s="9">
        <v>89.602999999999994</v>
      </c>
      <c r="AH13" s="9">
        <v>140.67400000000001</v>
      </c>
      <c r="AI13" s="9">
        <v>62.582999999999998</v>
      </c>
      <c r="AJ13" s="9">
        <v>78.090999999999994</v>
      </c>
      <c r="AK13" s="9">
        <v>16.722000000000001</v>
      </c>
      <c r="AL13" s="9">
        <v>6.2939999999999996</v>
      </c>
      <c r="AM13" s="9">
        <v>10.428000000000001</v>
      </c>
      <c r="AN13" s="9">
        <v>123.952</v>
      </c>
      <c r="AO13" s="9">
        <v>56.287999999999997</v>
      </c>
      <c r="AP13" s="9">
        <v>67.662999999999997</v>
      </c>
      <c r="AQ13" s="9">
        <v>820.43799999999999</v>
      </c>
      <c r="AR13" s="9">
        <v>425.82100000000003</v>
      </c>
      <c r="AS13" s="9">
        <v>394.61700000000002</v>
      </c>
      <c r="AT13" s="9">
        <v>548.16999999999996</v>
      </c>
      <c r="AU13" s="9">
        <v>242.249</v>
      </c>
      <c r="AV13" s="9">
        <v>305.92099999999999</v>
      </c>
      <c r="AW13" s="9">
        <v>65.869</v>
      </c>
      <c r="AX13" s="9">
        <v>27.077000000000002</v>
      </c>
      <c r="AY13" s="9">
        <v>38.792000000000002</v>
      </c>
      <c r="AZ13" s="9">
        <v>1967.787</v>
      </c>
      <c r="BA13" s="9">
        <v>967.92100000000005</v>
      </c>
      <c r="BB13" s="9">
        <v>999.86599999999999</v>
      </c>
      <c r="BC13" s="9">
        <v>1248.4190000000001</v>
      </c>
      <c r="BD13" s="9">
        <v>671.64200000000005</v>
      </c>
      <c r="BE13" s="9">
        <v>576.77700000000004</v>
      </c>
      <c r="BF13" s="9">
        <v>212.36799999999999</v>
      </c>
      <c r="BG13" s="9">
        <v>111.869</v>
      </c>
      <c r="BH13" s="9">
        <v>100.499</v>
      </c>
      <c r="BI13" s="9">
        <v>127.264</v>
      </c>
      <c r="BJ13" s="9">
        <v>47.226999999999997</v>
      </c>
      <c r="BK13" s="9">
        <v>80.037000000000006</v>
      </c>
      <c r="BL13" s="9">
        <v>65.777000000000001</v>
      </c>
      <c r="BM13" s="9">
        <v>29.495000000000001</v>
      </c>
      <c r="BN13" s="9">
        <v>36.281999999999996</v>
      </c>
      <c r="BO13" s="9">
        <v>136.28200000000001</v>
      </c>
      <c r="BP13" s="9">
        <v>57.151000000000003</v>
      </c>
      <c r="BQ13" s="9">
        <v>79.131</v>
      </c>
      <c r="BR13" s="9">
        <v>123.15600000000001</v>
      </c>
      <c r="BS13" s="9">
        <v>46.792000000000002</v>
      </c>
      <c r="BT13" s="9">
        <v>76.364000000000004</v>
      </c>
      <c r="BU13" s="9">
        <v>207.989</v>
      </c>
      <c r="BV13" s="9">
        <v>111.373</v>
      </c>
      <c r="BW13" s="9">
        <v>96.616</v>
      </c>
      <c r="BX13" s="9">
        <v>1040.43</v>
      </c>
      <c r="BY13" s="9">
        <v>560.26800000000003</v>
      </c>
      <c r="BZ13" s="9">
        <v>480.161</v>
      </c>
      <c r="CA13" s="9">
        <v>186.69399999999999</v>
      </c>
      <c r="CB13" s="9">
        <v>97.992999999999995</v>
      </c>
      <c r="CC13" s="9">
        <v>88.700999999999993</v>
      </c>
      <c r="CD13" s="9">
        <v>833.65200000000004</v>
      </c>
      <c r="CE13" s="9">
        <v>428.00599999999997</v>
      </c>
      <c r="CF13" s="9">
        <v>405.64499999999998</v>
      </c>
      <c r="CG13" s="9">
        <v>96.804000000000002</v>
      </c>
      <c r="CH13" s="9">
        <v>50.298999999999999</v>
      </c>
      <c r="CI13" s="9">
        <v>46.505000000000003</v>
      </c>
      <c r="CJ13" s="9">
        <v>1361.35</v>
      </c>
      <c r="CK13" s="9">
        <v>715.16200000000003</v>
      </c>
      <c r="CL13" s="9">
        <v>646.18899999999996</v>
      </c>
      <c r="CM13" s="9">
        <v>1227.018</v>
      </c>
      <c r="CN13" s="9">
        <v>654.34</v>
      </c>
      <c r="CO13" s="9">
        <v>572.678</v>
      </c>
      <c r="CP13" s="9">
        <v>1130.058</v>
      </c>
      <c r="CQ13" s="9">
        <v>614.46799999999996</v>
      </c>
      <c r="CR13" s="9">
        <v>515.58900000000006</v>
      </c>
      <c r="CS13" s="9">
        <v>310.483</v>
      </c>
      <c r="CT13" s="9">
        <v>149.41999999999999</v>
      </c>
      <c r="CU13" s="9">
        <v>161.06299999999999</v>
      </c>
      <c r="CV13" s="9">
        <v>204.36099999999999</v>
      </c>
      <c r="CW13" s="9">
        <v>98.855000000000004</v>
      </c>
      <c r="CX13" s="9">
        <v>105.506</v>
      </c>
      <c r="CY13" s="9">
        <v>91.43</v>
      </c>
      <c r="CZ13" s="9">
        <v>55.335000000000001</v>
      </c>
      <c r="DA13" s="9">
        <v>36.094999999999999</v>
      </c>
      <c r="DB13" s="9">
        <v>83.775000000000006</v>
      </c>
      <c r="DC13" s="9">
        <v>42.235999999999997</v>
      </c>
      <c r="DD13" s="9">
        <v>41.539000000000001</v>
      </c>
      <c r="DE13" s="9">
        <v>635.59400000000005</v>
      </c>
      <c r="DF13" s="9">
        <v>254.04400000000001</v>
      </c>
      <c r="DG13" s="9">
        <v>381.55</v>
      </c>
      <c r="DH13" s="9">
        <v>142.99600000000001</v>
      </c>
      <c r="DI13" s="9">
        <v>45.262</v>
      </c>
      <c r="DJ13" s="9">
        <v>97.734999999999999</v>
      </c>
      <c r="DK13" s="9">
        <v>41.924999999999997</v>
      </c>
      <c r="DL13" s="9">
        <v>21.904</v>
      </c>
      <c r="DM13" s="9">
        <v>20.021000000000001</v>
      </c>
      <c r="DN13" s="9">
        <v>119.38800000000001</v>
      </c>
      <c r="DO13" s="9">
        <v>40.43</v>
      </c>
      <c r="DP13" s="9">
        <v>78.956999999999994</v>
      </c>
      <c r="DQ13" s="9">
        <v>24.776</v>
      </c>
      <c r="DR13" s="9">
        <v>7.157</v>
      </c>
      <c r="DS13" s="9">
        <v>17.619</v>
      </c>
      <c r="DT13" s="9">
        <v>88.837000000000003</v>
      </c>
      <c r="DU13" s="9">
        <v>31.42</v>
      </c>
      <c r="DV13" s="9">
        <v>57.417000000000002</v>
      </c>
      <c r="DW13" s="9">
        <v>12.763</v>
      </c>
      <c r="DX13" s="9">
        <v>5.5910000000000002</v>
      </c>
      <c r="DY13" s="9">
        <v>7.173</v>
      </c>
      <c r="DZ13" s="9">
        <v>23.609000000000002</v>
      </c>
      <c r="EA13" s="9">
        <v>4.8310000000000004</v>
      </c>
      <c r="EB13" s="9">
        <v>18.777000000000001</v>
      </c>
      <c r="EC13" s="9">
        <v>29.126999999999999</v>
      </c>
      <c r="ED13" s="9">
        <v>0.53200000000000003</v>
      </c>
      <c r="EE13" s="9">
        <v>28.594999999999999</v>
      </c>
      <c r="EF13" s="9">
        <v>258.685</v>
      </c>
      <c r="EG13" s="9">
        <v>109.217</v>
      </c>
      <c r="EH13" s="9">
        <v>149.46799999999999</v>
      </c>
      <c r="EI13" s="9">
        <v>226.77099999999999</v>
      </c>
      <c r="EJ13" s="9">
        <v>87.497</v>
      </c>
      <c r="EK13" s="9">
        <v>139.274</v>
      </c>
      <c r="EL13" s="9">
        <v>35.021999999999998</v>
      </c>
      <c r="EM13" s="9">
        <v>12.06</v>
      </c>
      <c r="EN13" s="9">
        <v>22.962</v>
      </c>
      <c r="EO13" s="9">
        <v>191.75</v>
      </c>
      <c r="EP13" s="9">
        <v>75.436999999999998</v>
      </c>
      <c r="EQ13" s="9">
        <v>116.312</v>
      </c>
      <c r="ER13" s="9">
        <v>1283.441</v>
      </c>
      <c r="ES13" s="9">
        <v>683.702</v>
      </c>
      <c r="ET13" s="9">
        <v>599.73900000000003</v>
      </c>
      <c r="EU13" s="9">
        <v>684.34699999999998</v>
      </c>
      <c r="EV13" s="9">
        <v>284.21899999999999</v>
      </c>
      <c r="EW13" s="9">
        <v>400.12700000000001</v>
      </c>
      <c r="EX13" s="9">
        <v>112.82</v>
      </c>
      <c r="EY13" s="9">
        <v>38.86</v>
      </c>
      <c r="EZ13" s="9">
        <v>73.959000000000003</v>
      </c>
      <c r="FA13" s="9">
        <v>418.17200000000003</v>
      </c>
      <c r="FB13" s="9">
        <v>205.035</v>
      </c>
      <c r="FC13" s="9">
        <v>213.137</v>
      </c>
      <c r="FD13" s="9">
        <v>239.78299999999999</v>
      </c>
      <c r="FE13" s="9">
        <v>126.614</v>
      </c>
      <c r="FF13" s="9">
        <v>113.169</v>
      </c>
      <c r="FG13" s="9">
        <v>35.030999999999999</v>
      </c>
      <c r="FH13" s="9">
        <v>16.725000000000001</v>
      </c>
      <c r="FI13" s="9">
        <v>18.306999999999999</v>
      </c>
      <c r="FJ13" s="9">
        <v>25.588000000000001</v>
      </c>
      <c r="FK13" s="9">
        <v>9.6669999999999998</v>
      </c>
      <c r="FL13" s="9">
        <v>15.920999999999999</v>
      </c>
      <c r="FM13" s="9">
        <v>12.307</v>
      </c>
      <c r="FN13" s="9">
        <v>6.0780000000000003</v>
      </c>
      <c r="FO13" s="9">
        <v>6.2290000000000001</v>
      </c>
      <c r="FP13" s="9">
        <v>24.823</v>
      </c>
      <c r="FQ13" s="9">
        <v>9.6359999999999992</v>
      </c>
      <c r="FR13" s="9">
        <v>15.186999999999999</v>
      </c>
      <c r="FS13" s="9">
        <v>23.591000000000001</v>
      </c>
      <c r="FT13" s="9">
        <v>8.7550000000000008</v>
      </c>
      <c r="FU13" s="9">
        <v>14.836</v>
      </c>
      <c r="FV13" s="9">
        <v>39.701999999999998</v>
      </c>
      <c r="FW13" s="9">
        <v>20.812000000000001</v>
      </c>
      <c r="FX13" s="9">
        <v>18.89</v>
      </c>
      <c r="FY13" s="9">
        <v>200.08</v>
      </c>
      <c r="FZ13" s="9">
        <v>105.80200000000001</v>
      </c>
      <c r="GA13" s="9">
        <v>94.278000000000006</v>
      </c>
      <c r="GB13" s="9">
        <v>35.890999999999998</v>
      </c>
      <c r="GC13" s="9">
        <v>18.466000000000001</v>
      </c>
      <c r="GD13" s="9">
        <v>17.425000000000001</v>
      </c>
      <c r="GE13" s="9">
        <v>165.10599999999999</v>
      </c>
      <c r="GF13" s="9">
        <v>82.787000000000006</v>
      </c>
      <c r="GG13" s="9">
        <v>82.319000000000003</v>
      </c>
      <c r="GH13" s="9">
        <v>21.384</v>
      </c>
      <c r="GI13" s="9">
        <v>7.3929999999999998</v>
      </c>
      <c r="GJ13" s="9">
        <v>13.991</v>
      </c>
      <c r="GK13" s="9">
        <v>262.27600000000001</v>
      </c>
      <c r="GL13" s="9">
        <v>138.02099999999999</v>
      </c>
      <c r="GM13" s="9">
        <v>124.255</v>
      </c>
      <c r="GN13" s="9">
        <v>234.52500000000001</v>
      </c>
      <c r="GO13" s="9">
        <v>124.36499999999999</v>
      </c>
      <c r="GP13" s="9">
        <v>110.16</v>
      </c>
      <c r="GQ13" s="9">
        <v>217.52199999999999</v>
      </c>
      <c r="GR13" s="9">
        <v>115.532</v>
      </c>
      <c r="GS13" s="9">
        <v>101.99</v>
      </c>
      <c r="GT13" s="9">
        <v>65.144999999999996</v>
      </c>
      <c r="GU13" s="9">
        <v>32.277999999999999</v>
      </c>
      <c r="GV13" s="9">
        <v>32.866999999999997</v>
      </c>
      <c r="GW13" s="9">
        <v>40.082000000000001</v>
      </c>
      <c r="GX13" s="9">
        <v>21.45</v>
      </c>
      <c r="GY13" s="9">
        <v>18.632000000000001</v>
      </c>
      <c r="GZ13" s="9">
        <v>17.588999999999999</v>
      </c>
      <c r="HA13" s="9">
        <v>10.042999999999999</v>
      </c>
      <c r="HB13" s="9">
        <v>7.5460000000000003</v>
      </c>
      <c r="HC13" s="9">
        <v>15.05</v>
      </c>
      <c r="HD13" s="9">
        <v>7.8520000000000003</v>
      </c>
      <c r="HE13" s="9">
        <v>7.1980000000000004</v>
      </c>
      <c r="HF13" s="9">
        <v>163.339</v>
      </c>
      <c r="HG13" s="9">
        <v>70.569000000000003</v>
      </c>
      <c r="HH13" s="9">
        <v>92.771000000000001</v>
      </c>
      <c r="HI13" s="9">
        <v>32.835000000000001</v>
      </c>
      <c r="HJ13" s="9">
        <v>10.548</v>
      </c>
      <c r="HK13" s="9">
        <v>22.286999999999999</v>
      </c>
      <c r="HL13" s="9">
        <v>7.4989999999999997</v>
      </c>
      <c r="HM13" s="9">
        <v>2.41</v>
      </c>
      <c r="HN13" s="9">
        <v>5.0890000000000004</v>
      </c>
      <c r="HO13" s="9">
        <v>29.007999999999999</v>
      </c>
      <c r="HP13" s="9">
        <v>10.311999999999999</v>
      </c>
      <c r="HQ13" s="9">
        <v>18.696000000000002</v>
      </c>
      <c r="HR13" s="9">
        <v>4.4269999999999996</v>
      </c>
      <c r="HS13" s="9">
        <v>1.371</v>
      </c>
      <c r="HT13" s="9">
        <v>3.056</v>
      </c>
      <c r="HU13" s="9">
        <v>23.172000000000001</v>
      </c>
      <c r="HV13" s="9">
        <v>8.5079999999999991</v>
      </c>
      <c r="HW13" s="9">
        <v>14.664</v>
      </c>
      <c r="HX13" s="9">
        <v>2.2120000000000002</v>
      </c>
      <c r="HY13" s="9">
        <v>1.286</v>
      </c>
      <c r="HZ13" s="9">
        <v>0.92600000000000005</v>
      </c>
      <c r="IA13" s="9">
        <v>3.827</v>
      </c>
      <c r="IB13" s="9">
        <v>0.23499999999999999</v>
      </c>
      <c r="IC13" s="9">
        <v>3.5920000000000001</v>
      </c>
      <c r="ID13" s="9">
        <v>6.5949999999999998</v>
      </c>
      <c r="IE13" s="9">
        <v>0.247</v>
      </c>
      <c r="IF13" s="9">
        <v>6.3479999999999999</v>
      </c>
      <c r="IG13" s="9">
        <v>63.636000000000003</v>
      </c>
      <c r="IH13" s="9">
        <v>29.725000000000001</v>
      </c>
      <c r="II13" s="9">
        <v>33.911000000000001</v>
      </c>
      <c r="IJ13" s="9">
        <v>47.884999999999998</v>
      </c>
      <c r="IK13" s="9">
        <v>18.399999999999999</v>
      </c>
      <c r="IL13" s="9">
        <v>29.484999999999999</v>
      </c>
      <c r="IM13" s="9">
        <v>7.0369999999999999</v>
      </c>
      <c r="IN13" s="9">
        <v>1.8959999999999999</v>
      </c>
      <c r="IO13" s="9">
        <v>5.141</v>
      </c>
      <c r="IP13" s="9">
        <v>40.847999999999999</v>
      </c>
      <c r="IQ13" s="9">
        <v>16.504000000000001</v>
      </c>
    </row>
    <row r="14" spans="1:251">
      <c r="A14" s="10">
        <v>43132</v>
      </c>
      <c r="B14" s="9">
        <v>27.564</v>
      </c>
      <c r="C14" s="9">
        <v>24.387</v>
      </c>
      <c r="D14" s="9">
        <v>499.46100000000001</v>
      </c>
      <c r="E14" s="9">
        <v>211.09100000000001</v>
      </c>
      <c r="F14" s="9">
        <v>288.37099999999998</v>
      </c>
      <c r="G14" s="9">
        <v>83.82</v>
      </c>
      <c r="H14" s="9">
        <v>34.380000000000003</v>
      </c>
      <c r="I14" s="9">
        <v>49.44</v>
      </c>
      <c r="J14" s="9">
        <v>27.379000000000001</v>
      </c>
      <c r="K14" s="9">
        <v>13.188000000000001</v>
      </c>
      <c r="L14" s="9">
        <v>14.192</v>
      </c>
      <c r="M14" s="9">
        <v>69.018000000000001</v>
      </c>
      <c r="N14" s="9">
        <v>27.068000000000001</v>
      </c>
      <c r="O14" s="9">
        <v>41.95</v>
      </c>
      <c r="P14" s="9">
        <v>12.273</v>
      </c>
      <c r="Q14" s="9">
        <v>4.2060000000000004</v>
      </c>
      <c r="R14" s="9">
        <v>8.0670000000000002</v>
      </c>
      <c r="S14" s="9">
        <v>54.841000000000001</v>
      </c>
      <c r="T14" s="9">
        <v>21.873999999999999</v>
      </c>
      <c r="U14" s="9">
        <v>32.968000000000004</v>
      </c>
      <c r="V14" s="9">
        <v>7.8609999999999998</v>
      </c>
      <c r="W14" s="9">
        <v>3.49</v>
      </c>
      <c r="X14" s="9">
        <v>4.3710000000000004</v>
      </c>
      <c r="Y14" s="9">
        <v>14.802</v>
      </c>
      <c r="Z14" s="9">
        <v>7.3120000000000003</v>
      </c>
      <c r="AA14" s="9">
        <v>7.49</v>
      </c>
      <c r="AB14" s="9">
        <v>13.875999999999999</v>
      </c>
      <c r="AC14" s="9">
        <v>1.2190000000000001</v>
      </c>
      <c r="AD14" s="9">
        <v>12.657999999999999</v>
      </c>
      <c r="AE14" s="9">
        <v>192.982</v>
      </c>
      <c r="AF14" s="9">
        <v>90.733999999999995</v>
      </c>
      <c r="AG14" s="9">
        <v>102.248</v>
      </c>
      <c r="AH14" s="9">
        <v>135.77099999999999</v>
      </c>
      <c r="AI14" s="9">
        <v>61.944000000000003</v>
      </c>
      <c r="AJ14" s="9">
        <v>73.826999999999998</v>
      </c>
      <c r="AK14" s="9">
        <v>17.533000000000001</v>
      </c>
      <c r="AL14" s="9">
        <v>6.0010000000000003</v>
      </c>
      <c r="AM14" s="9">
        <v>11.532</v>
      </c>
      <c r="AN14" s="9">
        <v>118.238</v>
      </c>
      <c r="AO14" s="9">
        <v>55.944000000000003</v>
      </c>
      <c r="AP14" s="9">
        <v>62.293999999999997</v>
      </c>
      <c r="AQ14" s="9">
        <v>842.73400000000004</v>
      </c>
      <c r="AR14" s="9">
        <v>438.738</v>
      </c>
      <c r="AS14" s="9">
        <v>403.99599999999998</v>
      </c>
      <c r="AT14" s="9">
        <v>533.87900000000002</v>
      </c>
      <c r="AU14" s="9">
        <v>232.654</v>
      </c>
      <c r="AV14" s="9">
        <v>301.22500000000002</v>
      </c>
      <c r="AW14" s="9">
        <v>63.481000000000002</v>
      </c>
      <c r="AX14" s="9">
        <v>25.923999999999999</v>
      </c>
      <c r="AY14" s="9">
        <v>37.557000000000002</v>
      </c>
      <c r="AZ14" s="9">
        <v>1979.077</v>
      </c>
      <c r="BA14" s="9">
        <v>970.76800000000003</v>
      </c>
      <c r="BB14" s="9">
        <v>1008.31</v>
      </c>
      <c r="BC14" s="9">
        <v>1275.0060000000001</v>
      </c>
      <c r="BD14" s="9">
        <v>676.58900000000006</v>
      </c>
      <c r="BE14" s="9">
        <v>598.41800000000001</v>
      </c>
      <c r="BF14" s="9">
        <v>202.06200000000001</v>
      </c>
      <c r="BG14" s="9">
        <v>99.275999999999996</v>
      </c>
      <c r="BH14" s="9">
        <v>102.786</v>
      </c>
      <c r="BI14" s="9">
        <v>119.60599999999999</v>
      </c>
      <c r="BJ14" s="9">
        <v>42.116999999999997</v>
      </c>
      <c r="BK14" s="9">
        <v>77.489000000000004</v>
      </c>
      <c r="BL14" s="9">
        <v>57.241999999999997</v>
      </c>
      <c r="BM14" s="9">
        <v>22.882999999999999</v>
      </c>
      <c r="BN14" s="9">
        <v>34.359000000000002</v>
      </c>
      <c r="BO14" s="9">
        <v>128.14400000000001</v>
      </c>
      <c r="BP14" s="9">
        <v>53.398000000000003</v>
      </c>
      <c r="BQ14" s="9">
        <v>74.745999999999995</v>
      </c>
      <c r="BR14" s="9">
        <v>113.46</v>
      </c>
      <c r="BS14" s="9">
        <v>39.484999999999999</v>
      </c>
      <c r="BT14" s="9">
        <v>73.974999999999994</v>
      </c>
      <c r="BU14" s="9">
        <v>229.01599999999999</v>
      </c>
      <c r="BV14" s="9">
        <v>126.788</v>
      </c>
      <c r="BW14" s="9">
        <v>102.22799999999999</v>
      </c>
      <c r="BX14" s="9">
        <v>1045.99</v>
      </c>
      <c r="BY14" s="9">
        <v>549.80100000000004</v>
      </c>
      <c r="BZ14" s="9">
        <v>496.18900000000002</v>
      </c>
      <c r="CA14" s="9">
        <v>207.435</v>
      </c>
      <c r="CB14" s="9">
        <v>115.05800000000001</v>
      </c>
      <c r="CC14" s="9">
        <v>92.376999999999995</v>
      </c>
      <c r="CD14" s="9">
        <v>843.07899999999995</v>
      </c>
      <c r="CE14" s="9">
        <v>418.45699999999999</v>
      </c>
      <c r="CF14" s="9">
        <v>424.62200000000001</v>
      </c>
      <c r="CG14" s="9">
        <v>111.169</v>
      </c>
      <c r="CH14" s="9">
        <v>58.011000000000003</v>
      </c>
      <c r="CI14" s="9">
        <v>53.158000000000001</v>
      </c>
      <c r="CJ14" s="9">
        <v>1373.1569999999999</v>
      </c>
      <c r="CK14" s="9">
        <v>718.745</v>
      </c>
      <c r="CL14" s="9">
        <v>654.41200000000003</v>
      </c>
      <c r="CM14" s="9">
        <v>1219.5530000000001</v>
      </c>
      <c r="CN14" s="9">
        <v>642.21299999999997</v>
      </c>
      <c r="CO14" s="9">
        <v>577.34100000000001</v>
      </c>
      <c r="CP14" s="9">
        <v>1135.1590000000001</v>
      </c>
      <c r="CQ14" s="9">
        <v>603.32100000000003</v>
      </c>
      <c r="CR14" s="9">
        <v>531.83799999999997</v>
      </c>
      <c r="CS14" s="9">
        <v>306.262</v>
      </c>
      <c r="CT14" s="9">
        <v>154.62100000000001</v>
      </c>
      <c r="CU14" s="9">
        <v>151.63999999999999</v>
      </c>
      <c r="CV14" s="9">
        <v>191.905</v>
      </c>
      <c r="CW14" s="9">
        <v>99.718999999999994</v>
      </c>
      <c r="CX14" s="9">
        <v>92.186000000000007</v>
      </c>
      <c r="CY14" s="9">
        <v>93.754000000000005</v>
      </c>
      <c r="CZ14" s="9">
        <v>57.563000000000002</v>
      </c>
      <c r="DA14" s="9">
        <v>36.191000000000003</v>
      </c>
      <c r="DB14" s="9">
        <v>83.766000000000005</v>
      </c>
      <c r="DC14" s="9">
        <v>45.124000000000002</v>
      </c>
      <c r="DD14" s="9">
        <v>38.642000000000003</v>
      </c>
      <c r="DE14" s="9">
        <v>620.30499999999995</v>
      </c>
      <c r="DF14" s="9">
        <v>249.05500000000001</v>
      </c>
      <c r="DG14" s="9">
        <v>371.25</v>
      </c>
      <c r="DH14" s="9">
        <v>152.94999999999999</v>
      </c>
      <c r="DI14" s="9">
        <v>53.93</v>
      </c>
      <c r="DJ14" s="9">
        <v>99.02</v>
      </c>
      <c r="DK14" s="9">
        <v>45.128</v>
      </c>
      <c r="DL14" s="9">
        <v>19.940000000000001</v>
      </c>
      <c r="DM14" s="9">
        <v>25.187999999999999</v>
      </c>
      <c r="DN14" s="9">
        <v>130.547</v>
      </c>
      <c r="DO14" s="9">
        <v>45.247</v>
      </c>
      <c r="DP14" s="9">
        <v>85.3</v>
      </c>
      <c r="DQ14" s="9">
        <v>23.605</v>
      </c>
      <c r="DR14" s="9">
        <v>6.1539999999999999</v>
      </c>
      <c r="DS14" s="9">
        <v>17.452000000000002</v>
      </c>
      <c r="DT14" s="9">
        <v>99.293999999999997</v>
      </c>
      <c r="DU14" s="9">
        <v>36.140999999999998</v>
      </c>
      <c r="DV14" s="9">
        <v>63.154000000000003</v>
      </c>
      <c r="DW14" s="9">
        <v>14.683999999999999</v>
      </c>
      <c r="DX14" s="9">
        <v>5.3730000000000002</v>
      </c>
      <c r="DY14" s="9">
        <v>9.3109999999999999</v>
      </c>
      <c r="DZ14" s="9">
        <v>25.199000000000002</v>
      </c>
      <c r="EA14" s="9">
        <v>8.9239999999999995</v>
      </c>
      <c r="EB14" s="9">
        <v>16.276</v>
      </c>
      <c r="EC14" s="9">
        <v>31.568000000000001</v>
      </c>
      <c r="ED14" s="9">
        <v>1.8069999999999999</v>
      </c>
      <c r="EE14" s="9">
        <v>29.760999999999999</v>
      </c>
      <c r="EF14" s="9">
        <v>281.49799999999999</v>
      </c>
      <c r="EG14" s="9">
        <v>113.28700000000001</v>
      </c>
      <c r="EH14" s="9">
        <v>168.21100000000001</v>
      </c>
      <c r="EI14" s="9">
        <v>239.512</v>
      </c>
      <c r="EJ14" s="9">
        <v>99.295000000000002</v>
      </c>
      <c r="EK14" s="9">
        <v>140.21700000000001</v>
      </c>
      <c r="EL14" s="9">
        <v>32.677</v>
      </c>
      <c r="EM14" s="9">
        <v>10.798999999999999</v>
      </c>
      <c r="EN14" s="9">
        <v>21.876999999999999</v>
      </c>
      <c r="EO14" s="9">
        <v>206.83600000000001</v>
      </c>
      <c r="EP14" s="9">
        <v>88.495999999999995</v>
      </c>
      <c r="EQ14" s="9">
        <v>118.34</v>
      </c>
      <c r="ER14" s="9">
        <v>1307.683</v>
      </c>
      <c r="ES14" s="9">
        <v>687.38800000000003</v>
      </c>
      <c r="ET14" s="9">
        <v>620.29499999999996</v>
      </c>
      <c r="EU14" s="9">
        <v>671.39400000000001</v>
      </c>
      <c r="EV14" s="9">
        <v>283.38</v>
      </c>
      <c r="EW14" s="9">
        <v>388.01499999999999</v>
      </c>
      <c r="EX14" s="9">
        <v>117.17700000000001</v>
      </c>
      <c r="EY14" s="9">
        <v>43.558</v>
      </c>
      <c r="EZ14" s="9">
        <v>73.619</v>
      </c>
      <c r="FA14" s="9">
        <v>427.20800000000003</v>
      </c>
      <c r="FB14" s="9">
        <v>209.447</v>
      </c>
      <c r="FC14" s="9">
        <v>217.761</v>
      </c>
      <c r="FD14" s="9">
        <v>249.72399999999999</v>
      </c>
      <c r="FE14" s="9">
        <v>127.965</v>
      </c>
      <c r="FF14" s="9">
        <v>121.759</v>
      </c>
      <c r="FG14" s="9">
        <v>37.597000000000001</v>
      </c>
      <c r="FH14" s="9">
        <v>17.071000000000002</v>
      </c>
      <c r="FI14" s="9">
        <v>20.526</v>
      </c>
      <c r="FJ14" s="9">
        <v>27.866</v>
      </c>
      <c r="FK14" s="9">
        <v>9.9890000000000008</v>
      </c>
      <c r="FL14" s="9">
        <v>17.876999999999999</v>
      </c>
      <c r="FM14" s="9">
        <v>14.012</v>
      </c>
      <c r="FN14" s="9">
        <v>5.569</v>
      </c>
      <c r="FO14" s="9">
        <v>8.4420000000000002</v>
      </c>
      <c r="FP14" s="9">
        <v>27.068000000000001</v>
      </c>
      <c r="FQ14" s="9">
        <v>9.9339999999999993</v>
      </c>
      <c r="FR14" s="9">
        <v>17.132999999999999</v>
      </c>
      <c r="FS14" s="9">
        <v>26.428999999999998</v>
      </c>
      <c r="FT14" s="9">
        <v>9.4429999999999996</v>
      </c>
      <c r="FU14" s="9">
        <v>16.986000000000001</v>
      </c>
      <c r="FV14" s="9">
        <v>46.606999999999999</v>
      </c>
      <c r="FW14" s="9">
        <v>23.353000000000002</v>
      </c>
      <c r="FX14" s="9">
        <v>23.254999999999999</v>
      </c>
      <c r="FY14" s="9">
        <v>203.11600000000001</v>
      </c>
      <c r="FZ14" s="9">
        <v>104.61199999999999</v>
      </c>
      <c r="GA14" s="9">
        <v>98.504000000000005</v>
      </c>
      <c r="GB14" s="9">
        <v>42.35</v>
      </c>
      <c r="GC14" s="9">
        <v>20.638999999999999</v>
      </c>
      <c r="GD14" s="9">
        <v>21.710999999999999</v>
      </c>
      <c r="GE14" s="9">
        <v>167.55600000000001</v>
      </c>
      <c r="GF14" s="9">
        <v>81.748000000000005</v>
      </c>
      <c r="GG14" s="9">
        <v>85.808000000000007</v>
      </c>
      <c r="GH14" s="9">
        <v>19.379000000000001</v>
      </c>
      <c r="GI14" s="9">
        <v>8.9830000000000005</v>
      </c>
      <c r="GJ14" s="9">
        <v>10.396000000000001</v>
      </c>
      <c r="GK14" s="9">
        <v>269.41399999999999</v>
      </c>
      <c r="GL14" s="9">
        <v>137.27199999999999</v>
      </c>
      <c r="GM14" s="9">
        <v>132.142</v>
      </c>
      <c r="GN14" s="9">
        <v>239.1</v>
      </c>
      <c r="GO14" s="9">
        <v>121.349</v>
      </c>
      <c r="GP14" s="9">
        <v>117.751</v>
      </c>
      <c r="GQ14" s="9">
        <v>224.16399999999999</v>
      </c>
      <c r="GR14" s="9">
        <v>114.664</v>
      </c>
      <c r="GS14" s="9">
        <v>109.5</v>
      </c>
      <c r="GT14" s="9">
        <v>70.174999999999997</v>
      </c>
      <c r="GU14" s="9">
        <v>33.344999999999999</v>
      </c>
      <c r="GV14" s="9">
        <v>36.83</v>
      </c>
      <c r="GW14" s="9">
        <v>39.371000000000002</v>
      </c>
      <c r="GX14" s="9">
        <v>19.091999999999999</v>
      </c>
      <c r="GY14" s="9">
        <v>20.279</v>
      </c>
      <c r="GZ14" s="9">
        <v>19.681000000000001</v>
      </c>
      <c r="HA14" s="9">
        <v>9.7850000000000001</v>
      </c>
      <c r="HB14" s="9">
        <v>9.8960000000000008</v>
      </c>
      <c r="HC14" s="9">
        <v>15.877000000000001</v>
      </c>
      <c r="HD14" s="9">
        <v>8.8260000000000005</v>
      </c>
      <c r="HE14" s="9">
        <v>7.05</v>
      </c>
      <c r="HF14" s="9">
        <v>161.607</v>
      </c>
      <c r="HG14" s="9">
        <v>72.655000000000001</v>
      </c>
      <c r="HH14" s="9">
        <v>88.951999999999998</v>
      </c>
      <c r="HI14" s="9">
        <v>29.294</v>
      </c>
      <c r="HJ14" s="9">
        <v>12.105</v>
      </c>
      <c r="HK14" s="9">
        <v>17.189</v>
      </c>
      <c r="HL14" s="9">
        <v>5.8559999999999999</v>
      </c>
      <c r="HM14" s="9">
        <v>2.1720000000000002</v>
      </c>
      <c r="HN14" s="9">
        <v>3.6840000000000002</v>
      </c>
      <c r="HO14" s="9">
        <v>25.42</v>
      </c>
      <c r="HP14" s="9">
        <v>10.154999999999999</v>
      </c>
      <c r="HQ14" s="9">
        <v>15.265000000000001</v>
      </c>
      <c r="HR14" s="9">
        <v>3.1059999999999999</v>
      </c>
      <c r="HS14" s="9">
        <v>1.0960000000000001</v>
      </c>
      <c r="HT14" s="9">
        <v>2.0099999999999998</v>
      </c>
      <c r="HU14" s="9">
        <v>21.542000000000002</v>
      </c>
      <c r="HV14" s="9">
        <v>8.6760000000000002</v>
      </c>
      <c r="HW14" s="9">
        <v>12.866</v>
      </c>
      <c r="HX14" s="9">
        <v>2.0259999999999998</v>
      </c>
      <c r="HY14" s="9">
        <v>0.72199999999999998</v>
      </c>
      <c r="HZ14" s="9">
        <v>1.3049999999999999</v>
      </c>
      <c r="IA14" s="9">
        <v>4.2329999999999997</v>
      </c>
      <c r="IB14" s="9">
        <v>2.2149999999999999</v>
      </c>
      <c r="IC14" s="9">
        <v>2.0190000000000001</v>
      </c>
      <c r="ID14" s="9">
        <v>6.2320000000000002</v>
      </c>
      <c r="IE14" s="9">
        <v>1.3149999999999999</v>
      </c>
      <c r="IF14" s="9">
        <v>4.9160000000000004</v>
      </c>
      <c r="IG14" s="9">
        <v>68.905000000000001</v>
      </c>
      <c r="IH14" s="9">
        <v>33.121000000000002</v>
      </c>
      <c r="II14" s="9">
        <v>35.783999999999999</v>
      </c>
      <c r="IJ14" s="9">
        <v>45.53</v>
      </c>
      <c r="IK14" s="9">
        <v>21.196000000000002</v>
      </c>
      <c r="IL14" s="9">
        <v>24.335000000000001</v>
      </c>
      <c r="IM14" s="9">
        <v>5.0350000000000001</v>
      </c>
      <c r="IN14" s="9">
        <v>1.7370000000000001</v>
      </c>
      <c r="IO14" s="9">
        <v>3.2989999999999999</v>
      </c>
      <c r="IP14" s="9">
        <v>40.494999999999997</v>
      </c>
      <c r="IQ14" s="9">
        <v>19.459</v>
      </c>
    </row>
    <row r="15" spans="1:251">
      <c r="A15" s="10">
        <v>43497</v>
      </c>
      <c r="B15" s="9">
        <v>29.08</v>
      </c>
      <c r="C15" s="9">
        <v>23.414999999999999</v>
      </c>
      <c r="D15" s="9">
        <v>504.62599999999998</v>
      </c>
      <c r="E15" s="9">
        <v>210.57499999999999</v>
      </c>
      <c r="F15" s="9">
        <v>294.05099999999999</v>
      </c>
      <c r="G15" s="9">
        <v>91.308999999999997</v>
      </c>
      <c r="H15" s="9">
        <v>32.856000000000002</v>
      </c>
      <c r="I15" s="9">
        <v>58.451999999999998</v>
      </c>
      <c r="J15" s="9">
        <v>26.158999999999999</v>
      </c>
      <c r="K15" s="9">
        <v>11.206</v>
      </c>
      <c r="L15" s="9">
        <v>14.952</v>
      </c>
      <c r="M15" s="9">
        <v>77.528000000000006</v>
      </c>
      <c r="N15" s="9">
        <v>28.012</v>
      </c>
      <c r="O15" s="9">
        <v>49.515999999999998</v>
      </c>
      <c r="P15" s="9">
        <v>11.839</v>
      </c>
      <c r="Q15" s="9">
        <v>3.9929999999999999</v>
      </c>
      <c r="R15" s="9">
        <v>7.8460000000000001</v>
      </c>
      <c r="S15" s="9">
        <v>62.438000000000002</v>
      </c>
      <c r="T15" s="9">
        <v>22.742000000000001</v>
      </c>
      <c r="U15" s="9">
        <v>39.695999999999998</v>
      </c>
      <c r="V15" s="9">
        <v>6.5289999999999999</v>
      </c>
      <c r="W15" s="9">
        <v>3.7480000000000002</v>
      </c>
      <c r="X15" s="9">
        <v>2.7810000000000001</v>
      </c>
      <c r="Y15" s="9">
        <v>14.82</v>
      </c>
      <c r="Z15" s="9">
        <v>5.4039999999999999</v>
      </c>
      <c r="AA15" s="9">
        <v>9.4160000000000004</v>
      </c>
      <c r="AB15" s="9">
        <v>14.718999999999999</v>
      </c>
      <c r="AC15" s="9">
        <v>1.08</v>
      </c>
      <c r="AD15" s="9">
        <v>13.638999999999999</v>
      </c>
      <c r="AE15" s="9">
        <v>201.42400000000001</v>
      </c>
      <c r="AF15" s="9">
        <v>92.497</v>
      </c>
      <c r="AG15" s="9">
        <v>108.92700000000001</v>
      </c>
      <c r="AH15" s="9">
        <v>144.84200000000001</v>
      </c>
      <c r="AI15" s="9">
        <v>62.494999999999997</v>
      </c>
      <c r="AJ15" s="9">
        <v>82.346999999999994</v>
      </c>
      <c r="AK15" s="9">
        <v>19.472999999999999</v>
      </c>
      <c r="AL15" s="9">
        <v>8.1739999999999995</v>
      </c>
      <c r="AM15" s="9">
        <v>11.298999999999999</v>
      </c>
      <c r="AN15" s="9">
        <v>125.369</v>
      </c>
      <c r="AO15" s="9">
        <v>54.320999999999998</v>
      </c>
      <c r="AP15" s="9">
        <v>71.048000000000002</v>
      </c>
      <c r="AQ15" s="9">
        <v>858.46900000000005</v>
      </c>
      <c r="AR15" s="9">
        <v>449.47500000000002</v>
      </c>
      <c r="AS15" s="9">
        <v>408.99400000000003</v>
      </c>
      <c r="AT15" s="9">
        <v>537.64800000000002</v>
      </c>
      <c r="AU15" s="9">
        <v>231.48099999999999</v>
      </c>
      <c r="AV15" s="9">
        <v>306.16699999999997</v>
      </c>
      <c r="AW15" s="9">
        <v>70.632999999999996</v>
      </c>
      <c r="AX15" s="9">
        <v>24.923999999999999</v>
      </c>
      <c r="AY15" s="9">
        <v>45.709000000000003</v>
      </c>
      <c r="AZ15" s="9">
        <v>2011.1310000000001</v>
      </c>
      <c r="BA15" s="9">
        <v>986.28599999999994</v>
      </c>
      <c r="BB15" s="9">
        <v>1024.845</v>
      </c>
      <c r="BC15" s="9">
        <v>1297.1189999999999</v>
      </c>
      <c r="BD15" s="9">
        <v>692.45500000000004</v>
      </c>
      <c r="BE15" s="9">
        <v>604.66399999999999</v>
      </c>
      <c r="BF15" s="9">
        <v>189.90700000000001</v>
      </c>
      <c r="BG15" s="9">
        <v>90.364000000000004</v>
      </c>
      <c r="BH15" s="9">
        <v>99.542000000000002</v>
      </c>
      <c r="BI15" s="9">
        <v>120.678</v>
      </c>
      <c r="BJ15" s="9">
        <v>40.396999999999998</v>
      </c>
      <c r="BK15" s="9">
        <v>80.281000000000006</v>
      </c>
      <c r="BL15" s="9">
        <v>66.236999999999995</v>
      </c>
      <c r="BM15" s="9">
        <v>26.952999999999999</v>
      </c>
      <c r="BN15" s="9">
        <v>39.283999999999999</v>
      </c>
      <c r="BO15" s="9">
        <v>122.62</v>
      </c>
      <c r="BP15" s="9">
        <v>49.034999999999997</v>
      </c>
      <c r="BQ15" s="9">
        <v>73.584999999999994</v>
      </c>
      <c r="BR15" s="9">
        <v>110.843</v>
      </c>
      <c r="BS15" s="9">
        <v>38.856000000000002</v>
      </c>
      <c r="BT15" s="9">
        <v>71.986999999999995</v>
      </c>
      <c r="BU15" s="9">
        <v>240.35</v>
      </c>
      <c r="BV15" s="9">
        <v>133.71199999999999</v>
      </c>
      <c r="BW15" s="9">
        <v>106.637</v>
      </c>
      <c r="BX15" s="9">
        <v>1056.769</v>
      </c>
      <c r="BY15" s="9">
        <v>558.74300000000005</v>
      </c>
      <c r="BZ15" s="9">
        <v>498.02600000000001</v>
      </c>
      <c r="CA15" s="9">
        <v>219.40899999999999</v>
      </c>
      <c r="CB15" s="9">
        <v>117.937</v>
      </c>
      <c r="CC15" s="9">
        <v>101.473</v>
      </c>
      <c r="CD15" s="9">
        <v>856.34299999999996</v>
      </c>
      <c r="CE15" s="9">
        <v>433.73099999999999</v>
      </c>
      <c r="CF15" s="9">
        <v>422.61200000000002</v>
      </c>
      <c r="CG15" s="9">
        <v>111.398</v>
      </c>
      <c r="CH15" s="9">
        <v>55.429000000000002</v>
      </c>
      <c r="CI15" s="9">
        <v>55.968000000000004</v>
      </c>
      <c r="CJ15" s="9">
        <v>1398.9090000000001</v>
      </c>
      <c r="CK15" s="9">
        <v>736.11500000000001</v>
      </c>
      <c r="CL15" s="9">
        <v>662.79399999999998</v>
      </c>
      <c r="CM15" s="9">
        <v>1260.9000000000001</v>
      </c>
      <c r="CN15" s="9">
        <v>675.52200000000005</v>
      </c>
      <c r="CO15" s="9">
        <v>585.37800000000004</v>
      </c>
      <c r="CP15" s="9">
        <v>1170.047</v>
      </c>
      <c r="CQ15" s="9">
        <v>634.50900000000001</v>
      </c>
      <c r="CR15" s="9">
        <v>535.53800000000001</v>
      </c>
      <c r="CS15" s="9">
        <v>330.28399999999999</v>
      </c>
      <c r="CT15" s="9">
        <v>173.52500000000001</v>
      </c>
      <c r="CU15" s="9">
        <v>156.75899999999999</v>
      </c>
      <c r="CV15" s="9">
        <v>216.35599999999999</v>
      </c>
      <c r="CW15" s="9">
        <v>119.405</v>
      </c>
      <c r="CX15" s="9">
        <v>96.95</v>
      </c>
      <c r="CY15" s="9">
        <v>114.566</v>
      </c>
      <c r="CZ15" s="9">
        <v>75.745999999999995</v>
      </c>
      <c r="DA15" s="9">
        <v>38.82</v>
      </c>
      <c r="DB15" s="9">
        <v>86.293000000000006</v>
      </c>
      <c r="DC15" s="9">
        <v>48.438000000000002</v>
      </c>
      <c r="DD15" s="9">
        <v>37.854999999999997</v>
      </c>
      <c r="DE15" s="9">
        <v>627.72</v>
      </c>
      <c r="DF15" s="9">
        <v>245.393</v>
      </c>
      <c r="DG15" s="9">
        <v>382.32600000000002</v>
      </c>
      <c r="DH15" s="9">
        <v>137.40600000000001</v>
      </c>
      <c r="DI15" s="9">
        <v>44.752000000000002</v>
      </c>
      <c r="DJ15" s="9">
        <v>92.653999999999996</v>
      </c>
      <c r="DK15" s="9">
        <v>44.363</v>
      </c>
      <c r="DL15" s="9">
        <v>18.352</v>
      </c>
      <c r="DM15" s="9">
        <v>26.012</v>
      </c>
      <c r="DN15" s="9">
        <v>117.776</v>
      </c>
      <c r="DO15" s="9">
        <v>39.402000000000001</v>
      </c>
      <c r="DP15" s="9">
        <v>78.373999999999995</v>
      </c>
      <c r="DQ15" s="9">
        <v>23.895</v>
      </c>
      <c r="DR15" s="9">
        <v>6.5129999999999999</v>
      </c>
      <c r="DS15" s="9">
        <v>17.382000000000001</v>
      </c>
      <c r="DT15" s="9">
        <v>87.007000000000005</v>
      </c>
      <c r="DU15" s="9">
        <v>30.858000000000001</v>
      </c>
      <c r="DV15" s="9">
        <v>56.149000000000001</v>
      </c>
      <c r="DW15" s="9">
        <v>11.486000000000001</v>
      </c>
      <c r="DX15" s="9">
        <v>3.9609999999999999</v>
      </c>
      <c r="DY15" s="9">
        <v>7.5250000000000004</v>
      </c>
      <c r="DZ15" s="9">
        <v>20.475000000000001</v>
      </c>
      <c r="EA15" s="9">
        <v>5.35</v>
      </c>
      <c r="EB15" s="9">
        <v>15.124000000000001</v>
      </c>
      <c r="EC15" s="9">
        <v>31.911999999999999</v>
      </c>
      <c r="ED15" s="9">
        <v>2.5219999999999998</v>
      </c>
      <c r="EE15" s="9">
        <v>29.39</v>
      </c>
      <c r="EF15" s="9">
        <v>286.21100000000001</v>
      </c>
      <c r="EG15" s="9">
        <v>108.96899999999999</v>
      </c>
      <c r="EH15" s="9">
        <v>177.24199999999999</v>
      </c>
      <c r="EI15" s="9">
        <v>224.54400000000001</v>
      </c>
      <c r="EJ15" s="9">
        <v>93.19</v>
      </c>
      <c r="EK15" s="9">
        <v>131.35300000000001</v>
      </c>
      <c r="EL15" s="9">
        <v>36.381</v>
      </c>
      <c r="EM15" s="9">
        <v>13.146000000000001</v>
      </c>
      <c r="EN15" s="9">
        <v>23.234999999999999</v>
      </c>
      <c r="EO15" s="9">
        <v>188.16200000000001</v>
      </c>
      <c r="EP15" s="9">
        <v>80.043999999999997</v>
      </c>
      <c r="EQ15" s="9">
        <v>108.11799999999999</v>
      </c>
      <c r="ER15" s="9">
        <v>1333.501</v>
      </c>
      <c r="ES15" s="9">
        <v>705.60199999999998</v>
      </c>
      <c r="ET15" s="9">
        <v>627.899</v>
      </c>
      <c r="EU15" s="9">
        <v>677.63099999999997</v>
      </c>
      <c r="EV15" s="9">
        <v>280.685</v>
      </c>
      <c r="EW15" s="9">
        <v>396.94600000000003</v>
      </c>
      <c r="EX15" s="9">
        <v>111.40900000000001</v>
      </c>
      <c r="EY15" s="9">
        <v>38.61</v>
      </c>
      <c r="EZ15" s="9">
        <v>72.799000000000007</v>
      </c>
      <c r="FA15" s="9">
        <v>437.447</v>
      </c>
      <c r="FB15" s="9">
        <v>214.404</v>
      </c>
      <c r="FC15" s="9">
        <v>223.04300000000001</v>
      </c>
      <c r="FD15" s="9">
        <v>250.7</v>
      </c>
      <c r="FE15" s="9">
        <v>131.68100000000001</v>
      </c>
      <c r="FF15" s="9">
        <v>119.01900000000001</v>
      </c>
      <c r="FG15" s="9">
        <v>38.246000000000002</v>
      </c>
      <c r="FH15" s="9">
        <v>17.861999999999998</v>
      </c>
      <c r="FI15" s="9">
        <v>20.384</v>
      </c>
      <c r="FJ15" s="9">
        <v>26.539000000000001</v>
      </c>
      <c r="FK15" s="9">
        <v>9.7170000000000005</v>
      </c>
      <c r="FL15" s="9">
        <v>16.821999999999999</v>
      </c>
      <c r="FM15" s="9">
        <v>13.202</v>
      </c>
      <c r="FN15" s="9">
        <v>5.548</v>
      </c>
      <c r="FO15" s="9">
        <v>7.6539999999999999</v>
      </c>
      <c r="FP15" s="9">
        <v>27.41</v>
      </c>
      <c r="FQ15" s="9">
        <v>10.391</v>
      </c>
      <c r="FR15" s="9">
        <v>17.018999999999998</v>
      </c>
      <c r="FS15" s="9">
        <v>25.654</v>
      </c>
      <c r="FT15" s="9">
        <v>9.3149999999999995</v>
      </c>
      <c r="FU15" s="9">
        <v>16.338000000000001</v>
      </c>
      <c r="FV15" s="9">
        <v>45.744999999999997</v>
      </c>
      <c r="FW15" s="9">
        <v>24.87</v>
      </c>
      <c r="FX15" s="9">
        <v>20.875</v>
      </c>
      <c r="FY15" s="9">
        <v>204.95400000000001</v>
      </c>
      <c r="FZ15" s="9">
        <v>106.81100000000001</v>
      </c>
      <c r="GA15" s="9">
        <v>98.144000000000005</v>
      </c>
      <c r="GB15" s="9">
        <v>43.067</v>
      </c>
      <c r="GC15" s="9">
        <v>23.632999999999999</v>
      </c>
      <c r="GD15" s="9">
        <v>19.433</v>
      </c>
      <c r="GE15" s="9">
        <v>166.92500000000001</v>
      </c>
      <c r="GF15" s="9">
        <v>81.516999999999996</v>
      </c>
      <c r="GG15" s="9">
        <v>85.409000000000006</v>
      </c>
      <c r="GH15" s="9">
        <v>22.297000000000001</v>
      </c>
      <c r="GI15" s="9">
        <v>10.105</v>
      </c>
      <c r="GJ15" s="9">
        <v>12.193</v>
      </c>
      <c r="GK15" s="9">
        <v>270.09500000000003</v>
      </c>
      <c r="GL15" s="9">
        <v>139.74700000000001</v>
      </c>
      <c r="GM15" s="9">
        <v>130.34800000000001</v>
      </c>
      <c r="GN15" s="9">
        <v>243.74199999999999</v>
      </c>
      <c r="GO15" s="9">
        <v>126.91800000000001</v>
      </c>
      <c r="GP15" s="9">
        <v>116.825</v>
      </c>
      <c r="GQ15" s="9">
        <v>227.316</v>
      </c>
      <c r="GR15" s="9">
        <v>120.078</v>
      </c>
      <c r="GS15" s="9">
        <v>107.238</v>
      </c>
      <c r="GT15" s="9">
        <v>69.093999999999994</v>
      </c>
      <c r="GU15" s="9">
        <v>32.838999999999999</v>
      </c>
      <c r="GV15" s="9">
        <v>36.255000000000003</v>
      </c>
      <c r="GW15" s="9">
        <v>42.106999999999999</v>
      </c>
      <c r="GX15" s="9">
        <v>21.628</v>
      </c>
      <c r="GY15" s="9">
        <v>20.478999999999999</v>
      </c>
      <c r="GZ15" s="9">
        <v>22.712</v>
      </c>
      <c r="HA15" s="9">
        <v>13.561999999999999</v>
      </c>
      <c r="HB15" s="9">
        <v>9.15</v>
      </c>
      <c r="HC15" s="9">
        <v>17.809999999999999</v>
      </c>
      <c r="HD15" s="9">
        <v>8.5310000000000006</v>
      </c>
      <c r="HE15" s="9">
        <v>9.2789999999999999</v>
      </c>
      <c r="HF15" s="9">
        <v>168.93799999999999</v>
      </c>
      <c r="HG15" s="9">
        <v>74.191999999999993</v>
      </c>
      <c r="HH15" s="9">
        <v>94.745999999999995</v>
      </c>
      <c r="HI15" s="9">
        <v>28.318999999999999</v>
      </c>
      <c r="HJ15" s="9">
        <v>11.27</v>
      </c>
      <c r="HK15" s="9">
        <v>17.048999999999999</v>
      </c>
      <c r="HL15" s="9">
        <v>8.3510000000000009</v>
      </c>
      <c r="HM15" s="9">
        <v>4.1619999999999999</v>
      </c>
      <c r="HN15" s="9">
        <v>4.1890000000000001</v>
      </c>
      <c r="HO15" s="9">
        <v>25.25</v>
      </c>
      <c r="HP15" s="9">
        <v>10.311</v>
      </c>
      <c r="HQ15" s="9">
        <v>14.939</v>
      </c>
      <c r="HR15" s="9">
        <v>3.1850000000000001</v>
      </c>
      <c r="HS15" s="9">
        <v>1.044</v>
      </c>
      <c r="HT15" s="9">
        <v>2.141</v>
      </c>
      <c r="HU15" s="9">
        <v>20.84</v>
      </c>
      <c r="HV15" s="9">
        <v>9.1479999999999997</v>
      </c>
      <c r="HW15" s="9">
        <v>11.691000000000001</v>
      </c>
      <c r="HX15" s="9">
        <v>1.772</v>
      </c>
      <c r="HY15" s="9">
        <v>0.89800000000000002</v>
      </c>
      <c r="HZ15" s="9">
        <v>0.874</v>
      </c>
      <c r="IA15" s="9">
        <v>3.323</v>
      </c>
      <c r="IB15" s="9">
        <v>1.212</v>
      </c>
      <c r="IC15" s="9">
        <v>2.1110000000000002</v>
      </c>
      <c r="ID15" s="9">
        <v>5.6879999999999997</v>
      </c>
      <c r="IE15" s="9">
        <v>0.376</v>
      </c>
      <c r="IF15" s="9">
        <v>5.3120000000000003</v>
      </c>
      <c r="IG15" s="9">
        <v>69.953999999999994</v>
      </c>
      <c r="IH15" s="9">
        <v>31.7</v>
      </c>
      <c r="II15" s="9">
        <v>38.253999999999998</v>
      </c>
      <c r="IJ15" s="9">
        <v>46.381999999999998</v>
      </c>
      <c r="IK15" s="9">
        <v>20.055</v>
      </c>
      <c r="IL15" s="9">
        <v>26.327999999999999</v>
      </c>
      <c r="IM15" s="9">
        <v>5.4009999999999998</v>
      </c>
      <c r="IN15" s="9">
        <v>1.7689999999999999</v>
      </c>
      <c r="IO15" s="9">
        <v>3.6320000000000001</v>
      </c>
      <c r="IP15" s="9">
        <v>40.981000000000002</v>
      </c>
      <c r="IQ15" s="9">
        <v>18.286000000000001</v>
      </c>
    </row>
    <row r="16" spans="1:251">
      <c r="A16" s="10">
        <v>43862</v>
      </c>
      <c r="B16" s="9">
        <v>30.812000000000001</v>
      </c>
      <c r="C16" s="9">
        <v>23.474</v>
      </c>
      <c r="D16" s="9">
        <v>520.08299999999997</v>
      </c>
      <c r="E16" s="9">
        <v>228.31</v>
      </c>
      <c r="F16" s="9">
        <v>291.77300000000002</v>
      </c>
      <c r="G16" s="9">
        <v>90.472999999999999</v>
      </c>
      <c r="H16" s="9">
        <v>39.959000000000003</v>
      </c>
      <c r="I16" s="9">
        <v>50.514000000000003</v>
      </c>
      <c r="J16" s="9">
        <v>24.962</v>
      </c>
      <c r="K16" s="9">
        <v>11.221</v>
      </c>
      <c r="L16" s="9">
        <v>13.741</v>
      </c>
      <c r="M16" s="9">
        <v>76.911000000000001</v>
      </c>
      <c r="N16" s="9">
        <v>32.902000000000001</v>
      </c>
      <c r="O16" s="9">
        <v>44.009</v>
      </c>
      <c r="P16" s="9">
        <v>16.071999999999999</v>
      </c>
      <c r="Q16" s="9">
        <v>5.931</v>
      </c>
      <c r="R16" s="9">
        <v>10.141999999999999</v>
      </c>
      <c r="S16" s="9">
        <v>57.661000000000001</v>
      </c>
      <c r="T16" s="9">
        <v>25.286999999999999</v>
      </c>
      <c r="U16" s="9">
        <v>32.374000000000002</v>
      </c>
      <c r="V16" s="9">
        <v>4.6440000000000001</v>
      </c>
      <c r="W16" s="9">
        <v>2.3109999999999999</v>
      </c>
      <c r="X16" s="9">
        <v>2.3330000000000002</v>
      </c>
      <c r="Y16" s="9">
        <v>14.45</v>
      </c>
      <c r="Z16" s="9">
        <v>7.6390000000000002</v>
      </c>
      <c r="AA16" s="9">
        <v>6.81</v>
      </c>
      <c r="AB16" s="9">
        <v>12.994</v>
      </c>
      <c r="AC16" s="9">
        <v>0.95399999999999996</v>
      </c>
      <c r="AD16" s="9">
        <v>12.04</v>
      </c>
      <c r="AE16" s="9">
        <v>210.28200000000001</v>
      </c>
      <c r="AF16" s="9">
        <v>98.055999999999997</v>
      </c>
      <c r="AG16" s="9">
        <v>112.226</v>
      </c>
      <c r="AH16" s="9">
        <v>145.64599999999999</v>
      </c>
      <c r="AI16" s="9">
        <v>71.352999999999994</v>
      </c>
      <c r="AJ16" s="9">
        <v>74.293999999999997</v>
      </c>
      <c r="AK16" s="9">
        <v>24.506</v>
      </c>
      <c r="AL16" s="9">
        <v>9.9789999999999992</v>
      </c>
      <c r="AM16" s="9">
        <v>14.526999999999999</v>
      </c>
      <c r="AN16" s="9">
        <v>121.14100000000001</v>
      </c>
      <c r="AO16" s="9">
        <v>61.374000000000002</v>
      </c>
      <c r="AP16" s="9">
        <v>59.767000000000003</v>
      </c>
      <c r="AQ16" s="9">
        <v>868.60299999999995</v>
      </c>
      <c r="AR16" s="9">
        <v>442.64400000000001</v>
      </c>
      <c r="AS16" s="9">
        <v>425.95800000000003</v>
      </c>
      <c r="AT16" s="9">
        <v>549.86300000000006</v>
      </c>
      <c r="AU16" s="9">
        <v>249.143</v>
      </c>
      <c r="AV16" s="9">
        <v>300.72000000000003</v>
      </c>
      <c r="AW16" s="9">
        <v>70.843000000000004</v>
      </c>
      <c r="AX16" s="9">
        <v>30.829000000000001</v>
      </c>
      <c r="AY16" s="9">
        <v>40.014000000000003</v>
      </c>
      <c r="AZ16" s="9">
        <v>2058.4569999999999</v>
      </c>
      <c r="BA16" s="9">
        <v>1008.792</v>
      </c>
      <c r="BB16" s="9">
        <v>1049.665</v>
      </c>
      <c r="BC16" s="9">
        <v>1337.047</v>
      </c>
      <c r="BD16" s="9">
        <v>713.33799999999997</v>
      </c>
      <c r="BE16" s="9">
        <v>623.70899999999995</v>
      </c>
      <c r="BF16" s="9">
        <v>200.29499999999999</v>
      </c>
      <c r="BG16" s="9">
        <v>103.004</v>
      </c>
      <c r="BH16" s="9">
        <v>97.290999999999997</v>
      </c>
      <c r="BI16" s="9">
        <v>127.905</v>
      </c>
      <c r="BJ16" s="9">
        <v>49.991999999999997</v>
      </c>
      <c r="BK16" s="9">
        <v>77.912999999999997</v>
      </c>
      <c r="BL16" s="9">
        <v>66.040000000000006</v>
      </c>
      <c r="BM16" s="9">
        <v>28.741</v>
      </c>
      <c r="BN16" s="9">
        <v>37.298999999999999</v>
      </c>
      <c r="BO16" s="9">
        <v>130.178</v>
      </c>
      <c r="BP16" s="9">
        <v>56.258000000000003</v>
      </c>
      <c r="BQ16" s="9">
        <v>73.92</v>
      </c>
      <c r="BR16" s="9">
        <v>120.65900000000001</v>
      </c>
      <c r="BS16" s="9">
        <v>47.561999999999998</v>
      </c>
      <c r="BT16" s="9">
        <v>73.096999999999994</v>
      </c>
      <c r="BU16" s="9">
        <v>249.54599999999999</v>
      </c>
      <c r="BV16" s="9">
        <v>133.75399999999999</v>
      </c>
      <c r="BW16" s="9">
        <v>115.792</v>
      </c>
      <c r="BX16" s="9">
        <v>1087.501</v>
      </c>
      <c r="BY16" s="9">
        <v>579.58399999999995</v>
      </c>
      <c r="BZ16" s="9">
        <v>507.91699999999997</v>
      </c>
      <c r="CA16" s="9">
        <v>230.12700000000001</v>
      </c>
      <c r="CB16" s="9">
        <v>122.848</v>
      </c>
      <c r="CC16" s="9">
        <v>107.279</v>
      </c>
      <c r="CD16" s="9">
        <v>897.36800000000005</v>
      </c>
      <c r="CE16" s="9">
        <v>453.82</v>
      </c>
      <c r="CF16" s="9">
        <v>443.548</v>
      </c>
      <c r="CG16" s="9">
        <v>115.482</v>
      </c>
      <c r="CH16" s="9">
        <v>59.247</v>
      </c>
      <c r="CI16" s="9">
        <v>56.234999999999999</v>
      </c>
      <c r="CJ16" s="9">
        <v>1429.66</v>
      </c>
      <c r="CK16" s="9">
        <v>755.42700000000002</v>
      </c>
      <c r="CL16" s="9">
        <v>674.23299999999995</v>
      </c>
      <c r="CM16" s="9">
        <v>1278.9870000000001</v>
      </c>
      <c r="CN16" s="9">
        <v>675.52499999999998</v>
      </c>
      <c r="CO16" s="9">
        <v>603.46199999999999</v>
      </c>
      <c r="CP16" s="9">
        <v>1196.567</v>
      </c>
      <c r="CQ16" s="9">
        <v>639.93499999999995</v>
      </c>
      <c r="CR16" s="9">
        <v>556.63099999999997</v>
      </c>
      <c r="CS16" s="9">
        <v>346.65600000000001</v>
      </c>
      <c r="CT16" s="9">
        <v>175.839</v>
      </c>
      <c r="CU16" s="9">
        <v>170.81700000000001</v>
      </c>
      <c r="CV16" s="9">
        <v>199.56100000000001</v>
      </c>
      <c r="CW16" s="9">
        <v>102.27200000000001</v>
      </c>
      <c r="CX16" s="9">
        <v>97.289000000000001</v>
      </c>
      <c r="CY16" s="9">
        <v>106.947</v>
      </c>
      <c r="CZ16" s="9">
        <v>60.182000000000002</v>
      </c>
      <c r="DA16" s="9">
        <v>46.765000000000001</v>
      </c>
      <c r="DB16" s="9">
        <v>78.116</v>
      </c>
      <c r="DC16" s="9">
        <v>40.350999999999999</v>
      </c>
      <c r="DD16" s="9">
        <v>37.765000000000001</v>
      </c>
      <c r="DE16" s="9">
        <v>643.29399999999998</v>
      </c>
      <c r="DF16" s="9">
        <v>255.10300000000001</v>
      </c>
      <c r="DG16" s="9">
        <v>388.19099999999997</v>
      </c>
      <c r="DH16" s="9">
        <v>142.62700000000001</v>
      </c>
      <c r="DI16" s="9">
        <v>43.075000000000003</v>
      </c>
      <c r="DJ16" s="9">
        <v>99.552999999999997</v>
      </c>
      <c r="DK16" s="9">
        <v>46.767000000000003</v>
      </c>
      <c r="DL16" s="9">
        <v>15.448</v>
      </c>
      <c r="DM16" s="9">
        <v>31.318999999999999</v>
      </c>
      <c r="DN16" s="9">
        <v>123.119</v>
      </c>
      <c r="DO16" s="9">
        <v>36.185000000000002</v>
      </c>
      <c r="DP16" s="9">
        <v>86.933000000000007</v>
      </c>
      <c r="DQ16" s="9">
        <v>18.53</v>
      </c>
      <c r="DR16" s="9">
        <v>5.5720000000000001</v>
      </c>
      <c r="DS16" s="9">
        <v>12.958</v>
      </c>
      <c r="DT16" s="9">
        <v>99.813999999999993</v>
      </c>
      <c r="DU16" s="9">
        <v>28.981000000000002</v>
      </c>
      <c r="DV16" s="9">
        <v>70.832999999999998</v>
      </c>
      <c r="DW16" s="9">
        <v>10.670999999999999</v>
      </c>
      <c r="DX16" s="9">
        <v>5.3179999999999996</v>
      </c>
      <c r="DY16" s="9">
        <v>5.3529999999999998</v>
      </c>
      <c r="DZ16" s="9">
        <v>20.951000000000001</v>
      </c>
      <c r="EA16" s="9">
        <v>7.407</v>
      </c>
      <c r="EB16" s="9">
        <v>13.544</v>
      </c>
      <c r="EC16" s="9">
        <v>37.948999999999998</v>
      </c>
      <c r="ED16" s="9">
        <v>1.3080000000000001</v>
      </c>
      <c r="EE16" s="9">
        <v>36.642000000000003</v>
      </c>
      <c r="EF16" s="9">
        <v>287.83600000000001</v>
      </c>
      <c r="EG16" s="9">
        <v>114.389</v>
      </c>
      <c r="EH16" s="9">
        <v>173.447</v>
      </c>
      <c r="EI16" s="9">
        <v>222.18600000000001</v>
      </c>
      <c r="EJ16" s="9">
        <v>83.944000000000003</v>
      </c>
      <c r="EK16" s="9">
        <v>138.24199999999999</v>
      </c>
      <c r="EL16" s="9">
        <v>28.651</v>
      </c>
      <c r="EM16" s="9">
        <v>10.366</v>
      </c>
      <c r="EN16" s="9">
        <v>18.285</v>
      </c>
      <c r="EO16" s="9">
        <v>193.535</v>
      </c>
      <c r="EP16" s="9">
        <v>73.578000000000003</v>
      </c>
      <c r="EQ16" s="9">
        <v>119.95699999999999</v>
      </c>
      <c r="ER16" s="9">
        <v>1365.6980000000001</v>
      </c>
      <c r="ES16" s="9">
        <v>723.70399999999995</v>
      </c>
      <c r="ET16" s="9">
        <v>641.99400000000003</v>
      </c>
      <c r="EU16" s="9">
        <v>692.75900000000001</v>
      </c>
      <c r="EV16" s="9">
        <v>285.08800000000002</v>
      </c>
      <c r="EW16" s="9">
        <v>407.67099999999999</v>
      </c>
      <c r="EX16" s="9">
        <v>112.937</v>
      </c>
      <c r="EY16" s="9">
        <v>34.499000000000002</v>
      </c>
      <c r="EZ16" s="9">
        <v>78.438000000000002</v>
      </c>
      <c r="FA16" s="9">
        <v>447.041</v>
      </c>
      <c r="FB16" s="9">
        <v>219.07400000000001</v>
      </c>
      <c r="FC16" s="9">
        <v>227.96700000000001</v>
      </c>
      <c r="FD16" s="9">
        <v>262.34199999999998</v>
      </c>
      <c r="FE16" s="9">
        <v>137.661</v>
      </c>
      <c r="FF16" s="9">
        <v>124.682</v>
      </c>
      <c r="FG16" s="9">
        <v>42.737000000000002</v>
      </c>
      <c r="FH16" s="9">
        <v>20.079000000000001</v>
      </c>
      <c r="FI16" s="9">
        <v>22.658000000000001</v>
      </c>
      <c r="FJ16" s="9">
        <v>31.509</v>
      </c>
      <c r="FK16" s="9">
        <v>12.34</v>
      </c>
      <c r="FL16" s="9">
        <v>19.169</v>
      </c>
      <c r="FM16" s="9">
        <v>15.724</v>
      </c>
      <c r="FN16" s="9">
        <v>5.8620000000000001</v>
      </c>
      <c r="FO16" s="9">
        <v>9.8620000000000001</v>
      </c>
      <c r="FP16" s="9">
        <v>32.765000000000001</v>
      </c>
      <c r="FQ16" s="9">
        <v>13.715999999999999</v>
      </c>
      <c r="FR16" s="9">
        <v>19.048999999999999</v>
      </c>
      <c r="FS16" s="9">
        <v>30.388000000000002</v>
      </c>
      <c r="FT16" s="9">
        <v>11.845000000000001</v>
      </c>
      <c r="FU16" s="9">
        <v>18.542000000000002</v>
      </c>
      <c r="FV16" s="9">
        <v>46.186</v>
      </c>
      <c r="FW16" s="9">
        <v>25.044</v>
      </c>
      <c r="FX16" s="9">
        <v>21.141999999999999</v>
      </c>
      <c r="FY16" s="9">
        <v>216.15700000000001</v>
      </c>
      <c r="FZ16" s="9">
        <v>112.617</v>
      </c>
      <c r="GA16" s="9">
        <v>103.539</v>
      </c>
      <c r="GB16" s="9">
        <v>41.902999999999999</v>
      </c>
      <c r="GC16" s="9">
        <v>22.274000000000001</v>
      </c>
      <c r="GD16" s="9">
        <v>19.63</v>
      </c>
      <c r="GE16" s="9">
        <v>179.56399999999999</v>
      </c>
      <c r="GF16" s="9">
        <v>88.537999999999997</v>
      </c>
      <c r="GG16" s="9">
        <v>91.027000000000001</v>
      </c>
      <c r="GH16" s="9">
        <v>24.373999999999999</v>
      </c>
      <c r="GI16" s="9">
        <v>11.584</v>
      </c>
      <c r="GJ16" s="9">
        <v>12.79</v>
      </c>
      <c r="GK16" s="9">
        <v>282.45699999999999</v>
      </c>
      <c r="GL16" s="9">
        <v>145.61799999999999</v>
      </c>
      <c r="GM16" s="9">
        <v>136.839</v>
      </c>
      <c r="GN16" s="9">
        <v>255.31299999999999</v>
      </c>
      <c r="GO16" s="9">
        <v>131.80600000000001</v>
      </c>
      <c r="GP16" s="9">
        <v>123.50700000000001</v>
      </c>
      <c r="GQ16" s="9">
        <v>238.32300000000001</v>
      </c>
      <c r="GR16" s="9">
        <v>125.16</v>
      </c>
      <c r="GS16" s="9">
        <v>113.163</v>
      </c>
      <c r="GT16" s="9">
        <v>72.242999999999995</v>
      </c>
      <c r="GU16" s="9">
        <v>35.241999999999997</v>
      </c>
      <c r="GV16" s="9">
        <v>37.000999999999998</v>
      </c>
      <c r="GW16" s="9">
        <v>39.875999999999998</v>
      </c>
      <c r="GX16" s="9">
        <v>19.292999999999999</v>
      </c>
      <c r="GY16" s="9">
        <v>20.582000000000001</v>
      </c>
      <c r="GZ16" s="9">
        <v>19.760999999999999</v>
      </c>
      <c r="HA16" s="9">
        <v>11.336</v>
      </c>
      <c r="HB16" s="9">
        <v>8.4250000000000007</v>
      </c>
      <c r="HC16" s="9">
        <v>16.529</v>
      </c>
      <c r="HD16" s="9">
        <v>8.5749999999999993</v>
      </c>
      <c r="HE16" s="9">
        <v>7.9539999999999997</v>
      </c>
      <c r="HF16" s="9">
        <v>168.17</v>
      </c>
      <c r="HG16" s="9">
        <v>72.837999999999994</v>
      </c>
      <c r="HH16" s="9">
        <v>95.331999999999994</v>
      </c>
      <c r="HI16" s="9">
        <v>30.114000000000001</v>
      </c>
      <c r="HJ16" s="9">
        <v>10.516</v>
      </c>
      <c r="HK16" s="9">
        <v>19.597999999999999</v>
      </c>
      <c r="HL16" s="9">
        <v>8.3659999999999997</v>
      </c>
      <c r="HM16" s="9">
        <v>3.3809999999999998</v>
      </c>
      <c r="HN16" s="9">
        <v>4.9850000000000003</v>
      </c>
      <c r="HO16" s="9">
        <v>25.295000000000002</v>
      </c>
      <c r="HP16" s="9">
        <v>8.9700000000000006</v>
      </c>
      <c r="HQ16" s="9">
        <v>16.324000000000002</v>
      </c>
      <c r="HR16" s="9">
        <v>3.8969999999999998</v>
      </c>
      <c r="HS16" s="9">
        <v>1.2509999999999999</v>
      </c>
      <c r="HT16" s="9">
        <v>2.6459999999999999</v>
      </c>
      <c r="HU16" s="9">
        <v>20.105</v>
      </c>
      <c r="HV16" s="9">
        <v>7.1970000000000001</v>
      </c>
      <c r="HW16" s="9">
        <v>12.907999999999999</v>
      </c>
      <c r="HX16" s="9">
        <v>3.758</v>
      </c>
      <c r="HY16" s="9">
        <v>1.4610000000000001</v>
      </c>
      <c r="HZ16" s="9">
        <v>2.2970000000000002</v>
      </c>
      <c r="IA16" s="9">
        <v>4.9039999999999999</v>
      </c>
      <c r="IB16" s="9">
        <v>1.546</v>
      </c>
      <c r="IC16" s="9">
        <v>3.3580000000000001</v>
      </c>
      <c r="ID16" s="9">
        <v>6.665</v>
      </c>
      <c r="IE16" s="9">
        <v>0.73</v>
      </c>
      <c r="IF16" s="9">
        <v>5.9349999999999996</v>
      </c>
      <c r="IG16" s="9">
        <v>69.239999999999995</v>
      </c>
      <c r="IH16" s="9">
        <v>30.274000000000001</v>
      </c>
      <c r="II16" s="9">
        <v>38.966000000000001</v>
      </c>
      <c r="IJ16" s="9">
        <v>46.728000000000002</v>
      </c>
      <c r="IK16" s="9">
        <v>19.091000000000001</v>
      </c>
      <c r="IL16" s="9">
        <v>27.637</v>
      </c>
      <c r="IM16" s="9">
        <v>7.1680000000000001</v>
      </c>
      <c r="IN16" s="9">
        <v>2.67</v>
      </c>
      <c r="IO16" s="9">
        <v>4.4980000000000002</v>
      </c>
      <c r="IP16" s="9">
        <v>39.56</v>
      </c>
      <c r="IQ16" s="9">
        <v>16.420999999999999</v>
      </c>
    </row>
    <row r="17" spans="1:251">
      <c r="A17" s="10">
        <v>44228</v>
      </c>
      <c r="B17" s="9">
        <v>31.282</v>
      </c>
      <c r="C17" s="9">
        <v>27.422000000000001</v>
      </c>
      <c r="D17" s="9">
        <v>526.99300000000005</v>
      </c>
      <c r="E17" s="9">
        <v>226.37799999999999</v>
      </c>
      <c r="F17" s="9">
        <v>300.61500000000001</v>
      </c>
      <c r="G17" s="9">
        <v>84.866</v>
      </c>
      <c r="H17" s="9">
        <v>35.017000000000003</v>
      </c>
      <c r="I17" s="9">
        <v>49.848999999999997</v>
      </c>
      <c r="J17" s="9">
        <v>26.81</v>
      </c>
      <c r="K17" s="9">
        <v>11.618</v>
      </c>
      <c r="L17" s="9">
        <v>15.192</v>
      </c>
      <c r="M17" s="9">
        <v>72.489999999999995</v>
      </c>
      <c r="N17" s="9">
        <v>30.189</v>
      </c>
      <c r="O17" s="9">
        <v>42.301000000000002</v>
      </c>
      <c r="P17" s="9">
        <v>12.855</v>
      </c>
      <c r="Q17" s="9">
        <v>4.282</v>
      </c>
      <c r="R17" s="9">
        <v>8.5730000000000004</v>
      </c>
      <c r="S17" s="9">
        <v>55.042000000000002</v>
      </c>
      <c r="T17" s="9">
        <v>24.058</v>
      </c>
      <c r="U17" s="9">
        <v>30.984000000000002</v>
      </c>
      <c r="V17" s="9">
        <v>4.5629999999999997</v>
      </c>
      <c r="W17" s="9">
        <v>3.1520000000000001</v>
      </c>
      <c r="X17" s="9">
        <v>1.411</v>
      </c>
      <c r="Y17" s="9">
        <v>12.88</v>
      </c>
      <c r="Z17" s="9">
        <v>5.0730000000000004</v>
      </c>
      <c r="AA17" s="9">
        <v>7.8070000000000004</v>
      </c>
      <c r="AB17" s="9">
        <v>13.936</v>
      </c>
      <c r="AC17" s="9">
        <v>1.6120000000000001</v>
      </c>
      <c r="AD17" s="9">
        <v>12.324</v>
      </c>
      <c r="AE17" s="9">
        <v>220.048</v>
      </c>
      <c r="AF17" s="9">
        <v>102.71</v>
      </c>
      <c r="AG17" s="9">
        <v>117.33799999999999</v>
      </c>
      <c r="AH17" s="9">
        <v>144.07300000000001</v>
      </c>
      <c r="AI17" s="9">
        <v>66.543999999999997</v>
      </c>
      <c r="AJ17" s="9">
        <v>77.528999999999996</v>
      </c>
      <c r="AK17" s="9">
        <v>18.978999999999999</v>
      </c>
      <c r="AL17" s="9">
        <v>8.7759999999999998</v>
      </c>
      <c r="AM17" s="9">
        <v>10.202999999999999</v>
      </c>
      <c r="AN17" s="9">
        <v>125.09399999999999</v>
      </c>
      <c r="AO17" s="9">
        <v>57.768000000000001</v>
      </c>
      <c r="AP17" s="9">
        <v>67.325999999999993</v>
      </c>
      <c r="AQ17" s="9">
        <v>864.01300000000003</v>
      </c>
      <c r="AR17" s="9">
        <v>448.99799999999999</v>
      </c>
      <c r="AS17" s="9">
        <v>415.01499999999999</v>
      </c>
      <c r="AT17" s="9">
        <v>566.71699999999998</v>
      </c>
      <c r="AU17" s="9">
        <v>248.88399999999999</v>
      </c>
      <c r="AV17" s="9">
        <v>317.834</v>
      </c>
      <c r="AW17" s="9">
        <v>68.105000000000004</v>
      </c>
      <c r="AX17" s="9">
        <v>29.071000000000002</v>
      </c>
      <c r="AY17" s="9">
        <v>39.033000000000001</v>
      </c>
      <c r="AZ17" s="9">
        <v>2082.694</v>
      </c>
      <c r="BA17" s="9">
        <v>1024.0139999999999</v>
      </c>
      <c r="BB17" s="9">
        <v>1058.68</v>
      </c>
      <c r="BC17" s="9">
        <v>1337.4390000000001</v>
      </c>
      <c r="BD17" s="9">
        <v>706.49099999999999</v>
      </c>
      <c r="BE17" s="9">
        <v>630.94799999999998</v>
      </c>
      <c r="BF17" s="9">
        <v>145.97</v>
      </c>
      <c r="BG17" s="9">
        <v>69.108000000000004</v>
      </c>
      <c r="BH17" s="9">
        <v>76.861999999999995</v>
      </c>
      <c r="BI17" s="9">
        <v>95.159000000000006</v>
      </c>
      <c r="BJ17" s="9">
        <v>27.61</v>
      </c>
      <c r="BK17" s="9">
        <v>67.549000000000007</v>
      </c>
      <c r="BL17" s="9">
        <v>47.156999999999996</v>
      </c>
      <c r="BM17" s="9">
        <v>18.600000000000001</v>
      </c>
      <c r="BN17" s="9">
        <v>28.556999999999999</v>
      </c>
      <c r="BO17" s="9">
        <v>109.776</v>
      </c>
      <c r="BP17" s="9">
        <v>38.374000000000002</v>
      </c>
      <c r="BQ17" s="9">
        <v>71.403000000000006</v>
      </c>
      <c r="BR17" s="9">
        <v>90.21</v>
      </c>
      <c r="BS17" s="9">
        <v>26.07</v>
      </c>
      <c r="BT17" s="9">
        <v>64.14</v>
      </c>
      <c r="BU17" s="9">
        <v>256.137</v>
      </c>
      <c r="BV17" s="9">
        <v>128.89599999999999</v>
      </c>
      <c r="BW17" s="9">
        <v>127.241</v>
      </c>
      <c r="BX17" s="9">
        <v>1081.3019999999999</v>
      </c>
      <c r="BY17" s="9">
        <v>577.59400000000005</v>
      </c>
      <c r="BZ17" s="9">
        <v>503.70699999999999</v>
      </c>
      <c r="CA17" s="9">
        <v>239.46899999999999</v>
      </c>
      <c r="CB17" s="9">
        <v>121.94199999999999</v>
      </c>
      <c r="CC17" s="9">
        <v>117.527</v>
      </c>
      <c r="CD17" s="9">
        <v>884.65200000000004</v>
      </c>
      <c r="CE17" s="9">
        <v>456.76600000000002</v>
      </c>
      <c r="CF17" s="9">
        <v>427.88600000000002</v>
      </c>
      <c r="CG17" s="9">
        <v>96.406999999999996</v>
      </c>
      <c r="CH17" s="9">
        <v>50.615000000000002</v>
      </c>
      <c r="CI17" s="9">
        <v>45.790999999999997</v>
      </c>
      <c r="CJ17" s="9">
        <v>1448.2840000000001</v>
      </c>
      <c r="CK17" s="9">
        <v>755.18899999999996</v>
      </c>
      <c r="CL17" s="9">
        <v>693.09500000000003</v>
      </c>
      <c r="CM17" s="9">
        <v>1296.1030000000001</v>
      </c>
      <c r="CN17" s="9">
        <v>676.79399999999998</v>
      </c>
      <c r="CO17" s="9">
        <v>619.30899999999997</v>
      </c>
      <c r="CP17" s="9">
        <v>1202.1420000000001</v>
      </c>
      <c r="CQ17" s="9">
        <v>636.17899999999997</v>
      </c>
      <c r="CR17" s="9">
        <v>565.96199999999999</v>
      </c>
      <c r="CS17" s="9">
        <v>375.16300000000001</v>
      </c>
      <c r="CT17" s="9">
        <v>173.125</v>
      </c>
      <c r="CU17" s="9">
        <v>202.03800000000001</v>
      </c>
      <c r="CV17" s="9">
        <v>232.255</v>
      </c>
      <c r="CW17" s="9">
        <v>109.271</v>
      </c>
      <c r="CX17" s="9">
        <v>122.98399999999999</v>
      </c>
      <c r="CY17" s="9">
        <v>121.41</v>
      </c>
      <c r="CZ17" s="9">
        <v>60.573</v>
      </c>
      <c r="DA17" s="9">
        <v>60.838000000000001</v>
      </c>
      <c r="DB17" s="9">
        <v>86.227999999999994</v>
      </c>
      <c r="DC17" s="9">
        <v>49.707999999999998</v>
      </c>
      <c r="DD17" s="9">
        <v>36.518999999999998</v>
      </c>
      <c r="DE17" s="9">
        <v>659.02700000000004</v>
      </c>
      <c r="DF17" s="9">
        <v>267.815</v>
      </c>
      <c r="DG17" s="9">
        <v>391.21300000000002</v>
      </c>
      <c r="DH17" s="9">
        <v>137.88999999999999</v>
      </c>
      <c r="DI17" s="9">
        <v>47.686999999999998</v>
      </c>
      <c r="DJ17" s="9">
        <v>90.203000000000003</v>
      </c>
      <c r="DK17" s="9">
        <v>46.241</v>
      </c>
      <c r="DL17" s="9">
        <v>18.645</v>
      </c>
      <c r="DM17" s="9">
        <v>27.596</v>
      </c>
      <c r="DN17" s="9">
        <v>118.922</v>
      </c>
      <c r="DO17" s="9">
        <v>44.911000000000001</v>
      </c>
      <c r="DP17" s="9">
        <v>74.010999999999996</v>
      </c>
      <c r="DQ17" s="9">
        <v>22.029</v>
      </c>
      <c r="DR17" s="9">
        <v>8.5630000000000006</v>
      </c>
      <c r="DS17" s="9">
        <v>13.465999999999999</v>
      </c>
      <c r="DT17" s="9">
        <v>88.361999999999995</v>
      </c>
      <c r="DU17" s="9">
        <v>34.671999999999997</v>
      </c>
      <c r="DV17" s="9">
        <v>53.69</v>
      </c>
      <c r="DW17" s="9">
        <v>9.9849999999999994</v>
      </c>
      <c r="DX17" s="9">
        <v>6.3150000000000004</v>
      </c>
      <c r="DY17" s="9">
        <v>3.67</v>
      </c>
      <c r="DZ17" s="9">
        <v>20.542999999999999</v>
      </c>
      <c r="EA17" s="9">
        <v>3.9359999999999999</v>
      </c>
      <c r="EB17" s="9">
        <v>16.606999999999999</v>
      </c>
      <c r="EC17" s="9">
        <v>30.22</v>
      </c>
      <c r="ED17" s="9">
        <v>2.36</v>
      </c>
      <c r="EE17" s="9">
        <v>27.86</v>
      </c>
      <c r="EF17" s="9">
        <v>320.185</v>
      </c>
      <c r="EG17" s="9">
        <v>129.13</v>
      </c>
      <c r="EH17" s="9">
        <v>191.05500000000001</v>
      </c>
      <c r="EI17" s="9">
        <v>225.69200000000001</v>
      </c>
      <c r="EJ17" s="9">
        <v>98.555000000000007</v>
      </c>
      <c r="EK17" s="9">
        <v>127.13800000000001</v>
      </c>
      <c r="EL17" s="9">
        <v>37.679000000000002</v>
      </c>
      <c r="EM17" s="9">
        <v>15.308999999999999</v>
      </c>
      <c r="EN17" s="9">
        <v>22.37</v>
      </c>
      <c r="EO17" s="9">
        <v>188.01400000000001</v>
      </c>
      <c r="EP17" s="9">
        <v>83.245999999999995</v>
      </c>
      <c r="EQ17" s="9">
        <v>104.768</v>
      </c>
      <c r="ER17" s="9">
        <v>1375.1179999999999</v>
      </c>
      <c r="ES17" s="9">
        <v>721.79899999999998</v>
      </c>
      <c r="ET17" s="9">
        <v>653.31799999999998</v>
      </c>
      <c r="EU17" s="9">
        <v>707.57600000000002</v>
      </c>
      <c r="EV17" s="9">
        <v>302.214</v>
      </c>
      <c r="EW17" s="9">
        <v>405.36200000000002</v>
      </c>
      <c r="EX17" s="9">
        <v>113.44499999999999</v>
      </c>
      <c r="EY17" s="9">
        <v>42.621000000000002</v>
      </c>
      <c r="EZ17" s="9">
        <v>70.825000000000003</v>
      </c>
      <c r="FA17" s="9">
        <v>455.851</v>
      </c>
      <c r="FB17" s="9">
        <v>223.86199999999999</v>
      </c>
      <c r="FC17" s="9">
        <v>231.989</v>
      </c>
      <c r="FD17" s="9">
        <v>266.55799999999999</v>
      </c>
      <c r="FE17" s="9">
        <v>140.03800000000001</v>
      </c>
      <c r="FF17" s="9">
        <v>126.52</v>
      </c>
      <c r="FG17" s="9">
        <v>37.238999999999997</v>
      </c>
      <c r="FH17" s="9">
        <v>19.010999999999999</v>
      </c>
      <c r="FI17" s="9">
        <v>18.228000000000002</v>
      </c>
      <c r="FJ17" s="9">
        <v>25.332999999999998</v>
      </c>
      <c r="FK17" s="9">
        <v>10.923999999999999</v>
      </c>
      <c r="FL17" s="9">
        <v>14.409000000000001</v>
      </c>
      <c r="FM17" s="9">
        <v>14.305999999999999</v>
      </c>
      <c r="FN17" s="9">
        <v>7.7119999999999997</v>
      </c>
      <c r="FO17" s="9">
        <v>6.593</v>
      </c>
      <c r="FP17" s="9">
        <v>25.364999999999998</v>
      </c>
      <c r="FQ17" s="9">
        <v>11.698</v>
      </c>
      <c r="FR17" s="9">
        <v>13.666</v>
      </c>
      <c r="FS17" s="9">
        <v>23.861000000000001</v>
      </c>
      <c r="FT17" s="9">
        <v>10.521000000000001</v>
      </c>
      <c r="FU17" s="9">
        <v>13.34</v>
      </c>
      <c r="FV17" s="9">
        <v>48.762</v>
      </c>
      <c r="FW17" s="9">
        <v>25.082999999999998</v>
      </c>
      <c r="FX17" s="9">
        <v>23.678999999999998</v>
      </c>
      <c r="FY17" s="9">
        <v>217.79599999999999</v>
      </c>
      <c r="FZ17" s="9">
        <v>114.955</v>
      </c>
      <c r="GA17" s="9">
        <v>102.84</v>
      </c>
      <c r="GB17" s="9">
        <v>44.77</v>
      </c>
      <c r="GC17" s="9">
        <v>22.893000000000001</v>
      </c>
      <c r="GD17" s="9">
        <v>21.878</v>
      </c>
      <c r="GE17" s="9">
        <v>177.56</v>
      </c>
      <c r="GF17" s="9">
        <v>89.036000000000001</v>
      </c>
      <c r="GG17" s="9">
        <v>88.524000000000001</v>
      </c>
      <c r="GH17" s="9">
        <v>21.135000000000002</v>
      </c>
      <c r="GI17" s="9">
        <v>9.1389999999999993</v>
      </c>
      <c r="GJ17" s="9">
        <v>11.996</v>
      </c>
      <c r="GK17" s="9">
        <v>285.17399999999998</v>
      </c>
      <c r="GL17" s="9">
        <v>148.80199999999999</v>
      </c>
      <c r="GM17" s="9">
        <v>136.37299999999999</v>
      </c>
      <c r="GN17" s="9">
        <v>256.71199999999999</v>
      </c>
      <c r="GO17" s="9">
        <v>134.322</v>
      </c>
      <c r="GP17" s="9">
        <v>122.39</v>
      </c>
      <c r="GQ17" s="9">
        <v>241.565</v>
      </c>
      <c r="GR17" s="9">
        <v>127.63500000000001</v>
      </c>
      <c r="GS17" s="9">
        <v>113.93</v>
      </c>
      <c r="GT17" s="9">
        <v>71.218000000000004</v>
      </c>
      <c r="GU17" s="9">
        <v>35.351999999999997</v>
      </c>
      <c r="GV17" s="9">
        <v>35.866</v>
      </c>
      <c r="GW17" s="9">
        <v>42.116</v>
      </c>
      <c r="GX17" s="9">
        <v>21.039000000000001</v>
      </c>
      <c r="GY17" s="9">
        <v>21.076000000000001</v>
      </c>
      <c r="GZ17" s="9">
        <v>23.498999999999999</v>
      </c>
      <c r="HA17" s="9">
        <v>12.276</v>
      </c>
      <c r="HB17" s="9">
        <v>11.224</v>
      </c>
      <c r="HC17" s="9">
        <v>17.670000000000002</v>
      </c>
      <c r="HD17" s="9">
        <v>9.923</v>
      </c>
      <c r="HE17" s="9">
        <v>7.7469999999999999</v>
      </c>
      <c r="HF17" s="9">
        <v>171.62299999999999</v>
      </c>
      <c r="HG17" s="9">
        <v>73.900999999999996</v>
      </c>
      <c r="HH17" s="9">
        <v>97.721999999999994</v>
      </c>
      <c r="HI17" s="9">
        <v>31.693999999999999</v>
      </c>
      <c r="HJ17" s="9">
        <v>12.723000000000001</v>
      </c>
      <c r="HK17" s="9">
        <v>18.971</v>
      </c>
      <c r="HL17" s="9">
        <v>9.3059999999999992</v>
      </c>
      <c r="HM17" s="9">
        <v>3.911</v>
      </c>
      <c r="HN17" s="9">
        <v>5.3949999999999996</v>
      </c>
      <c r="HO17" s="9">
        <v>26.914000000000001</v>
      </c>
      <c r="HP17" s="9">
        <v>10.901</v>
      </c>
      <c r="HQ17" s="9">
        <v>16.013000000000002</v>
      </c>
      <c r="HR17" s="9">
        <v>4.3289999999999997</v>
      </c>
      <c r="HS17" s="9">
        <v>1.7370000000000001</v>
      </c>
      <c r="HT17" s="9">
        <v>2.5910000000000002</v>
      </c>
      <c r="HU17" s="9">
        <v>21.283000000000001</v>
      </c>
      <c r="HV17" s="9">
        <v>8.6419999999999995</v>
      </c>
      <c r="HW17" s="9">
        <v>12.641</v>
      </c>
      <c r="HX17" s="9">
        <v>2.4910000000000001</v>
      </c>
      <c r="HY17" s="9">
        <v>1.119</v>
      </c>
      <c r="HZ17" s="9">
        <v>1.3720000000000001</v>
      </c>
      <c r="IA17" s="9">
        <v>4.78</v>
      </c>
      <c r="IB17" s="9">
        <v>1.8220000000000001</v>
      </c>
      <c r="IC17" s="9">
        <v>2.9580000000000002</v>
      </c>
      <c r="ID17" s="9">
        <v>6.6369999999999996</v>
      </c>
      <c r="IE17" s="9">
        <v>1.0740000000000001</v>
      </c>
      <c r="IF17" s="9">
        <v>5.5629999999999997</v>
      </c>
      <c r="IG17" s="9">
        <v>72.388999999999996</v>
      </c>
      <c r="IH17" s="9">
        <v>32.317</v>
      </c>
      <c r="II17" s="9">
        <v>40.072000000000003</v>
      </c>
      <c r="IJ17" s="9">
        <v>49.363999999999997</v>
      </c>
      <c r="IK17" s="9">
        <v>22.646000000000001</v>
      </c>
      <c r="IL17" s="9">
        <v>26.718</v>
      </c>
      <c r="IM17" s="9">
        <v>6.9610000000000003</v>
      </c>
      <c r="IN17" s="9">
        <v>3.3889999999999998</v>
      </c>
      <c r="IO17" s="9">
        <v>3.5720000000000001</v>
      </c>
      <c r="IP17" s="9">
        <v>42.402999999999999</v>
      </c>
      <c r="IQ17" s="9">
        <v>19.257000000000001</v>
      </c>
    </row>
    <row r="18" spans="1:251">
      <c r="A18" s="10">
        <v>44593</v>
      </c>
      <c r="B18" s="9">
        <v>26.404</v>
      </c>
      <c r="C18" s="9">
        <v>17.972999999999999</v>
      </c>
      <c r="D18" s="9">
        <v>518.17899999999997</v>
      </c>
      <c r="E18" s="9">
        <v>222.99100000000001</v>
      </c>
      <c r="F18" s="9">
        <v>295.18900000000002</v>
      </c>
      <c r="G18" s="9">
        <v>91.05</v>
      </c>
      <c r="H18" s="9">
        <v>37.966999999999999</v>
      </c>
      <c r="I18" s="9">
        <v>53.082999999999998</v>
      </c>
      <c r="J18" s="9">
        <v>23.965</v>
      </c>
      <c r="K18" s="9">
        <v>10.266</v>
      </c>
      <c r="L18" s="9">
        <v>13.7</v>
      </c>
      <c r="M18" s="9">
        <v>76.358000000000004</v>
      </c>
      <c r="N18" s="9">
        <v>33.078000000000003</v>
      </c>
      <c r="O18" s="9">
        <v>43.28</v>
      </c>
      <c r="P18" s="9">
        <v>17.867000000000001</v>
      </c>
      <c r="Q18" s="9">
        <v>6.1769999999999996</v>
      </c>
      <c r="R18" s="9">
        <v>11.69</v>
      </c>
      <c r="S18" s="9">
        <v>54.402000000000001</v>
      </c>
      <c r="T18" s="9">
        <v>26.041</v>
      </c>
      <c r="U18" s="9">
        <v>28.361999999999998</v>
      </c>
      <c r="V18" s="9">
        <v>8.1890000000000001</v>
      </c>
      <c r="W18" s="9">
        <v>3.9929999999999999</v>
      </c>
      <c r="X18" s="9">
        <v>4.1950000000000003</v>
      </c>
      <c r="Y18" s="9">
        <v>14.988</v>
      </c>
      <c r="Z18" s="9">
        <v>5.1840000000000002</v>
      </c>
      <c r="AA18" s="9">
        <v>9.8030000000000008</v>
      </c>
      <c r="AB18" s="9">
        <v>13.803000000000001</v>
      </c>
      <c r="AC18" s="9">
        <v>3.2850000000000001</v>
      </c>
      <c r="AD18" s="9">
        <v>10.516999999999999</v>
      </c>
      <c r="AE18" s="9">
        <v>210.38200000000001</v>
      </c>
      <c r="AF18" s="9">
        <v>97.337999999999994</v>
      </c>
      <c r="AG18" s="9">
        <v>113.044</v>
      </c>
      <c r="AH18" s="9">
        <v>135.72300000000001</v>
      </c>
      <c r="AI18" s="9">
        <v>64.665999999999997</v>
      </c>
      <c r="AJ18" s="9">
        <v>71.057000000000002</v>
      </c>
      <c r="AK18" s="9">
        <v>26.082000000000001</v>
      </c>
      <c r="AL18" s="9">
        <v>9.9860000000000007</v>
      </c>
      <c r="AM18" s="9">
        <v>16.097000000000001</v>
      </c>
      <c r="AN18" s="9">
        <v>109.64100000000001</v>
      </c>
      <c r="AO18" s="9">
        <v>54.680999999999997</v>
      </c>
      <c r="AP18" s="9">
        <v>54.96</v>
      </c>
      <c r="AQ18" s="9">
        <v>911.12400000000002</v>
      </c>
      <c r="AR18" s="9">
        <v>467.13299999999998</v>
      </c>
      <c r="AS18" s="9">
        <v>443.99200000000002</v>
      </c>
      <c r="AT18" s="9">
        <v>536.47400000000005</v>
      </c>
      <c r="AU18" s="9">
        <v>239.40899999999999</v>
      </c>
      <c r="AV18" s="9">
        <v>297.065</v>
      </c>
      <c r="AW18" s="9">
        <v>71.463999999999999</v>
      </c>
      <c r="AX18" s="9">
        <v>32.444000000000003</v>
      </c>
      <c r="AY18" s="9">
        <v>39.020000000000003</v>
      </c>
      <c r="AZ18" s="9">
        <v>2120.3339999999998</v>
      </c>
      <c r="BA18" s="9">
        <v>1041.5409999999999</v>
      </c>
      <c r="BB18" s="9">
        <v>1078.7929999999999</v>
      </c>
      <c r="BC18" s="9">
        <v>1432.1949999999999</v>
      </c>
      <c r="BD18" s="9">
        <v>753.30799999999999</v>
      </c>
      <c r="BE18" s="9">
        <v>678.88699999999994</v>
      </c>
      <c r="BF18" s="9">
        <v>151.45699999999999</v>
      </c>
      <c r="BG18" s="9">
        <v>73.381</v>
      </c>
      <c r="BH18" s="9">
        <v>78.075999999999993</v>
      </c>
      <c r="BI18" s="9">
        <v>94.503</v>
      </c>
      <c r="BJ18" s="9">
        <v>31.765999999999998</v>
      </c>
      <c r="BK18" s="9">
        <v>62.737000000000002</v>
      </c>
      <c r="BL18" s="9">
        <v>42.494</v>
      </c>
      <c r="BM18" s="9">
        <v>16.539000000000001</v>
      </c>
      <c r="BN18" s="9">
        <v>25.954999999999998</v>
      </c>
      <c r="BO18" s="9">
        <v>96.534999999999997</v>
      </c>
      <c r="BP18" s="9">
        <v>36.780999999999999</v>
      </c>
      <c r="BQ18" s="9">
        <v>59.753999999999998</v>
      </c>
      <c r="BR18" s="9">
        <v>88.516999999999996</v>
      </c>
      <c r="BS18" s="9">
        <v>30.094999999999999</v>
      </c>
      <c r="BT18" s="9">
        <v>58.421999999999997</v>
      </c>
      <c r="BU18" s="9">
        <v>309.26100000000002</v>
      </c>
      <c r="BV18" s="9">
        <v>147.827</v>
      </c>
      <c r="BW18" s="9">
        <v>161.434</v>
      </c>
      <c r="BX18" s="9">
        <v>1122.934</v>
      </c>
      <c r="BY18" s="9">
        <v>605.48099999999999</v>
      </c>
      <c r="BZ18" s="9">
        <v>517.45299999999997</v>
      </c>
      <c r="CA18" s="9">
        <v>292.072</v>
      </c>
      <c r="CB18" s="9">
        <v>137.42699999999999</v>
      </c>
      <c r="CC18" s="9">
        <v>154.64400000000001</v>
      </c>
      <c r="CD18" s="9">
        <v>913.79100000000005</v>
      </c>
      <c r="CE18" s="9">
        <v>463.71899999999999</v>
      </c>
      <c r="CF18" s="9">
        <v>450.072</v>
      </c>
      <c r="CG18" s="9">
        <v>91.510999999999996</v>
      </c>
      <c r="CH18" s="9">
        <v>44.067999999999998</v>
      </c>
      <c r="CI18" s="9">
        <v>47.442999999999998</v>
      </c>
      <c r="CJ18" s="9">
        <v>1535.3869999999999</v>
      </c>
      <c r="CK18" s="9">
        <v>804.20100000000002</v>
      </c>
      <c r="CL18" s="9">
        <v>731.18600000000004</v>
      </c>
      <c r="CM18" s="9">
        <v>1356.2080000000001</v>
      </c>
      <c r="CN18" s="9">
        <v>720.01300000000003</v>
      </c>
      <c r="CO18" s="9">
        <v>636.19500000000005</v>
      </c>
      <c r="CP18" s="9">
        <v>1275.633</v>
      </c>
      <c r="CQ18" s="9">
        <v>682.48299999999995</v>
      </c>
      <c r="CR18" s="9">
        <v>593.149</v>
      </c>
      <c r="CS18" s="9">
        <v>412.916</v>
      </c>
      <c r="CT18" s="9">
        <v>194.316</v>
      </c>
      <c r="CU18" s="9">
        <v>218.6</v>
      </c>
      <c r="CV18" s="9">
        <v>265.29599999999999</v>
      </c>
      <c r="CW18" s="9">
        <v>130.67599999999999</v>
      </c>
      <c r="CX18" s="9">
        <v>134.62</v>
      </c>
      <c r="CY18" s="9">
        <v>162.10400000000001</v>
      </c>
      <c r="CZ18" s="9">
        <v>79.783000000000001</v>
      </c>
      <c r="DA18" s="9">
        <v>82.320999999999998</v>
      </c>
      <c r="DB18" s="9">
        <v>56.040999999999997</v>
      </c>
      <c r="DC18" s="9">
        <v>28.332999999999998</v>
      </c>
      <c r="DD18" s="9">
        <v>27.707999999999998</v>
      </c>
      <c r="DE18" s="9">
        <v>632.09699999999998</v>
      </c>
      <c r="DF18" s="9">
        <v>259.89999999999998</v>
      </c>
      <c r="DG18" s="9">
        <v>372.19799999999998</v>
      </c>
      <c r="DH18" s="9">
        <v>137.029</v>
      </c>
      <c r="DI18" s="9">
        <v>51.805</v>
      </c>
      <c r="DJ18" s="9">
        <v>85.224999999999994</v>
      </c>
      <c r="DK18" s="9">
        <v>37.201999999999998</v>
      </c>
      <c r="DL18" s="9">
        <v>19.199000000000002</v>
      </c>
      <c r="DM18" s="9">
        <v>18.003</v>
      </c>
      <c r="DN18" s="9">
        <v>116.072</v>
      </c>
      <c r="DO18" s="9">
        <v>46.241</v>
      </c>
      <c r="DP18" s="9">
        <v>69.831000000000003</v>
      </c>
      <c r="DQ18" s="9">
        <v>27.31</v>
      </c>
      <c r="DR18" s="9">
        <v>11.823</v>
      </c>
      <c r="DS18" s="9">
        <v>15.487</v>
      </c>
      <c r="DT18" s="9">
        <v>83.087999999999994</v>
      </c>
      <c r="DU18" s="9">
        <v>31.422999999999998</v>
      </c>
      <c r="DV18" s="9">
        <v>51.664999999999999</v>
      </c>
      <c r="DW18" s="9">
        <v>9.6449999999999996</v>
      </c>
      <c r="DX18" s="9">
        <v>4.3879999999999999</v>
      </c>
      <c r="DY18" s="9">
        <v>5.2569999999999997</v>
      </c>
      <c r="DZ18" s="9">
        <v>21.433</v>
      </c>
      <c r="EA18" s="9">
        <v>6.0389999999999997</v>
      </c>
      <c r="EB18" s="9">
        <v>15.394</v>
      </c>
      <c r="EC18" s="9">
        <v>24.62</v>
      </c>
      <c r="ED18" s="9">
        <v>1.9910000000000001</v>
      </c>
      <c r="EE18" s="9">
        <v>22.629000000000001</v>
      </c>
      <c r="EF18" s="9">
        <v>294.238</v>
      </c>
      <c r="EG18" s="9">
        <v>127.386</v>
      </c>
      <c r="EH18" s="9">
        <v>166.852</v>
      </c>
      <c r="EI18" s="9">
        <v>193.54599999999999</v>
      </c>
      <c r="EJ18" s="9">
        <v>80.613</v>
      </c>
      <c r="EK18" s="9">
        <v>112.93300000000001</v>
      </c>
      <c r="EL18" s="9">
        <v>45.383000000000003</v>
      </c>
      <c r="EM18" s="9">
        <v>21.712</v>
      </c>
      <c r="EN18" s="9">
        <v>23.670999999999999</v>
      </c>
      <c r="EO18" s="9">
        <v>148.16200000000001</v>
      </c>
      <c r="EP18" s="9">
        <v>58.901000000000003</v>
      </c>
      <c r="EQ18" s="9">
        <v>89.260999999999996</v>
      </c>
      <c r="ER18" s="9">
        <v>1477.579</v>
      </c>
      <c r="ES18" s="9">
        <v>775.02</v>
      </c>
      <c r="ET18" s="9">
        <v>702.55899999999997</v>
      </c>
      <c r="EU18" s="9">
        <v>642.755</v>
      </c>
      <c r="EV18" s="9">
        <v>266.52100000000002</v>
      </c>
      <c r="EW18" s="9">
        <v>376.23399999999998</v>
      </c>
      <c r="EX18" s="9">
        <v>107.663</v>
      </c>
      <c r="EY18" s="9">
        <v>43.963000000000001</v>
      </c>
      <c r="EZ18" s="9">
        <v>63.701000000000001</v>
      </c>
      <c r="FA18" s="9">
        <v>462.09199999999998</v>
      </c>
      <c r="FB18" s="9">
        <v>227.244</v>
      </c>
      <c r="FC18" s="9">
        <v>234.84800000000001</v>
      </c>
      <c r="FD18" s="9">
        <v>274.59300000000002</v>
      </c>
      <c r="FE18" s="9">
        <v>143.185</v>
      </c>
      <c r="FF18" s="9">
        <v>131.40799999999999</v>
      </c>
      <c r="FG18" s="9">
        <v>30.106000000000002</v>
      </c>
      <c r="FH18" s="9">
        <v>13.866</v>
      </c>
      <c r="FI18" s="9">
        <v>16.239999999999998</v>
      </c>
      <c r="FJ18" s="9">
        <v>20.709</v>
      </c>
      <c r="FK18" s="9">
        <v>7.5919999999999996</v>
      </c>
      <c r="FL18" s="9">
        <v>13.117000000000001</v>
      </c>
      <c r="FM18" s="9">
        <v>11.5</v>
      </c>
      <c r="FN18" s="9">
        <v>4.8220000000000001</v>
      </c>
      <c r="FO18" s="9">
        <v>6.6779999999999999</v>
      </c>
      <c r="FP18" s="9">
        <v>20.632999999999999</v>
      </c>
      <c r="FQ18" s="9">
        <v>8.3179999999999996</v>
      </c>
      <c r="FR18" s="9">
        <v>12.316000000000001</v>
      </c>
      <c r="FS18" s="9">
        <v>19.489999999999998</v>
      </c>
      <c r="FT18" s="9">
        <v>7.3250000000000002</v>
      </c>
      <c r="FU18" s="9">
        <v>12.166</v>
      </c>
      <c r="FV18" s="9">
        <v>54.220999999999997</v>
      </c>
      <c r="FW18" s="9">
        <v>26.45</v>
      </c>
      <c r="FX18" s="9">
        <v>27.771000000000001</v>
      </c>
      <c r="FY18" s="9">
        <v>220.37200000000001</v>
      </c>
      <c r="FZ18" s="9">
        <v>116.735</v>
      </c>
      <c r="GA18" s="9">
        <v>103.637</v>
      </c>
      <c r="GB18" s="9">
        <v>50.097999999999999</v>
      </c>
      <c r="GC18" s="9">
        <v>24.114000000000001</v>
      </c>
      <c r="GD18" s="9">
        <v>25.984000000000002</v>
      </c>
      <c r="GE18" s="9">
        <v>180.53</v>
      </c>
      <c r="GF18" s="9">
        <v>91.322999999999993</v>
      </c>
      <c r="GG18" s="9">
        <v>89.206999999999994</v>
      </c>
      <c r="GH18" s="9">
        <v>18.306999999999999</v>
      </c>
      <c r="GI18" s="9">
        <v>7.9710000000000001</v>
      </c>
      <c r="GJ18" s="9">
        <v>10.335000000000001</v>
      </c>
      <c r="GK18" s="9">
        <v>295.25900000000001</v>
      </c>
      <c r="GL18" s="9">
        <v>151.35599999999999</v>
      </c>
      <c r="GM18" s="9">
        <v>143.90299999999999</v>
      </c>
      <c r="GN18" s="9">
        <v>263.72899999999998</v>
      </c>
      <c r="GO18" s="9">
        <v>136.87</v>
      </c>
      <c r="GP18" s="9">
        <v>126.85899999999999</v>
      </c>
      <c r="GQ18" s="9">
        <v>244.37200000000001</v>
      </c>
      <c r="GR18" s="9">
        <v>128.61600000000001</v>
      </c>
      <c r="GS18" s="9">
        <v>115.755</v>
      </c>
      <c r="GT18" s="9">
        <v>77.542000000000002</v>
      </c>
      <c r="GU18" s="9">
        <v>36.320999999999998</v>
      </c>
      <c r="GV18" s="9">
        <v>41.220999999999997</v>
      </c>
      <c r="GW18" s="9">
        <v>44.966999999999999</v>
      </c>
      <c r="GX18" s="9">
        <v>20.687000000000001</v>
      </c>
      <c r="GY18" s="9">
        <v>24.28</v>
      </c>
      <c r="GZ18" s="9">
        <v>24.300999999999998</v>
      </c>
      <c r="HA18" s="9">
        <v>12.516</v>
      </c>
      <c r="HB18" s="9">
        <v>11.786</v>
      </c>
      <c r="HC18" s="9">
        <v>11.606</v>
      </c>
      <c r="HD18" s="9">
        <v>6.7290000000000001</v>
      </c>
      <c r="HE18" s="9">
        <v>4.8769999999999998</v>
      </c>
      <c r="HF18" s="9">
        <v>175.893</v>
      </c>
      <c r="HG18" s="9">
        <v>77.328999999999994</v>
      </c>
      <c r="HH18" s="9">
        <v>98.563000000000002</v>
      </c>
      <c r="HI18" s="9">
        <v>31.192</v>
      </c>
      <c r="HJ18" s="9">
        <v>11.308999999999999</v>
      </c>
      <c r="HK18" s="9">
        <v>19.882999999999999</v>
      </c>
      <c r="HL18" s="9">
        <v>7.6749999999999998</v>
      </c>
      <c r="HM18" s="9">
        <v>3.722</v>
      </c>
      <c r="HN18" s="9">
        <v>3.9529999999999998</v>
      </c>
      <c r="HO18" s="9">
        <v>27.146999999999998</v>
      </c>
      <c r="HP18" s="9">
        <v>9.5549999999999997</v>
      </c>
      <c r="HQ18" s="9">
        <v>17.591999999999999</v>
      </c>
      <c r="HR18" s="9">
        <v>6.0339999999999998</v>
      </c>
      <c r="HS18" s="9">
        <v>1.621</v>
      </c>
      <c r="HT18" s="9">
        <v>4.4130000000000003</v>
      </c>
      <c r="HU18" s="9">
        <v>19.849</v>
      </c>
      <c r="HV18" s="9">
        <v>7.2119999999999997</v>
      </c>
      <c r="HW18" s="9">
        <v>12.637</v>
      </c>
      <c r="HX18" s="9">
        <v>1.1870000000000001</v>
      </c>
      <c r="HY18" s="9">
        <v>0.79</v>
      </c>
      <c r="HZ18" s="9">
        <v>0.39700000000000002</v>
      </c>
      <c r="IA18" s="9">
        <v>4.6219999999999999</v>
      </c>
      <c r="IB18" s="9">
        <v>1.9410000000000001</v>
      </c>
      <c r="IC18" s="9">
        <v>2.68</v>
      </c>
      <c r="ID18" s="9">
        <v>6.7160000000000002</v>
      </c>
      <c r="IE18" s="9">
        <v>0.86399999999999999</v>
      </c>
      <c r="IF18" s="9">
        <v>5.8520000000000003</v>
      </c>
      <c r="IG18" s="9">
        <v>77.962000000000003</v>
      </c>
      <c r="IH18" s="9">
        <v>33.826000000000001</v>
      </c>
      <c r="II18" s="9">
        <v>44.136000000000003</v>
      </c>
      <c r="IJ18" s="9">
        <v>43.375</v>
      </c>
      <c r="IK18" s="9">
        <v>18.225999999999999</v>
      </c>
      <c r="IL18" s="9">
        <v>25.149000000000001</v>
      </c>
      <c r="IM18" s="9">
        <v>8.6630000000000003</v>
      </c>
      <c r="IN18" s="9">
        <v>2.718</v>
      </c>
      <c r="IO18" s="9">
        <v>5.9450000000000003</v>
      </c>
      <c r="IP18" s="9">
        <v>34.710999999999999</v>
      </c>
      <c r="IQ18" s="9">
        <v>15.507999999999999</v>
      </c>
    </row>
    <row r="19" spans="1:251">
      <c r="A19" s="10">
        <v>44958</v>
      </c>
      <c r="B19" s="9">
        <v>20.626999999999999</v>
      </c>
      <c r="C19" s="9">
        <v>17.37</v>
      </c>
      <c r="D19" s="9">
        <v>520.59100000000001</v>
      </c>
      <c r="E19" s="9">
        <v>221.30799999999999</v>
      </c>
      <c r="F19" s="9">
        <v>299.28300000000002</v>
      </c>
      <c r="G19" s="9">
        <v>85.114000000000004</v>
      </c>
      <c r="H19" s="9">
        <v>28.332000000000001</v>
      </c>
      <c r="I19" s="9">
        <v>56.781999999999996</v>
      </c>
      <c r="J19" s="9">
        <v>25.324000000000002</v>
      </c>
      <c r="K19" s="9">
        <v>9.5370000000000008</v>
      </c>
      <c r="L19" s="9">
        <v>15.786</v>
      </c>
      <c r="M19" s="9">
        <v>77.091999999999999</v>
      </c>
      <c r="N19" s="9">
        <v>27.170999999999999</v>
      </c>
      <c r="O19" s="9">
        <v>49.920999999999999</v>
      </c>
      <c r="P19" s="9">
        <v>15.173</v>
      </c>
      <c r="Q19" s="9">
        <v>4.8259999999999996</v>
      </c>
      <c r="R19" s="9">
        <v>10.347</v>
      </c>
      <c r="S19" s="9">
        <v>56.371000000000002</v>
      </c>
      <c r="T19" s="9">
        <v>20.51</v>
      </c>
      <c r="U19" s="9">
        <v>35.860999999999997</v>
      </c>
      <c r="V19" s="9">
        <v>5.1139999999999999</v>
      </c>
      <c r="W19" s="9">
        <v>1.804</v>
      </c>
      <c r="X19" s="9">
        <v>3.31</v>
      </c>
      <c r="Y19" s="9">
        <v>10.582000000000001</v>
      </c>
      <c r="Z19" s="9">
        <v>2.8</v>
      </c>
      <c r="AA19" s="9">
        <v>7.782</v>
      </c>
      <c r="AB19" s="9">
        <v>15.728</v>
      </c>
      <c r="AC19" s="9">
        <v>1.399</v>
      </c>
      <c r="AD19" s="9">
        <v>14.329000000000001</v>
      </c>
      <c r="AE19" s="9">
        <v>203.76499999999999</v>
      </c>
      <c r="AF19" s="9">
        <v>91.899000000000001</v>
      </c>
      <c r="AG19" s="9">
        <v>111.867</v>
      </c>
      <c r="AH19" s="9">
        <v>125.67</v>
      </c>
      <c r="AI19" s="9">
        <v>50.597999999999999</v>
      </c>
      <c r="AJ19" s="9">
        <v>75.072000000000003</v>
      </c>
      <c r="AK19" s="9">
        <v>24.657</v>
      </c>
      <c r="AL19" s="9">
        <v>9.2149999999999999</v>
      </c>
      <c r="AM19" s="9">
        <v>15.441000000000001</v>
      </c>
      <c r="AN19" s="9">
        <v>101.01300000000001</v>
      </c>
      <c r="AO19" s="9">
        <v>41.383000000000003</v>
      </c>
      <c r="AP19" s="9">
        <v>59.631</v>
      </c>
      <c r="AQ19" s="9">
        <v>944.75300000000004</v>
      </c>
      <c r="AR19" s="9">
        <v>489.17599999999999</v>
      </c>
      <c r="AS19" s="9">
        <v>455.577</v>
      </c>
      <c r="AT19" s="9">
        <v>533.93100000000004</v>
      </c>
      <c r="AU19" s="9">
        <v>232.71899999999999</v>
      </c>
      <c r="AV19" s="9">
        <v>301.21199999999999</v>
      </c>
      <c r="AW19" s="9">
        <v>69.451999999999998</v>
      </c>
      <c r="AX19" s="9">
        <v>24.309000000000001</v>
      </c>
      <c r="AY19" s="9">
        <v>45.143000000000001</v>
      </c>
      <c r="AZ19" s="9">
        <v>2195.79</v>
      </c>
      <c r="BA19" s="9">
        <v>1080.5609999999999</v>
      </c>
      <c r="BB19" s="9">
        <v>1115.23</v>
      </c>
      <c r="BC19" s="9">
        <v>1472.6769999999999</v>
      </c>
      <c r="BD19" s="9">
        <v>777.80700000000002</v>
      </c>
      <c r="BE19" s="9">
        <v>694.86900000000003</v>
      </c>
      <c r="BF19" s="9">
        <v>146.239</v>
      </c>
      <c r="BG19" s="9">
        <v>73.293000000000006</v>
      </c>
      <c r="BH19" s="9">
        <v>72.945999999999998</v>
      </c>
      <c r="BI19" s="9">
        <v>92.048000000000002</v>
      </c>
      <c r="BJ19" s="9">
        <v>35.075000000000003</v>
      </c>
      <c r="BK19" s="9">
        <v>56.972999999999999</v>
      </c>
      <c r="BL19" s="9">
        <v>42.402999999999999</v>
      </c>
      <c r="BM19" s="9">
        <v>18.106999999999999</v>
      </c>
      <c r="BN19" s="9">
        <v>24.295999999999999</v>
      </c>
      <c r="BO19" s="9">
        <v>88.593000000000004</v>
      </c>
      <c r="BP19" s="9">
        <v>37.427</v>
      </c>
      <c r="BQ19" s="9">
        <v>51.165999999999997</v>
      </c>
      <c r="BR19" s="9">
        <v>83.575000000000003</v>
      </c>
      <c r="BS19" s="9">
        <v>33.704999999999998</v>
      </c>
      <c r="BT19" s="9">
        <v>49.87</v>
      </c>
      <c r="BU19" s="9">
        <v>318.01100000000002</v>
      </c>
      <c r="BV19" s="9">
        <v>160.62700000000001</v>
      </c>
      <c r="BW19" s="9">
        <v>157.38399999999999</v>
      </c>
      <c r="BX19" s="9">
        <v>1154.6659999999999</v>
      </c>
      <c r="BY19" s="9">
        <v>617.17999999999995</v>
      </c>
      <c r="BZ19" s="9">
        <v>537.48500000000001</v>
      </c>
      <c r="CA19" s="9">
        <v>299.416</v>
      </c>
      <c r="CB19" s="9">
        <v>149.47300000000001</v>
      </c>
      <c r="CC19" s="9">
        <v>149.94300000000001</v>
      </c>
      <c r="CD19" s="9">
        <v>949.50900000000001</v>
      </c>
      <c r="CE19" s="9">
        <v>485.53300000000002</v>
      </c>
      <c r="CF19" s="9">
        <v>463.976</v>
      </c>
      <c r="CG19" s="9">
        <v>88.992000000000004</v>
      </c>
      <c r="CH19" s="9">
        <v>41.996000000000002</v>
      </c>
      <c r="CI19" s="9">
        <v>46.996000000000002</v>
      </c>
      <c r="CJ19" s="9">
        <v>1584.8589999999999</v>
      </c>
      <c r="CK19" s="9">
        <v>825.74800000000005</v>
      </c>
      <c r="CL19" s="9">
        <v>759.11099999999999</v>
      </c>
      <c r="CM19" s="9">
        <v>1385.559</v>
      </c>
      <c r="CN19" s="9">
        <v>729.66800000000001</v>
      </c>
      <c r="CO19" s="9">
        <v>655.89099999999996</v>
      </c>
      <c r="CP19" s="9">
        <v>1294.0309999999999</v>
      </c>
      <c r="CQ19" s="9">
        <v>690.48599999999999</v>
      </c>
      <c r="CR19" s="9">
        <v>603.54499999999996</v>
      </c>
      <c r="CS19" s="9">
        <v>401.96699999999998</v>
      </c>
      <c r="CT19" s="9">
        <v>188.65899999999999</v>
      </c>
      <c r="CU19" s="9">
        <v>213.30799999999999</v>
      </c>
      <c r="CV19" s="9">
        <v>259.38900000000001</v>
      </c>
      <c r="CW19" s="9">
        <v>126.13200000000001</v>
      </c>
      <c r="CX19" s="9">
        <v>133.25700000000001</v>
      </c>
      <c r="CY19" s="9">
        <v>147.20699999999999</v>
      </c>
      <c r="CZ19" s="9">
        <v>78.191000000000003</v>
      </c>
      <c r="DA19" s="9">
        <v>69.015000000000001</v>
      </c>
      <c r="DB19" s="9">
        <v>55.801000000000002</v>
      </c>
      <c r="DC19" s="9">
        <v>31.347000000000001</v>
      </c>
      <c r="DD19" s="9">
        <v>24.454000000000001</v>
      </c>
      <c r="DE19" s="9">
        <v>667.31200000000001</v>
      </c>
      <c r="DF19" s="9">
        <v>271.40600000000001</v>
      </c>
      <c r="DG19" s="9">
        <v>395.90600000000001</v>
      </c>
      <c r="DH19" s="9">
        <v>140.46100000000001</v>
      </c>
      <c r="DI19" s="9">
        <v>48.512</v>
      </c>
      <c r="DJ19" s="9">
        <v>91.948999999999998</v>
      </c>
      <c r="DK19" s="9">
        <v>38.08</v>
      </c>
      <c r="DL19" s="9">
        <v>13.664</v>
      </c>
      <c r="DM19" s="9">
        <v>24.416</v>
      </c>
      <c r="DN19" s="9">
        <v>116.027</v>
      </c>
      <c r="DO19" s="9">
        <v>41.686</v>
      </c>
      <c r="DP19" s="9">
        <v>74.340999999999994</v>
      </c>
      <c r="DQ19" s="9">
        <v>28.847999999999999</v>
      </c>
      <c r="DR19" s="9">
        <v>8.0419999999999998</v>
      </c>
      <c r="DS19" s="9">
        <v>20.806000000000001</v>
      </c>
      <c r="DT19" s="9">
        <v>80.626999999999995</v>
      </c>
      <c r="DU19" s="9">
        <v>31.832999999999998</v>
      </c>
      <c r="DV19" s="9">
        <v>48.793999999999997</v>
      </c>
      <c r="DW19" s="9">
        <v>9.4570000000000007</v>
      </c>
      <c r="DX19" s="9">
        <v>3.831</v>
      </c>
      <c r="DY19" s="9">
        <v>5.6260000000000003</v>
      </c>
      <c r="DZ19" s="9">
        <v>26.928000000000001</v>
      </c>
      <c r="EA19" s="9">
        <v>7.8</v>
      </c>
      <c r="EB19" s="9">
        <v>19.126999999999999</v>
      </c>
      <c r="EC19" s="9">
        <v>22.041</v>
      </c>
      <c r="ED19" s="9">
        <v>2.3319999999999999</v>
      </c>
      <c r="EE19" s="9">
        <v>19.707999999999998</v>
      </c>
      <c r="EF19" s="9">
        <v>312.02699999999999</v>
      </c>
      <c r="EG19" s="9">
        <v>132.672</v>
      </c>
      <c r="EH19" s="9">
        <v>179.35400000000001</v>
      </c>
      <c r="EI19" s="9">
        <v>198.756</v>
      </c>
      <c r="EJ19" s="9">
        <v>80.834000000000003</v>
      </c>
      <c r="EK19" s="9">
        <v>117.922</v>
      </c>
      <c r="EL19" s="9">
        <v>42.912999999999997</v>
      </c>
      <c r="EM19" s="9">
        <v>16.204999999999998</v>
      </c>
      <c r="EN19" s="9">
        <v>26.707000000000001</v>
      </c>
      <c r="EO19" s="9">
        <v>155.84399999999999</v>
      </c>
      <c r="EP19" s="9">
        <v>64.628</v>
      </c>
      <c r="EQ19" s="9">
        <v>91.215000000000003</v>
      </c>
      <c r="ER19" s="9">
        <v>1515.5889999999999</v>
      </c>
      <c r="ES19" s="9">
        <v>794.01199999999994</v>
      </c>
      <c r="ET19" s="9">
        <v>721.577</v>
      </c>
      <c r="EU19" s="9">
        <v>680.20100000000002</v>
      </c>
      <c r="EV19" s="9">
        <v>286.548</v>
      </c>
      <c r="EW19" s="9">
        <v>393.65300000000002</v>
      </c>
      <c r="EX19" s="9">
        <v>105.49</v>
      </c>
      <c r="EY19" s="9">
        <v>39.42</v>
      </c>
      <c r="EZ19" s="9">
        <v>66.069999999999993</v>
      </c>
      <c r="FA19" s="9">
        <v>466.71499999999997</v>
      </c>
      <c r="FB19" s="9">
        <v>229.29400000000001</v>
      </c>
      <c r="FC19" s="9">
        <v>237.422</v>
      </c>
      <c r="FD19" s="9">
        <v>284.04399999999998</v>
      </c>
      <c r="FE19" s="9">
        <v>145.86199999999999</v>
      </c>
      <c r="FF19" s="9">
        <v>138.18299999999999</v>
      </c>
      <c r="FG19" s="9">
        <v>33.738999999999997</v>
      </c>
      <c r="FH19" s="9">
        <v>16.276</v>
      </c>
      <c r="FI19" s="9">
        <v>17.463000000000001</v>
      </c>
      <c r="FJ19" s="9">
        <v>22.920999999999999</v>
      </c>
      <c r="FK19" s="9">
        <v>8.6829999999999998</v>
      </c>
      <c r="FL19" s="9">
        <v>14.238</v>
      </c>
      <c r="FM19" s="9">
        <v>11.302</v>
      </c>
      <c r="FN19" s="9">
        <v>5.5709999999999997</v>
      </c>
      <c r="FO19" s="9">
        <v>5.7320000000000002</v>
      </c>
      <c r="FP19" s="9">
        <v>21.974</v>
      </c>
      <c r="FQ19" s="9">
        <v>9.4130000000000003</v>
      </c>
      <c r="FR19" s="9">
        <v>12.561</v>
      </c>
      <c r="FS19" s="9">
        <v>20.931000000000001</v>
      </c>
      <c r="FT19" s="9">
        <v>8.5449999999999999</v>
      </c>
      <c r="FU19" s="9">
        <v>12.385</v>
      </c>
      <c r="FV19" s="9">
        <v>61.414999999999999</v>
      </c>
      <c r="FW19" s="9">
        <v>29.931000000000001</v>
      </c>
      <c r="FX19" s="9">
        <v>31.484000000000002</v>
      </c>
      <c r="FY19" s="9">
        <v>222.63</v>
      </c>
      <c r="FZ19" s="9">
        <v>115.931</v>
      </c>
      <c r="GA19" s="9">
        <v>106.699</v>
      </c>
      <c r="GB19" s="9">
        <v>58.09</v>
      </c>
      <c r="GC19" s="9">
        <v>28.488</v>
      </c>
      <c r="GD19" s="9">
        <v>29.602</v>
      </c>
      <c r="GE19" s="9">
        <v>183.708</v>
      </c>
      <c r="GF19" s="9">
        <v>91.153000000000006</v>
      </c>
      <c r="GG19" s="9">
        <v>92.555999999999997</v>
      </c>
      <c r="GH19" s="9">
        <v>22.504000000000001</v>
      </c>
      <c r="GI19" s="9">
        <v>10.204000000000001</v>
      </c>
      <c r="GJ19" s="9">
        <v>12.3</v>
      </c>
      <c r="GK19" s="9">
        <v>310.41199999999998</v>
      </c>
      <c r="GL19" s="9">
        <v>158.20599999999999</v>
      </c>
      <c r="GM19" s="9">
        <v>152.20599999999999</v>
      </c>
      <c r="GN19" s="9">
        <v>273.36399999999998</v>
      </c>
      <c r="GO19" s="9">
        <v>141.15100000000001</v>
      </c>
      <c r="GP19" s="9">
        <v>132.21299999999999</v>
      </c>
      <c r="GQ19" s="9">
        <v>252.13200000000001</v>
      </c>
      <c r="GR19" s="9">
        <v>130.50899999999999</v>
      </c>
      <c r="GS19" s="9">
        <v>121.623</v>
      </c>
      <c r="GT19" s="9">
        <v>85.475999999999999</v>
      </c>
      <c r="GU19" s="9">
        <v>41.774999999999999</v>
      </c>
      <c r="GV19" s="9">
        <v>43.7</v>
      </c>
      <c r="GW19" s="9">
        <v>55.466999999999999</v>
      </c>
      <c r="GX19" s="9">
        <v>26.838999999999999</v>
      </c>
      <c r="GY19" s="9">
        <v>28.628</v>
      </c>
      <c r="GZ19" s="9">
        <v>29.099</v>
      </c>
      <c r="HA19" s="9">
        <v>14.494</v>
      </c>
      <c r="HB19" s="9">
        <v>14.605</v>
      </c>
      <c r="HC19" s="9">
        <v>11.826000000000001</v>
      </c>
      <c r="HD19" s="9">
        <v>6.1150000000000002</v>
      </c>
      <c r="HE19" s="9">
        <v>5.7110000000000003</v>
      </c>
      <c r="HF19" s="9">
        <v>170.845</v>
      </c>
      <c r="HG19" s="9">
        <v>77.316999999999993</v>
      </c>
      <c r="HH19" s="9">
        <v>93.528000000000006</v>
      </c>
      <c r="HI19" s="9">
        <v>27.593</v>
      </c>
      <c r="HJ19" s="9">
        <v>11.622</v>
      </c>
      <c r="HK19" s="9">
        <v>15.971</v>
      </c>
      <c r="HL19" s="9">
        <v>8.75</v>
      </c>
      <c r="HM19" s="9">
        <v>4.83</v>
      </c>
      <c r="HN19" s="9">
        <v>3.92</v>
      </c>
      <c r="HO19" s="9">
        <v>24.972000000000001</v>
      </c>
      <c r="HP19" s="9">
        <v>10.872</v>
      </c>
      <c r="HQ19" s="9">
        <v>14.1</v>
      </c>
      <c r="HR19" s="9">
        <v>5.7069999999999999</v>
      </c>
      <c r="HS19" s="9">
        <v>2.0510000000000002</v>
      </c>
      <c r="HT19" s="9">
        <v>3.6549999999999998</v>
      </c>
      <c r="HU19" s="9">
        <v>18.759</v>
      </c>
      <c r="HV19" s="9">
        <v>8.4629999999999992</v>
      </c>
      <c r="HW19" s="9">
        <v>10.295999999999999</v>
      </c>
      <c r="HX19" s="9">
        <v>2.0129999999999999</v>
      </c>
      <c r="HY19" s="9">
        <v>1.079</v>
      </c>
      <c r="HZ19" s="9">
        <v>0.93400000000000005</v>
      </c>
      <c r="IA19" s="9">
        <v>2.621</v>
      </c>
      <c r="IB19" s="9">
        <v>0.75</v>
      </c>
      <c r="IC19" s="9">
        <v>1.871</v>
      </c>
      <c r="ID19" s="9">
        <v>3.3420000000000001</v>
      </c>
      <c r="IE19" s="9">
        <v>0.32200000000000001</v>
      </c>
      <c r="IF19" s="9">
        <v>3.0190000000000001</v>
      </c>
      <c r="IG19" s="9">
        <v>72.649000000000001</v>
      </c>
      <c r="IH19" s="9">
        <v>33.549999999999997</v>
      </c>
      <c r="II19" s="9">
        <v>39.098999999999997</v>
      </c>
      <c r="IJ19" s="9">
        <v>39.418999999999997</v>
      </c>
      <c r="IK19" s="9">
        <v>17.738</v>
      </c>
      <c r="IL19" s="9">
        <v>21.681000000000001</v>
      </c>
      <c r="IM19" s="9">
        <v>8.734</v>
      </c>
      <c r="IN19" s="9">
        <v>3.9420000000000002</v>
      </c>
      <c r="IO19" s="9">
        <v>4.7919999999999998</v>
      </c>
      <c r="IP19" s="9">
        <v>30.684999999999999</v>
      </c>
      <c r="IQ19" s="9">
        <v>13.795</v>
      </c>
    </row>
    <row r="20" spans="1:251">
      <c r="A20" s="10">
        <v>45323</v>
      </c>
      <c r="B20" s="9">
        <v>18.446000000000002</v>
      </c>
      <c r="C20" s="9">
        <v>17.222999999999999</v>
      </c>
      <c r="D20" s="9">
        <v>540.36300000000006</v>
      </c>
      <c r="E20" s="9">
        <v>228.524</v>
      </c>
      <c r="F20" s="9">
        <v>311.839</v>
      </c>
      <c r="G20" s="9">
        <v>89.551000000000002</v>
      </c>
      <c r="H20" s="9">
        <v>31.934000000000001</v>
      </c>
      <c r="I20" s="9">
        <v>57.616999999999997</v>
      </c>
      <c r="J20" s="9">
        <v>29.832999999999998</v>
      </c>
      <c r="K20" s="9">
        <v>12.137</v>
      </c>
      <c r="L20" s="9">
        <v>17.696000000000002</v>
      </c>
      <c r="M20" s="9">
        <v>76.087999999999994</v>
      </c>
      <c r="N20" s="9">
        <v>27.774999999999999</v>
      </c>
      <c r="O20" s="9">
        <v>48.313000000000002</v>
      </c>
      <c r="P20" s="9">
        <v>13.965</v>
      </c>
      <c r="Q20" s="9">
        <v>5.2640000000000002</v>
      </c>
      <c r="R20" s="9">
        <v>8.7010000000000005</v>
      </c>
      <c r="S20" s="9">
        <v>56.762999999999998</v>
      </c>
      <c r="T20" s="9">
        <v>20.786000000000001</v>
      </c>
      <c r="U20" s="9">
        <v>35.976999999999997</v>
      </c>
      <c r="V20" s="9">
        <v>6.2640000000000002</v>
      </c>
      <c r="W20" s="9">
        <v>2.6909999999999998</v>
      </c>
      <c r="X20" s="9">
        <v>3.573</v>
      </c>
      <c r="Y20" s="9">
        <v>14.324</v>
      </c>
      <c r="Z20" s="9">
        <v>4.7249999999999996</v>
      </c>
      <c r="AA20" s="9">
        <v>9.5990000000000002</v>
      </c>
      <c r="AB20" s="9">
        <v>12.651999999999999</v>
      </c>
      <c r="AC20" s="9">
        <v>2.1070000000000002</v>
      </c>
      <c r="AD20" s="9">
        <v>10.545</v>
      </c>
      <c r="AE20" s="9">
        <v>219.572</v>
      </c>
      <c r="AF20" s="9">
        <v>98.924000000000007</v>
      </c>
      <c r="AG20" s="9">
        <v>120.648</v>
      </c>
      <c r="AH20" s="9">
        <v>126.08</v>
      </c>
      <c r="AI20" s="9">
        <v>50.945</v>
      </c>
      <c r="AJ20" s="9">
        <v>75.134</v>
      </c>
      <c r="AK20" s="9">
        <v>20.890999999999998</v>
      </c>
      <c r="AL20" s="9">
        <v>8.74</v>
      </c>
      <c r="AM20" s="9">
        <v>12.151</v>
      </c>
      <c r="AN20" s="9">
        <v>105.18899999999999</v>
      </c>
      <c r="AO20" s="9">
        <v>42.206000000000003</v>
      </c>
      <c r="AP20" s="9">
        <v>62.982999999999997</v>
      </c>
      <c r="AQ20" s="9">
        <v>951.97500000000002</v>
      </c>
      <c r="AR20" s="9">
        <v>497.38799999999998</v>
      </c>
      <c r="AS20" s="9">
        <v>454.58800000000002</v>
      </c>
      <c r="AT20" s="9">
        <v>555.14099999999996</v>
      </c>
      <c r="AU20" s="9">
        <v>238.23</v>
      </c>
      <c r="AV20" s="9">
        <v>316.911</v>
      </c>
      <c r="AW20" s="9">
        <v>71.191000000000003</v>
      </c>
      <c r="AX20" s="9">
        <v>26.363</v>
      </c>
      <c r="AY20" s="9">
        <v>44.828000000000003</v>
      </c>
      <c r="AZ20" s="9">
        <v>2278.9789999999998</v>
      </c>
      <c r="BA20" s="9">
        <v>1124.242</v>
      </c>
      <c r="BB20" s="9">
        <v>1154.7360000000001</v>
      </c>
      <c r="BC20" s="9">
        <v>1531.3520000000001</v>
      </c>
      <c r="BD20" s="9">
        <v>809.21299999999997</v>
      </c>
      <c r="BE20" s="9">
        <v>722.13900000000001</v>
      </c>
      <c r="BF20" s="9">
        <v>164.86500000000001</v>
      </c>
      <c r="BG20" s="9">
        <v>83.403999999999996</v>
      </c>
      <c r="BH20" s="9">
        <v>81.460999999999999</v>
      </c>
      <c r="BI20" s="9">
        <v>97.555000000000007</v>
      </c>
      <c r="BJ20" s="9">
        <v>35.487000000000002</v>
      </c>
      <c r="BK20" s="9">
        <v>62.067</v>
      </c>
      <c r="BL20" s="9">
        <v>46.179000000000002</v>
      </c>
      <c r="BM20" s="9">
        <v>19.399000000000001</v>
      </c>
      <c r="BN20" s="9">
        <v>26.78</v>
      </c>
      <c r="BO20" s="9">
        <v>99.301000000000002</v>
      </c>
      <c r="BP20" s="9">
        <v>38.472000000000001</v>
      </c>
      <c r="BQ20" s="9">
        <v>60.829000000000001</v>
      </c>
      <c r="BR20" s="9">
        <v>87.784999999999997</v>
      </c>
      <c r="BS20" s="9">
        <v>30.177</v>
      </c>
      <c r="BT20" s="9">
        <v>57.607999999999997</v>
      </c>
      <c r="BU20" s="9">
        <v>298.19799999999998</v>
      </c>
      <c r="BV20" s="9">
        <v>142.12799999999999</v>
      </c>
      <c r="BW20" s="9">
        <v>156.06899999999999</v>
      </c>
      <c r="BX20" s="9">
        <v>1233.154</v>
      </c>
      <c r="BY20" s="9">
        <v>667.08500000000004</v>
      </c>
      <c r="BZ20" s="9">
        <v>566.07000000000005</v>
      </c>
      <c r="CA20" s="9">
        <v>278.822</v>
      </c>
      <c r="CB20" s="9">
        <v>135.22999999999999</v>
      </c>
      <c r="CC20" s="9">
        <v>143.59200000000001</v>
      </c>
      <c r="CD20" s="9">
        <v>1024.779</v>
      </c>
      <c r="CE20" s="9">
        <v>523.89099999999996</v>
      </c>
      <c r="CF20" s="9">
        <v>500.88799999999998</v>
      </c>
      <c r="CG20" s="9">
        <v>107.96899999999999</v>
      </c>
      <c r="CH20" s="9">
        <v>52.445999999999998</v>
      </c>
      <c r="CI20" s="9">
        <v>55.523000000000003</v>
      </c>
      <c r="CJ20" s="9">
        <v>1643.694</v>
      </c>
      <c r="CK20" s="9">
        <v>865.19100000000003</v>
      </c>
      <c r="CL20" s="9">
        <v>778.50300000000004</v>
      </c>
      <c r="CM20" s="9">
        <v>1459.7840000000001</v>
      </c>
      <c r="CN20" s="9">
        <v>780.25599999999997</v>
      </c>
      <c r="CO20" s="9">
        <v>679.52800000000002</v>
      </c>
      <c r="CP20" s="9">
        <v>1368.8520000000001</v>
      </c>
      <c r="CQ20" s="9">
        <v>736.298</v>
      </c>
      <c r="CR20" s="9">
        <v>632.55399999999997</v>
      </c>
      <c r="CS20" s="9">
        <v>407.02199999999999</v>
      </c>
      <c r="CT20" s="9">
        <v>202.19399999999999</v>
      </c>
      <c r="CU20" s="9">
        <v>204.82900000000001</v>
      </c>
      <c r="CV20" s="9">
        <v>245.071</v>
      </c>
      <c r="CW20" s="9">
        <v>125.836</v>
      </c>
      <c r="CX20" s="9">
        <v>119.235</v>
      </c>
      <c r="CY20" s="9">
        <v>132.72900000000001</v>
      </c>
      <c r="CZ20" s="9">
        <v>69.858999999999995</v>
      </c>
      <c r="DA20" s="9">
        <v>62.87</v>
      </c>
      <c r="DB20" s="9">
        <v>60.518000000000001</v>
      </c>
      <c r="DC20" s="9">
        <v>30.056999999999999</v>
      </c>
      <c r="DD20" s="9">
        <v>30.46</v>
      </c>
      <c r="DE20" s="9">
        <v>687.10799999999995</v>
      </c>
      <c r="DF20" s="9">
        <v>284.971</v>
      </c>
      <c r="DG20" s="9">
        <v>402.137</v>
      </c>
      <c r="DH20" s="9">
        <v>149.33799999999999</v>
      </c>
      <c r="DI20" s="9">
        <v>59.975999999999999</v>
      </c>
      <c r="DJ20" s="9">
        <v>89.361000000000004</v>
      </c>
      <c r="DK20" s="9">
        <v>42.046999999999997</v>
      </c>
      <c r="DL20" s="9">
        <v>20.195</v>
      </c>
      <c r="DM20" s="9">
        <v>21.852</v>
      </c>
      <c r="DN20" s="9">
        <v>125.574</v>
      </c>
      <c r="DO20" s="9">
        <v>52.716000000000001</v>
      </c>
      <c r="DP20" s="9">
        <v>72.858000000000004</v>
      </c>
      <c r="DQ20" s="9">
        <v>21.914999999999999</v>
      </c>
      <c r="DR20" s="9">
        <v>5.99</v>
      </c>
      <c r="DS20" s="9">
        <v>15.925000000000001</v>
      </c>
      <c r="DT20" s="9">
        <v>96.531999999999996</v>
      </c>
      <c r="DU20" s="9">
        <v>43.203000000000003</v>
      </c>
      <c r="DV20" s="9">
        <v>53.329000000000001</v>
      </c>
      <c r="DW20" s="9">
        <v>9.0009999999999994</v>
      </c>
      <c r="DX20" s="9">
        <v>2.9870000000000001</v>
      </c>
      <c r="DY20" s="9">
        <v>6.0140000000000002</v>
      </c>
      <c r="DZ20" s="9">
        <v>24.962</v>
      </c>
      <c r="EA20" s="9">
        <v>7.2610000000000001</v>
      </c>
      <c r="EB20" s="9">
        <v>17.701000000000001</v>
      </c>
      <c r="EC20" s="9">
        <v>29.404</v>
      </c>
      <c r="ED20" s="9">
        <v>2.0270000000000001</v>
      </c>
      <c r="EE20" s="9">
        <v>27.376999999999999</v>
      </c>
      <c r="EF20" s="9">
        <v>303.68900000000002</v>
      </c>
      <c r="EG20" s="9">
        <v>128.685</v>
      </c>
      <c r="EH20" s="9">
        <v>175.00399999999999</v>
      </c>
      <c r="EI20" s="9">
        <v>211.053</v>
      </c>
      <c r="EJ20" s="9">
        <v>90.034000000000006</v>
      </c>
      <c r="EK20" s="9">
        <v>121.01900000000001</v>
      </c>
      <c r="EL20" s="9">
        <v>34.348999999999997</v>
      </c>
      <c r="EM20" s="9">
        <v>13.525</v>
      </c>
      <c r="EN20" s="9">
        <v>20.824000000000002</v>
      </c>
      <c r="EO20" s="9">
        <v>176.70400000000001</v>
      </c>
      <c r="EP20" s="9">
        <v>76.509</v>
      </c>
      <c r="EQ20" s="9">
        <v>100.19499999999999</v>
      </c>
      <c r="ER20" s="9">
        <v>1565.701</v>
      </c>
      <c r="ES20" s="9">
        <v>822.73900000000003</v>
      </c>
      <c r="ET20" s="9">
        <v>742.96299999999997</v>
      </c>
      <c r="EU20" s="9">
        <v>713.27700000000004</v>
      </c>
      <c r="EV20" s="9">
        <v>301.50400000000002</v>
      </c>
      <c r="EW20" s="9">
        <v>411.774</v>
      </c>
      <c r="EX20" s="9">
        <v>118.48699999999999</v>
      </c>
      <c r="EY20" s="9">
        <v>51.347000000000001</v>
      </c>
      <c r="EZ20" s="9">
        <v>67.14</v>
      </c>
      <c r="FA20" s="9">
        <v>470.00099999999998</v>
      </c>
      <c r="FB20" s="9">
        <v>230.59700000000001</v>
      </c>
      <c r="FC20" s="9">
        <v>239.404</v>
      </c>
      <c r="FD20" s="9">
        <v>279.19299999999998</v>
      </c>
      <c r="FE20" s="9">
        <v>142.61099999999999</v>
      </c>
      <c r="FF20" s="9">
        <v>136.58199999999999</v>
      </c>
      <c r="FG20" s="9">
        <v>33.341999999999999</v>
      </c>
      <c r="FH20" s="9">
        <v>15.395</v>
      </c>
      <c r="FI20" s="9">
        <v>17.948</v>
      </c>
      <c r="FJ20" s="9">
        <v>21.177</v>
      </c>
      <c r="FK20" s="9">
        <v>7.0069999999999997</v>
      </c>
      <c r="FL20" s="9">
        <v>14.17</v>
      </c>
      <c r="FM20" s="9">
        <v>7.8440000000000003</v>
      </c>
      <c r="FN20" s="9">
        <v>3.1509999999999998</v>
      </c>
      <c r="FO20" s="9">
        <v>4.6929999999999996</v>
      </c>
      <c r="FP20" s="9">
        <v>20.952000000000002</v>
      </c>
      <c r="FQ20" s="9">
        <v>7.6609999999999996</v>
      </c>
      <c r="FR20" s="9">
        <v>13.292</v>
      </c>
      <c r="FS20" s="9">
        <v>19.661000000000001</v>
      </c>
      <c r="FT20" s="9">
        <v>6.8259999999999996</v>
      </c>
      <c r="FU20" s="9">
        <v>12.835000000000001</v>
      </c>
      <c r="FV20" s="9">
        <v>49.637</v>
      </c>
      <c r="FW20" s="9">
        <v>22.23</v>
      </c>
      <c r="FX20" s="9">
        <v>27.408000000000001</v>
      </c>
      <c r="FY20" s="9">
        <v>229.55500000000001</v>
      </c>
      <c r="FZ20" s="9">
        <v>120.381</v>
      </c>
      <c r="GA20" s="9">
        <v>109.17400000000001</v>
      </c>
      <c r="GB20" s="9">
        <v>45.844999999999999</v>
      </c>
      <c r="GC20" s="9">
        <v>19.521000000000001</v>
      </c>
      <c r="GD20" s="9">
        <v>26.324000000000002</v>
      </c>
      <c r="GE20" s="9">
        <v>189.67400000000001</v>
      </c>
      <c r="GF20" s="9">
        <v>94.947999999999993</v>
      </c>
      <c r="GG20" s="9">
        <v>94.725999999999999</v>
      </c>
      <c r="GH20" s="9">
        <v>18.553999999999998</v>
      </c>
      <c r="GI20" s="9">
        <v>9.1210000000000004</v>
      </c>
      <c r="GJ20" s="9">
        <v>9.4329999999999998</v>
      </c>
      <c r="GK20" s="9">
        <v>301.24700000000001</v>
      </c>
      <c r="GL20" s="9">
        <v>153.02799999999999</v>
      </c>
      <c r="GM20" s="9">
        <v>148.22</v>
      </c>
      <c r="GN20" s="9">
        <v>271.70299999999997</v>
      </c>
      <c r="GO20" s="9">
        <v>139.91800000000001</v>
      </c>
      <c r="GP20" s="9">
        <v>131.785</v>
      </c>
      <c r="GQ20" s="9">
        <v>254.64</v>
      </c>
      <c r="GR20" s="9">
        <v>131.64400000000001</v>
      </c>
      <c r="GS20" s="9">
        <v>122.996</v>
      </c>
      <c r="GT20" s="9">
        <v>78.602000000000004</v>
      </c>
      <c r="GU20" s="9">
        <v>36.585999999999999</v>
      </c>
      <c r="GV20" s="9">
        <v>42.017000000000003</v>
      </c>
      <c r="GW20" s="9">
        <v>46.308</v>
      </c>
      <c r="GX20" s="9">
        <v>21.678999999999998</v>
      </c>
      <c r="GY20" s="9">
        <v>24.629000000000001</v>
      </c>
      <c r="GZ20" s="9">
        <v>24.254000000000001</v>
      </c>
      <c r="HA20" s="9">
        <v>11.262</v>
      </c>
      <c r="HB20" s="9">
        <v>12.991</v>
      </c>
      <c r="HC20" s="9">
        <v>12.303000000000001</v>
      </c>
      <c r="HD20" s="9">
        <v>6.7130000000000001</v>
      </c>
      <c r="HE20" s="9">
        <v>5.59</v>
      </c>
      <c r="HF20" s="9">
        <v>178.505</v>
      </c>
      <c r="HG20" s="9">
        <v>81.272999999999996</v>
      </c>
      <c r="HH20" s="9">
        <v>97.231999999999999</v>
      </c>
      <c r="HI20" s="9">
        <v>32.210999999999999</v>
      </c>
      <c r="HJ20" s="9">
        <v>13.444000000000001</v>
      </c>
      <c r="HK20" s="9">
        <v>18.768000000000001</v>
      </c>
      <c r="HL20" s="9">
        <v>7.29</v>
      </c>
      <c r="HM20" s="9">
        <v>2.7280000000000002</v>
      </c>
      <c r="HN20" s="9">
        <v>4.5620000000000003</v>
      </c>
      <c r="HO20" s="9">
        <v>28.338999999999999</v>
      </c>
      <c r="HP20" s="9">
        <v>12.318</v>
      </c>
      <c r="HQ20" s="9">
        <v>16.021000000000001</v>
      </c>
      <c r="HR20" s="9">
        <v>4.8780000000000001</v>
      </c>
      <c r="HS20" s="9">
        <v>2.319</v>
      </c>
      <c r="HT20" s="9">
        <v>2.5579999999999998</v>
      </c>
      <c r="HU20" s="9">
        <v>22.474</v>
      </c>
      <c r="HV20" s="9">
        <v>9.8800000000000008</v>
      </c>
      <c r="HW20" s="9">
        <v>12.593999999999999</v>
      </c>
      <c r="HX20" s="9">
        <v>2.7229999999999999</v>
      </c>
      <c r="HY20" s="9">
        <v>1.4650000000000001</v>
      </c>
      <c r="HZ20" s="9">
        <v>1.258</v>
      </c>
      <c r="IA20" s="9">
        <v>4.0410000000000004</v>
      </c>
      <c r="IB20" s="9">
        <v>1.1259999999999999</v>
      </c>
      <c r="IC20" s="9">
        <v>2.9159999999999999</v>
      </c>
      <c r="ID20" s="9">
        <v>5.8490000000000002</v>
      </c>
      <c r="IE20" s="9">
        <v>0.56899999999999995</v>
      </c>
      <c r="IF20" s="9">
        <v>5.28</v>
      </c>
      <c r="IG20" s="9">
        <v>68.899000000000001</v>
      </c>
      <c r="IH20" s="9">
        <v>33.889000000000003</v>
      </c>
      <c r="II20" s="9">
        <v>35.009</v>
      </c>
      <c r="IJ20" s="9">
        <v>44.683</v>
      </c>
      <c r="IK20" s="9">
        <v>20.157</v>
      </c>
      <c r="IL20" s="9">
        <v>24.527000000000001</v>
      </c>
      <c r="IM20" s="9">
        <v>7.7240000000000002</v>
      </c>
      <c r="IN20" s="9">
        <v>3.6</v>
      </c>
      <c r="IO20" s="9">
        <v>4.1239999999999997</v>
      </c>
      <c r="IP20" s="9">
        <v>36.959000000000003</v>
      </c>
      <c r="IQ20" s="9">
        <v>16.556000000000001</v>
      </c>
    </row>
    <row r="21" spans="1:251">
      <c r="A21" s="10">
        <v>45689</v>
      </c>
      <c r="B21" s="9">
        <v>23.097000000000001</v>
      </c>
      <c r="C21" s="9">
        <v>15.182</v>
      </c>
      <c r="D21" s="9">
        <v>544.88599999999997</v>
      </c>
      <c r="E21" s="9">
        <v>233.46600000000001</v>
      </c>
      <c r="F21" s="9">
        <v>311.42</v>
      </c>
      <c r="G21" s="9">
        <v>72.608999999999995</v>
      </c>
      <c r="H21" s="9">
        <v>26.962</v>
      </c>
      <c r="I21" s="9">
        <v>45.646000000000001</v>
      </c>
      <c r="J21" s="9">
        <v>29.582000000000001</v>
      </c>
      <c r="K21" s="9">
        <v>14.228999999999999</v>
      </c>
      <c r="L21" s="9">
        <v>15.353</v>
      </c>
      <c r="M21" s="9">
        <v>67.165999999999997</v>
      </c>
      <c r="N21" s="9">
        <v>25.077999999999999</v>
      </c>
      <c r="O21" s="9">
        <v>42.087000000000003</v>
      </c>
      <c r="P21" s="9">
        <v>17.334</v>
      </c>
      <c r="Q21" s="9">
        <v>5.1619999999999999</v>
      </c>
      <c r="R21" s="9">
        <v>12.172000000000001</v>
      </c>
      <c r="S21" s="9">
        <v>47.316000000000003</v>
      </c>
      <c r="T21" s="9">
        <v>18.797999999999998</v>
      </c>
      <c r="U21" s="9">
        <v>28.518999999999998</v>
      </c>
      <c r="V21" s="9">
        <v>4.0670000000000002</v>
      </c>
      <c r="W21" s="9">
        <v>2.6709999999999998</v>
      </c>
      <c r="X21" s="9">
        <v>1.3959999999999999</v>
      </c>
      <c r="Y21" s="9">
        <v>8.2910000000000004</v>
      </c>
      <c r="Z21" s="9">
        <v>2.7770000000000001</v>
      </c>
      <c r="AA21" s="9">
        <v>5.5140000000000002</v>
      </c>
      <c r="AB21" s="9">
        <v>15.895</v>
      </c>
      <c r="AC21" s="9">
        <v>0.97299999999999998</v>
      </c>
      <c r="AD21" s="9">
        <v>14.922000000000001</v>
      </c>
      <c r="AE21" s="9">
        <v>232.428</v>
      </c>
      <c r="AF21" s="9">
        <v>99.296000000000006</v>
      </c>
      <c r="AG21" s="9">
        <v>133.13200000000001</v>
      </c>
      <c r="AH21" s="9">
        <v>113.735</v>
      </c>
      <c r="AI21" s="9">
        <v>50.951999999999998</v>
      </c>
      <c r="AJ21" s="9">
        <v>62.783000000000001</v>
      </c>
      <c r="AK21" s="9">
        <v>21.067</v>
      </c>
      <c r="AL21" s="9">
        <v>7.6029999999999998</v>
      </c>
      <c r="AM21" s="9">
        <v>13.464</v>
      </c>
      <c r="AN21" s="9">
        <v>92.668000000000006</v>
      </c>
      <c r="AO21" s="9">
        <v>43.348999999999997</v>
      </c>
      <c r="AP21" s="9">
        <v>49.319000000000003</v>
      </c>
      <c r="AQ21" s="9">
        <v>972.2</v>
      </c>
      <c r="AR21" s="9">
        <v>501.49099999999999</v>
      </c>
      <c r="AS21" s="9">
        <v>470.70800000000003</v>
      </c>
      <c r="AT21" s="9">
        <v>562.09799999999996</v>
      </c>
      <c r="AU21" s="9">
        <v>248.96</v>
      </c>
      <c r="AV21" s="9">
        <v>313.13799999999998</v>
      </c>
      <c r="AW21" s="9">
        <v>58.703000000000003</v>
      </c>
      <c r="AX21" s="9">
        <v>22.927</v>
      </c>
      <c r="AY21" s="9">
        <v>35.774999999999999</v>
      </c>
      <c r="AZ21" s="9">
        <v>2358.3220000000001</v>
      </c>
      <c r="BA21" s="9">
        <v>1167.6110000000001</v>
      </c>
      <c r="BB21" s="9">
        <v>1190.711</v>
      </c>
      <c r="BC21" s="9">
        <v>1593.1759999999999</v>
      </c>
      <c r="BD21" s="9">
        <v>846.49</v>
      </c>
      <c r="BE21" s="9">
        <v>746.68600000000004</v>
      </c>
      <c r="BF21" s="9">
        <v>145.39599999999999</v>
      </c>
      <c r="BG21" s="9">
        <v>71.900000000000006</v>
      </c>
      <c r="BH21" s="9">
        <v>73.495000000000005</v>
      </c>
      <c r="BI21" s="9">
        <v>92.997</v>
      </c>
      <c r="BJ21" s="9">
        <v>30.672000000000001</v>
      </c>
      <c r="BK21" s="9">
        <v>62.325000000000003</v>
      </c>
      <c r="BL21" s="9">
        <v>44.853999999999999</v>
      </c>
      <c r="BM21" s="9">
        <v>16.198</v>
      </c>
      <c r="BN21" s="9">
        <v>28.655999999999999</v>
      </c>
      <c r="BO21" s="9">
        <v>93.54</v>
      </c>
      <c r="BP21" s="9">
        <v>34.713000000000001</v>
      </c>
      <c r="BQ21" s="9">
        <v>58.826999999999998</v>
      </c>
      <c r="BR21" s="9">
        <v>85.888999999999996</v>
      </c>
      <c r="BS21" s="9">
        <v>29.262</v>
      </c>
      <c r="BT21" s="9">
        <v>56.625999999999998</v>
      </c>
      <c r="BU21" s="9">
        <v>285.024</v>
      </c>
      <c r="BV21" s="9">
        <v>143.63999999999999</v>
      </c>
      <c r="BW21" s="9">
        <v>141.38300000000001</v>
      </c>
      <c r="BX21" s="9">
        <v>1308.152</v>
      </c>
      <c r="BY21" s="9">
        <v>702.84900000000005</v>
      </c>
      <c r="BZ21" s="9">
        <v>605.303</v>
      </c>
      <c r="CA21" s="9">
        <v>269.70600000000002</v>
      </c>
      <c r="CB21" s="9">
        <v>134.40700000000001</v>
      </c>
      <c r="CC21" s="9">
        <v>135.29900000000001</v>
      </c>
      <c r="CD21" s="9">
        <v>1097.796</v>
      </c>
      <c r="CE21" s="9">
        <v>563.32399999999996</v>
      </c>
      <c r="CF21" s="9">
        <v>534.47199999999998</v>
      </c>
      <c r="CG21" s="9">
        <v>145.566</v>
      </c>
      <c r="CH21" s="9">
        <v>67.228999999999999</v>
      </c>
      <c r="CI21" s="9">
        <v>78.337000000000003</v>
      </c>
      <c r="CJ21" s="9">
        <v>1706.18</v>
      </c>
      <c r="CK21" s="9">
        <v>902.06399999999996</v>
      </c>
      <c r="CL21" s="9">
        <v>804.11599999999999</v>
      </c>
      <c r="CM21" s="9">
        <v>1556.15</v>
      </c>
      <c r="CN21" s="9">
        <v>828.149</v>
      </c>
      <c r="CO21" s="9">
        <v>728.00099999999998</v>
      </c>
      <c r="CP21" s="9">
        <v>1453.3240000000001</v>
      </c>
      <c r="CQ21" s="9">
        <v>778.25199999999995</v>
      </c>
      <c r="CR21" s="9">
        <v>675.072</v>
      </c>
      <c r="CS21" s="9">
        <v>389.08300000000003</v>
      </c>
      <c r="CT21" s="9">
        <v>192.66900000000001</v>
      </c>
      <c r="CU21" s="9">
        <v>196.41399999999999</v>
      </c>
      <c r="CV21" s="9">
        <v>249.64699999999999</v>
      </c>
      <c r="CW21" s="9">
        <v>129.80600000000001</v>
      </c>
      <c r="CX21" s="9">
        <v>119.84099999999999</v>
      </c>
      <c r="CY21" s="9">
        <v>136.643</v>
      </c>
      <c r="CZ21" s="9">
        <v>74.230999999999995</v>
      </c>
      <c r="DA21" s="9">
        <v>62.411999999999999</v>
      </c>
      <c r="DB21" s="9">
        <v>57.521000000000001</v>
      </c>
      <c r="DC21" s="9">
        <v>32.997999999999998</v>
      </c>
      <c r="DD21" s="9">
        <v>24.523</v>
      </c>
      <c r="DE21" s="9">
        <v>707.625</v>
      </c>
      <c r="DF21" s="9">
        <v>288.12400000000002</v>
      </c>
      <c r="DG21" s="9">
        <v>419.50200000000001</v>
      </c>
      <c r="DH21" s="9">
        <v>97.546999999999997</v>
      </c>
      <c r="DI21" s="9">
        <v>29.420999999999999</v>
      </c>
      <c r="DJ21" s="9">
        <v>68.126000000000005</v>
      </c>
      <c r="DK21" s="9">
        <v>45.805999999999997</v>
      </c>
      <c r="DL21" s="9">
        <v>18.699000000000002</v>
      </c>
      <c r="DM21" s="9">
        <v>27.106999999999999</v>
      </c>
      <c r="DN21" s="9">
        <v>87.700999999999993</v>
      </c>
      <c r="DO21" s="9">
        <v>27.795000000000002</v>
      </c>
      <c r="DP21" s="9">
        <v>59.905999999999999</v>
      </c>
      <c r="DQ21" s="9">
        <v>16.382999999999999</v>
      </c>
      <c r="DR21" s="9">
        <v>4.7770000000000001</v>
      </c>
      <c r="DS21" s="9">
        <v>11.606</v>
      </c>
      <c r="DT21" s="9">
        <v>61.694000000000003</v>
      </c>
      <c r="DU21" s="9">
        <v>20.125</v>
      </c>
      <c r="DV21" s="9">
        <v>41.569000000000003</v>
      </c>
      <c r="DW21" s="9">
        <v>6.8390000000000004</v>
      </c>
      <c r="DX21" s="9">
        <v>2.8740000000000001</v>
      </c>
      <c r="DY21" s="9">
        <v>3.9649999999999999</v>
      </c>
      <c r="DZ21" s="9">
        <v>13.737</v>
      </c>
      <c r="EA21" s="9">
        <v>3.4249999999999998</v>
      </c>
      <c r="EB21" s="9">
        <v>10.311999999999999</v>
      </c>
      <c r="EC21" s="9">
        <v>24.242999999999999</v>
      </c>
      <c r="ED21" s="9">
        <v>2.5350000000000001</v>
      </c>
      <c r="EE21" s="9">
        <v>21.707999999999998</v>
      </c>
      <c r="EF21" s="9">
        <v>314.81099999999998</v>
      </c>
      <c r="EG21" s="9">
        <v>139.28700000000001</v>
      </c>
      <c r="EH21" s="9">
        <v>175.524</v>
      </c>
      <c r="EI21" s="9">
        <v>158.959</v>
      </c>
      <c r="EJ21" s="9">
        <v>64.216999999999999</v>
      </c>
      <c r="EK21" s="9">
        <v>94.741</v>
      </c>
      <c r="EL21" s="9">
        <v>23.096</v>
      </c>
      <c r="EM21" s="9">
        <v>7.2720000000000002</v>
      </c>
      <c r="EN21" s="9">
        <v>15.824</v>
      </c>
      <c r="EO21" s="9">
        <v>135.863</v>
      </c>
      <c r="EP21" s="9">
        <v>56.945</v>
      </c>
      <c r="EQ21" s="9">
        <v>78.918000000000006</v>
      </c>
      <c r="ER21" s="9">
        <v>1616.271</v>
      </c>
      <c r="ES21" s="9">
        <v>853.76199999999994</v>
      </c>
      <c r="ET21" s="9">
        <v>762.51</v>
      </c>
      <c r="EU21" s="9">
        <v>742.05100000000004</v>
      </c>
      <c r="EV21" s="9">
        <v>313.84899999999999</v>
      </c>
      <c r="EW21" s="9">
        <v>428.20100000000002</v>
      </c>
      <c r="EX21" s="9">
        <v>82.388000000000005</v>
      </c>
      <c r="EY21" s="9">
        <v>25.995999999999999</v>
      </c>
      <c r="EZ21" s="9">
        <v>56.392000000000003</v>
      </c>
      <c r="FA21" s="9">
        <v>472.27100000000002</v>
      </c>
      <c r="FB21" s="9">
        <v>232.107</v>
      </c>
      <c r="FC21" s="9">
        <v>240.16399999999999</v>
      </c>
      <c r="FD21" s="9">
        <v>277.48399999999998</v>
      </c>
      <c r="FE21" s="9">
        <v>143.541</v>
      </c>
      <c r="FF21" s="9">
        <v>133.94399999999999</v>
      </c>
      <c r="FG21" s="9">
        <v>34.713999999999999</v>
      </c>
      <c r="FH21" s="9">
        <v>17.273</v>
      </c>
      <c r="FI21" s="9">
        <v>17.440999999999999</v>
      </c>
      <c r="FJ21" s="9">
        <v>23.004999999999999</v>
      </c>
      <c r="FK21" s="9">
        <v>9.3539999999999992</v>
      </c>
      <c r="FL21" s="9">
        <v>13.651</v>
      </c>
      <c r="FM21" s="9">
        <v>10.545999999999999</v>
      </c>
      <c r="FN21" s="9">
        <v>5.3220000000000001</v>
      </c>
      <c r="FO21" s="9">
        <v>5.2229999999999999</v>
      </c>
      <c r="FP21" s="9">
        <v>21.747</v>
      </c>
      <c r="FQ21" s="9">
        <v>9.2140000000000004</v>
      </c>
      <c r="FR21" s="9">
        <v>12.532999999999999</v>
      </c>
      <c r="FS21" s="9">
        <v>21.146999999999998</v>
      </c>
      <c r="FT21" s="9">
        <v>8.7870000000000008</v>
      </c>
      <c r="FU21" s="9">
        <v>12.36</v>
      </c>
      <c r="FV21" s="9">
        <v>42.417999999999999</v>
      </c>
      <c r="FW21" s="9">
        <v>21.443999999999999</v>
      </c>
      <c r="FX21" s="9">
        <v>20.974</v>
      </c>
      <c r="FY21" s="9">
        <v>235.06700000000001</v>
      </c>
      <c r="FZ21" s="9">
        <v>122.096</v>
      </c>
      <c r="GA21" s="9">
        <v>112.97</v>
      </c>
      <c r="GB21" s="9">
        <v>40.380000000000003</v>
      </c>
      <c r="GC21" s="9">
        <v>19.943999999999999</v>
      </c>
      <c r="GD21" s="9">
        <v>20.436</v>
      </c>
      <c r="GE21" s="9">
        <v>197.99600000000001</v>
      </c>
      <c r="GF21" s="9">
        <v>97.566000000000003</v>
      </c>
      <c r="GG21" s="9">
        <v>100.43</v>
      </c>
      <c r="GH21" s="9">
        <v>36.83</v>
      </c>
      <c r="GI21" s="9">
        <v>19.995999999999999</v>
      </c>
      <c r="GJ21" s="9">
        <v>16.834</v>
      </c>
      <c r="GK21" s="9">
        <v>298.00599999999997</v>
      </c>
      <c r="GL21" s="9">
        <v>154.065</v>
      </c>
      <c r="GM21" s="9">
        <v>143.941</v>
      </c>
      <c r="GN21" s="9">
        <v>275.54199999999997</v>
      </c>
      <c r="GO21" s="9">
        <v>143.22800000000001</v>
      </c>
      <c r="GP21" s="9">
        <v>132.31399999999999</v>
      </c>
      <c r="GQ21" s="9">
        <v>258.06</v>
      </c>
      <c r="GR21" s="9">
        <v>133.69800000000001</v>
      </c>
      <c r="GS21" s="9">
        <v>124.36199999999999</v>
      </c>
      <c r="GT21" s="9">
        <v>78.132000000000005</v>
      </c>
      <c r="GU21" s="9">
        <v>38.576000000000001</v>
      </c>
      <c r="GV21" s="9">
        <v>39.555999999999997</v>
      </c>
      <c r="GW21" s="9">
        <v>41.960999999999999</v>
      </c>
      <c r="GX21" s="9">
        <v>22.521000000000001</v>
      </c>
      <c r="GY21" s="9">
        <v>19.440999999999999</v>
      </c>
      <c r="GZ21" s="9">
        <v>21.44</v>
      </c>
      <c r="HA21" s="9">
        <v>11.997</v>
      </c>
      <c r="HB21" s="9">
        <v>9.4429999999999996</v>
      </c>
      <c r="HC21" s="9">
        <v>11.32</v>
      </c>
      <c r="HD21" s="9">
        <v>6.5259999999999998</v>
      </c>
      <c r="HE21" s="9">
        <v>4.7949999999999999</v>
      </c>
      <c r="HF21" s="9">
        <v>183.46600000000001</v>
      </c>
      <c r="HG21" s="9">
        <v>82.040999999999997</v>
      </c>
      <c r="HH21" s="9">
        <v>101.426</v>
      </c>
      <c r="HI21" s="9">
        <v>23.286999999999999</v>
      </c>
      <c r="HJ21" s="9">
        <v>9.5619999999999994</v>
      </c>
      <c r="HK21" s="9">
        <v>13.725</v>
      </c>
      <c r="HL21" s="9">
        <v>9.6280000000000001</v>
      </c>
      <c r="HM21" s="9">
        <v>4.5369999999999999</v>
      </c>
      <c r="HN21" s="9">
        <v>5.09</v>
      </c>
      <c r="HO21" s="9">
        <v>21.748000000000001</v>
      </c>
      <c r="HP21" s="9">
        <v>8.8829999999999991</v>
      </c>
      <c r="HQ21" s="9">
        <v>12.865</v>
      </c>
      <c r="HR21" s="9">
        <v>4.1340000000000003</v>
      </c>
      <c r="HS21" s="9">
        <v>1.774</v>
      </c>
      <c r="HT21" s="9">
        <v>2.36</v>
      </c>
      <c r="HU21" s="9">
        <v>16.096</v>
      </c>
      <c r="HV21" s="9">
        <v>6.14</v>
      </c>
      <c r="HW21" s="9">
        <v>9.9559999999999995</v>
      </c>
      <c r="HX21" s="9">
        <v>1.3149999999999999</v>
      </c>
      <c r="HY21" s="9">
        <v>0.68100000000000005</v>
      </c>
      <c r="HZ21" s="9">
        <v>0.63400000000000001</v>
      </c>
      <c r="IA21" s="9">
        <v>2.456</v>
      </c>
      <c r="IB21" s="9">
        <v>1.0309999999999999</v>
      </c>
      <c r="IC21" s="9">
        <v>1.4239999999999999</v>
      </c>
      <c r="ID21" s="9">
        <v>4.82</v>
      </c>
      <c r="IE21" s="9">
        <v>0.16600000000000001</v>
      </c>
      <c r="IF21" s="9">
        <v>4.6539999999999999</v>
      </c>
      <c r="IG21" s="9">
        <v>76.92</v>
      </c>
      <c r="IH21" s="9">
        <v>37.066000000000003</v>
      </c>
      <c r="II21" s="9">
        <v>39.853999999999999</v>
      </c>
      <c r="IJ21" s="9">
        <v>35.524000000000001</v>
      </c>
      <c r="IK21" s="9">
        <v>16.440000000000001</v>
      </c>
      <c r="IL21" s="9">
        <v>19.084</v>
      </c>
      <c r="IM21" s="9">
        <v>6.157</v>
      </c>
      <c r="IN21" s="9">
        <v>3.016</v>
      </c>
      <c r="IO21" s="9">
        <v>3.141</v>
      </c>
      <c r="IP21" s="9">
        <v>29.367000000000001</v>
      </c>
      <c r="IQ21" s="9">
        <v>13.423999999999999</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4412</vt:i4>
      </vt:variant>
    </vt:vector>
  </HeadingPairs>
  <TitlesOfParts>
    <vt:vector size="4422" baseType="lpstr">
      <vt:lpstr>Contents</vt:lpstr>
      <vt:lpstr>Table 1.1</vt:lpstr>
      <vt:lpstr>Table 1.2</vt:lpstr>
      <vt:lpstr>Index</vt:lpstr>
      <vt:lpstr>Data1</vt:lpstr>
      <vt:lpstr>Data2</vt:lpstr>
      <vt:lpstr>Data3</vt:lpstr>
      <vt:lpstr>Data4</vt:lpstr>
      <vt:lpstr>Data5</vt:lpstr>
      <vt:lpstr>Data6</vt:lpstr>
      <vt:lpstr>A126094818J</vt:lpstr>
      <vt:lpstr>A126094818J_Data</vt:lpstr>
      <vt:lpstr>A126094818J_Latest</vt:lpstr>
      <vt:lpstr>A126094822X</vt:lpstr>
      <vt:lpstr>A126094822X_Data</vt:lpstr>
      <vt:lpstr>A126094822X_Latest</vt:lpstr>
      <vt:lpstr>A126094826J</vt:lpstr>
      <vt:lpstr>A126094826J_Data</vt:lpstr>
      <vt:lpstr>A126094826J_Latest</vt:lpstr>
      <vt:lpstr>A126094830X</vt:lpstr>
      <vt:lpstr>A126094830X_Data</vt:lpstr>
      <vt:lpstr>A126094830X_Latest</vt:lpstr>
      <vt:lpstr>A126094834J</vt:lpstr>
      <vt:lpstr>A126094834J_Data</vt:lpstr>
      <vt:lpstr>A126094834J_Latest</vt:lpstr>
      <vt:lpstr>A126094838T</vt:lpstr>
      <vt:lpstr>A126094838T_Data</vt:lpstr>
      <vt:lpstr>A126094838T_Latest</vt:lpstr>
      <vt:lpstr>A126094842J</vt:lpstr>
      <vt:lpstr>A126094842J_Data</vt:lpstr>
      <vt:lpstr>A126094842J_Latest</vt:lpstr>
      <vt:lpstr>A126094846T</vt:lpstr>
      <vt:lpstr>A126094846T_Data</vt:lpstr>
      <vt:lpstr>A126094846T_Latest</vt:lpstr>
      <vt:lpstr>A126094850J</vt:lpstr>
      <vt:lpstr>A126094850J_Data</vt:lpstr>
      <vt:lpstr>A126094850J_Latest</vt:lpstr>
      <vt:lpstr>A126094854T</vt:lpstr>
      <vt:lpstr>A126094854T_Data</vt:lpstr>
      <vt:lpstr>A126094854T_Latest</vt:lpstr>
      <vt:lpstr>A126094858A</vt:lpstr>
      <vt:lpstr>A126094858A_Data</vt:lpstr>
      <vt:lpstr>A126094858A_Latest</vt:lpstr>
      <vt:lpstr>A126094862T</vt:lpstr>
      <vt:lpstr>A126094862T_Data</vt:lpstr>
      <vt:lpstr>A126094862T_Latest</vt:lpstr>
      <vt:lpstr>A126094866A</vt:lpstr>
      <vt:lpstr>A126094866A_Data</vt:lpstr>
      <vt:lpstr>A126094866A_Latest</vt:lpstr>
      <vt:lpstr>A126094870T</vt:lpstr>
      <vt:lpstr>A126094870T_Data</vt:lpstr>
      <vt:lpstr>A126094870T_Latest</vt:lpstr>
      <vt:lpstr>A126094874A</vt:lpstr>
      <vt:lpstr>A126094874A_Data</vt:lpstr>
      <vt:lpstr>A126094874A_Latest</vt:lpstr>
      <vt:lpstr>A126094878K</vt:lpstr>
      <vt:lpstr>A126094878K_Data</vt:lpstr>
      <vt:lpstr>A126094878K_Latest</vt:lpstr>
      <vt:lpstr>A126094882A</vt:lpstr>
      <vt:lpstr>A126094882A_Data</vt:lpstr>
      <vt:lpstr>A126094882A_Latest</vt:lpstr>
      <vt:lpstr>A126094886K</vt:lpstr>
      <vt:lpstr>A126094886K_Data</vt:lpstr>
      <vt:lpstr>A126094886K_Latest</vt:lpstr>
      <vt:lpstr>A126094890A</vt:lpstr>
      <vt:lpstr>A126094890A_Data</vt:lpstr>
      <vt:lpstr>A126094890A_Latest</vt:lpstr>
      <vt:lpstr>A126094894K</vt:lpstr>
      <vt:lpstr>A126094894K_Data</vt:lpstr>
      <vt:lpstr>A126094894K_Latest</vt:lpstr>
      <vt:lpstr>A126094898V</vt:lpstr>
      <vt:lpstr>A126094898V_Data</vt:lpstr>
      <vt:lpstr>A126094898V_Latest</vt:lpstr>
      <vt:lpstr>A126094902X</vt:lpstr>
      <vt:lpstr>A126094902X_Data</vt:lpstr>
      <vt:lpstr>A126094902X_Latest</vt:lpstr>
      <vt:lpstr>A126094906J</vt:lpstr>
      <vt:lpstr>A126094906J_Data</vt:lpstr>
      <vt:lpstr>A126094906J_Latest</vt:lpstr>
      <vt:lpstr>A126094910X</vt:lpstr>
      <vt:lpstr>A126094910X_Data</vt:lpstr>
      <vt:lpstr>A126094910X_Latest</vt:lpstr>
      <vt:lpstr>A126094914J</vt:lpstr>
      <vt:lpstr>A126094914J_Data</vt:lpstr>
      <vt:lpstr>A126094914J_Latest</vt:lpstr>
      <vt:lpstr>A126094918T</vt:lpstr>
      <vt:lpstr>A126094918T_Data</vt:lpstr>
      <vt:lpstr>A126094918T_Latest</vt:lpstr>
      <vt:lpstr>A126094922J</vt:lpstr>
      <vt:lpstr>A126094922J_Data</vt:lpstr>
      <vt:lpstr>A126094922J_Latest</vt:lpstr>
      <vt:lpstr>A126094926T</vt:lpstr>
      <vt:lpstr>A126094926T_Data</vt:lpstr>
      <vt:lpstr>A126094926T_Latest</vt:lpstr>
      <vt:lpstr>A126094930J</vt:lpstr>
      <vt:lpstr>A126094930J_Data</vt:lpstr>
      <vt:lpstr>A126094930J_Latest</vt:lpstr>
      <vt:lpstr>A126094934T</vt:lpstr>
      <vt:lpstr>A126094934T_Data</vt:lpstr>
      <vt:lpstr>A126094934T_Latest</vt:lpstr>
      <vt:lpstr>A126094938A</vt:lpstr>
      <vt:lpstr>A126094938A_Data</vt:lpstr>
      <vt:lpstr>A126094938A_Latest</vt:lpstr>
      <vt:lpstr>A126094942T</vt:lpstr>
      <vt:lpstr>A126094942T_Data</vt:lpstr>
      <vt:lpstr>A126094942T_Latest</vt:lpstr>
      <vt:lpstr>A126094946A</vt:lpstr>
      <vt:lpstr>A126094946A_Data</vt:lpstr>
      <vt:lpstr>A126094946A_Latest</vt:lpstr>
      <vt:lpstr>A126094950T</vt:lpstr>
      <vt:lpstr>A126094950T_Data</vt:lpstr>
      <vt:lpstr>A126094950T_Latest</vt:lpstr>
      <vt:lpstr>A126094954A</vt:lpstr>
      <vt:lpstr>A126094954A_Data</vt:lpstr>
      <vt:lpstr>A126094954A_Latest</vt:lpstr>
      <vt:lpstr>A126094958K</vt:lpstr>
      <vt:lpstr>A126094958K_Data</vt:lpstr>
      <vt:lpstr>A126094958K_Latest</vt:lpstr>
      <vt:lpstr>A126094962A</vt:lpstr>
      <vt:lpstr>A126094962A_Data</vt:lpstr>
      <vt:lpstr>A126094962A_Latest</vt:lpstr>
      <vt:lpstr>A126094966K</vt:lpstr>
      <vt:lpstr>A126094966K_Data</vt:lpstr>
      <vt:lpstr>A126094966K_Latest</vt:lpstr>
      <vt:lpstr>A126094970A</vt:lpstr>
      <vt:lpstr>A126094970A_Data</vt:lpstr>
      <vt:lpstr>A126094970A_Latest</vt:lpstr>
      <vt:lpstr>A126094974K</vt:lpstr>
      <vt:lpstr>A126094974K_Data</vt:lpstr>
      <vt:lpstr>A126094974K_Latest</vt:lpstr>
      <vt:lpstr>A126094978V</vt:lpstr>
      <vt:lpstr>A126094978V_Data</vt:lpstr>
      <vt:lpstr>A126094978V_Latest</vt:lpstr>
      <vt:lpstr>A126094982K</vt:lpstr>
      <vt:lpstr>A126094982K_Data</vt:lpstr>
      <vt:lpstr>A126094982K_Latest</vt:lpstr>
      <vt:lpstr>A126094986V</vt:lpstr>
      <vt:lpstr>A126094986V_Data</vt:lpstr>
      <vt:lpstr>A126094986V_Latest</vt:lpstr>
      <vt:lpstr>A126094990K</vt:lpstr>
      <vt:lpstr>A126094990K_Data</vt:lpstr>
      <vt:lpstr>A126094990K_Latest</vt:lpstr>
      <vt:lpstr>A126094994V</vt:lpstr>
      <vt:lpstr>A126094994V_Data</vt:lpstr>
      <vt:lpstr>A126094994V_Latest</vt:lpstr>
      <vt:lpstr>A126094998C</vt:lpstr>
      <vt:lpstr>A126094998C_Data</vt:lpstr>
      <vt:lpstr>A126094998C_Latest</vt:lpstr>
      <vt:lpstr>A126095002K</vt:lpstr>
      <vt:lpstr>A126095002K_Data</vt:lpstr>
      <vt:lpstr>A126095002K_Latest</vt:lpstr>
      <vt:lpstr>A126095006V</vt:lpstr>
      <vt:lpstr>A126095006V_Data</vt:lpstr>
      <vt:lpstr>A126095006V_Latest</vt:lpstr>
      <vt:lpstr>A126095010K</vt:lpstr>
      <vt:lpstr>A126095010K_Data</vt:lpstr>
      <vt:lpstr>A126095010K_Latest</vt:lpstr>
      <vt:lpstr>A126095014V</vt:lpstr>
      <vt:lpstr>A126095014V_Data</vt:lpstr>
      <vt:lpstr>A126095014V_Latest</vt:lpstr>
      <vt:lpstr>A126095018C</vt:lpstr>
      <vt:lpstr>A126095018C_Data</vt:lpstr>
      <vt:lpstr>A126095018C_Latest</vt:lpstr>
      <vt:lpstr>A126095022V</vt:lpstr>
      <vt:lpstr>A126095022V_Data</vt:lpstr>
      <vt:lpstr>A126095022V_Latest</vt:lpstr>
      <vt:lpstr>A126095026C</vt:lpstr>
      <vt:lpstr>A126095026C_Data</vt:lpstr>
      <vt:lpstr>A126095026C_Latest</vt:lpstr>
      <vt:lpstr>A126095030V</vt:lpstr>
      <vt:lpstr>A126095030V_Data</vt:lpstr>
      <vt:lpstr>A126095030V_Latest</vt:lpstr>
      <vt:lpstr>A126095034C</vt:lpstr>
      <vt:lpstr>A126095034C_Data</vt:lpstr>
      <vt:lpstr>A126095034C_Latest</vt:lpstr>
      <vt:lpstr>A126095038L</vt:lpstr>
      <vt:lpstr>A126095038L_Data</vt:lpstr>
      <vt:lpstr>A126095038L_Latest</vt:lpstr>
      <vt:lpstr>A126095042C</vt:lpstr>
      <vt:lpstr>A126095042C_Data</vt:lpstr>
      <vt:lpstr>A126095042C_Latest</vt:lpstr>
      <vt:lpstr>A126095046L</vt:lpstr>
      <vt:lpstr>A126095046L_Data</vt:lpstr>
      <vt:lpstr>A126095046L_Latest</vt:lpstr>
      <vt:lpstr>A126095050C</vt:lpstr>
      <vt:lpstr>A126095050C_Data</vt:lpstr>
      <vt:lpstr>A126095050C_Latest</vt:lpstr>
      <vt:lpstr>A126095054L</vt:lpstr>
      <vt:lpstr>A126095054L_Data</vt:lpstr>
      <vt:lpstr>A126095054L_Latest</vt:lpstr>
      <vt:lpstr>A126095058W</vt:lpstr>
      <vt:lpstr>A126095058W_Data</vt:lpstr>
      <vt:lpstr>A126095058W_Latest</vt:lpstr>
      <vt:lpstr>A126095062L</vt:lpstr>
      <vt:lpstr>A126095062L_Data</vt:lpstr>
      <vt:lpstr>A126095062L_Latest</vt:lpstr>
      <vt:lpstr>A126095066W</vt:lpstr>
      <vt:lpstr>A126095066W_Data</vt:lpstr>
      <vt:lpstr>A126095066W_Latest</vt:lpstr>
      <vt:lpstr>A126095070L</vt:lpstr>
      <vt:lpstr>A126095070L_Data</vt:lpstr>
      <vt:lpstr>A126095070L_Latest</vt:lpstr>
      <vt:lpstr>A126095074W</vt:lpstr>
      <vt:lpstr>A126095074W_Data</vt:lpstr>
      <vt:lpstr>A126095074W_Latest</vt:lpstr>
      <vt:lpstr>A126095078F</vt:lpstr>
      <vt:lpstr>A126095078F_Data</vt:lpstr>
      <vt:lpstr>A126095078F_Latest</vt:lpstr>
      <vt:lpstr>A126095082W</vt:lpstr>
      <vt:lpstr>A126095082W_Data</vt:lpstr>
      <vt:lpstr>A126095082W_Latest</vt:lpstr>
      <vt:lpstr>A126095086F</vt:lpstr>
      <vt:lpstr>A126095086F_Data</vt:lpstr>
      <vt:lpstr>A126095086F_Latest</vt:lpstr>
      <vt:lpstr>A126095090W</vt:lpstr>
      <vt:lpstr>A126095090W_Data</vt:lpstr>
      <vt:lpstr>A126095090W_Latest</vt:lpstr>
      <vt:lpstr>A126095094F</vt:lpstr>
      <vt:lpstr>A126095094F_Data</vt:lpstr>
      <vt:lpstr>A126095094F_Latest</vt:lpstr>
      <vt:lpstr>A126095098R</vt:lpstr>
      <vt:lpstr>A126095098R_Data</vt:lpstr>
      <vt:lpstr>A126095098R_Latest</vt:lpstr>
      <vt:lpstr>A126095102V</vt:lpstr>
      <vt:lpstr>A126095102V_Data</vt:lpstr>
      <vt:lpstr>A126095102V_Latest</vt:lpstr>
      <vt:lpstr>A126095106C</vt:lpstr>
      <vt:lpstr>A126095106C_Data</vt:lpstr>
      <vt:lpstr>A126095106C_Latest</vt:lpstr>
      <vt:lpstr>A126095110V</vt:lpstr>
      <vt:lpstr>A126095110V_Data</vt:lpstr>
      <vt:lpstr>A126095110V_Latest</vt:lpstr>
      <vt:lpstr>A126095114C</vt:lpstr>
      <vt:lpstr>A126095114C_Data</vt:lpstr>
      <vt:lpstr>A126095114C_Latest</vt:lpstr>
      <vt:lpstr>A126095118L</vt:lpstr>
      <vt:lpstr>A126095118L_Data</vt:lpstr>
      <vt:lpstr>A126095118L_Latest</vt:lpstr>
      <vt:lpstr>A126095122C</vt:lpstr>
      <vt:lpstr>A126095122C_Data</vt:lpstr>
      <vt:lpstr>A126095122C_Latest</vt:lpstr>
      <vt:lpstr>A126095126L</vt:lpstr>
      <vt:lpstr>A126095126L_Data</vt:lpstr>
      <vt:lpstr>A126095126L_Latest</vt:lpstr>
      <vt:lpstr>A126095130C</vt:lpstr>
      <vt:lpstr>A126095130C_Data</vt:lpstr>
      <vt:lpstr>A126095130C_Latest</vt:lpstr>
      <vt:lpstr>A126095134L</vt:lpstr>
      <vt:lpstr>A126095134L_Data</vt:lpstr>
      <vt:lpstr>A126095134L_Latest</vt:lpstr>
      <vt:lpstr>A126095138W</vt:lpstr>
      <vt:lpstr>A126095138W_Data</vt:lpstr>
      <vt:lpstr>A126095138W_Latest</vt:lpstr>
      <vt:lpstr>A126095142L</vt:lpstr>
      <vt:lpstr>A126095142L_Data</vt:lpstr>
      <vt:lpstr>A126095142L_Latest</vt:lpstr>
      <vt:lpstr>A126095146W</vt:lpstr>
      <vt:lpstr>A126095146W_Data</vt:lpstr>
      <vt:lpstr>A126095146W_Latest</vt:lpstr>
      <vt:lpstr>A126095150L</vt:lpstr>
      <vt:lpstr>A126095150L_Data</vt:lpstr>
      <vt:lpstr>A126095150L_Latest</vt:lpstr>
      <vt:lpstr>A126095154W</vt:lpstr>
      <vt:lpstr>A126095154W_Data</vt:lpstr>
      <vt:lpstr>A126095154W_Latest</vt:lpstr>
      <vt:lpstr>A126095158F</vt:lpstr>
      <vt:lpstr>A126095158F_Data</vt:lpstr>
      <vt:lpstr>A126095158F_Latest</vt:lpstr>
      <vt:lpstr>A126095162W</vt:lpstr>
      <vt:lpstr>A126095162W_Data</vt:lpstr>
      <vt:lpstr>A126095162W_Latest</vt:lpstr>
      <vt:lpstr>A126095166F</vt:lpstr>
      <vt:lpstr>A126095166F_Data</vt:lpstr>
      <vt:lpstr>A126095166F_Latest</vt:lpstr>
      <vt:lpstr>A126095170W</vt:lpstr>
      <vt:lpstr>A126095170W_Data</vt:lpstr>
      <vt:lpstr>A126095170W_Latest</vt:lpstr>
      <vt:lpstr>A126095174F</vt:lpstr>
      <vt:lpstr>A126095174F_Data</vt:lpstr>
      <vt:lpstr>A126095174F_Latest</vt:lpstr>
      <vt:lpstr>A126095178R</vt:lpstr>
      <vt:lpstr>A126095178R_Data</vt:lpstr>
      <vt:lpstr>A126095178R_Latest</vt:lpstr>
      <vt:lpstr>A126095182F</vt:lpstr>
      <vt:lpstr>A126095182F_Data</vt:lpstr>
      <vt:lpstr>A126095182F_Latest</vt:lpstr>
      <vt:lpstr>A126095186R</vt:lpstr>
      <vt:lpstr>A126095186R_Data</vt:lpstr>
      <vt:lpstr>A126095186R_Latest</vt:lpstr>
      <vt:lpstr>A126095190F</vt:lpstr>
      <vt:lpstr>A126095190F_Data</vt:lpstr>
      <vt:lpstr>A126095190F_Latest</vt:lpstr>
      <vt:lpstr>A126095194R</vt:lpstr>
      <vt:lpstr>A126095194R_Data</vt:lpstr>
      <vt:lpstr>A126095194R_Latest</vt:lpstr>
      <vt:lpstr>A126095198X</vt:lpstr>
      <vt:lpstr>A126095198X_Data</vt:lpstr>
      <vt:lpstr>A126095198X_Latest</vt:lpstr>
      <vt:lpstr>A126095202C</vt:lpstr>
      <vt:lpstr>A126095202C_Data</vt:lpstr>
      <vt:lpstr>A126095202C_Latest</vt:lpstr>
      <vt:lpstr>A126095206L</vt:lpstr>
      <vt:lpstr>A126095206L_Data</vt:lpstr>
      <vt:lpstr>A126095206L_Latest</vt:lpstr>
      <vt:lpstr>A126095210C</vt:lpstr>
      <vt:lpstr>A126095210C_Data</vt:lpstr>
      <vt:lpstr>A126095210C_Latest</vt:lpstr>
      <vt:lpstr>A126095214L</vt:lpstr>
      <vt:lpstr>A126095214L_Data</vt:lpstr>
      <vt:lpstr>A126095214L_Latest</vt:lpstr>
      <vt:lpstr>A126095218W</vt:lpstr>
      <vt:lpstr>A126095218W_Data</vt:lpstr>
      <vt:lpstr>A126095218W_Latest</vt:lpstr>
      <vt:lpstr>A126095222L</vt:lpstr>
      <vt:lpstr>A126095222L_Data</vt:lpstr>
      <vt:lpstr>A126095222L_Latest</vt:lpstr>
      <vt:lpstr>A126095226W</vt:lpstr>
      <vt:lpstr>A126095226W_Data</vt:lpstr>
      <vt:lpstr>A126095226W_Latest</vt:lpstr>
      <vt:lpstr>A126095230L</vt:lpstr>
      <vt:lpstr>A126095230L_Data</vt:lpstr>
      <vt:lpstr>A126095230L_Latest</vt:lpstr>
      <vt:lpstr>A126095234W</vt:lpstr>
      <vt:lpstr>A126095234W_Data</vt:lpstr>
      <vt:lpstr>A126095234W_Latest</vt:lpstr>
      <vt:lpstr>A126095238F</vt:lpstr>
      <vt:lpstr>A126095238F_Data</vt:lpstr>
      <vt:lpstr>A126095238F_Latest</vt:lpstr>
      <vt:lpstr>A126095242W</vt:lpstr>
      <vt:lpstr>A126095242W_Data</vt:lpstr>
      <vt:lpstr>A126095242W_Latest</vt:lpstr>
      <vt:lpstr>A126095246F</vt:lpstr>
      <vt:lpstr>A126095246F_Data</vt:lpstr>
      <vt:lpstr>A126095246F_Latest</vt:lpstr>
      <vt:lpstr>A126095250W</vt:lpstr>
      <vt:lpstr>A126095250W_Data</vt:lpstr>
      <vt:lpstr>A126095250W_Latest</vt:lpstr>
      <vt:lpstr>A126095254F</vt:lpstr>
      <vt:lpstr>A126095254F_Data</vt:lpstr>
      <vt:lpstr>A126095254F_Latest</vt:lpstr>
      <vt:lpstr>A126095258R</vt:lpstr>
      <vt:lpstr>A126095258R_Data</vt:lpstr>
      <vt:lpstr>A126095258R_Latest</vt:lpstr>
      <vt:lpstr>A126095262F</vt:lpstr>
      <vt:lpstr>A126095262F_Data</vt:lpstr>
      <vt:lpstr>A126095262F_Latest</vt:lpstr>
      <vt:lpstr>A126095266R</vt:lpstr>
      <vt:lpstr>A126095266R_Data</vt:lpstr>
      <vt:lpstr>A126095266R_Latest</vt:lpstr>
      <vt:lpstr>A126095270F</vt:lpstr>
      <vt:lpstr>A126095270F_Data</vt:lpstr>
      <vt:lpstr>A126095270F_Latest</vt:lpstr>
      <vt:lpstr>A126095274R</vt:lpstr>
      <vt:lpstr>A126095274R_Data</vt:lpstr>
      <vt:lpstr>A126095274R_Latest</vt:lpstr>
      <vt:lpstr>A126095278X</vt:lpstr>
      <vt:lpstr>A126095278X_Data</vt:lpstr>
      <vt:lpstr>A126095278X_Latest</vt:lpstr>
      <vt:lpstr>A126095282R</vt:lpstr>
      <vt:lpstr>A126095282R_Data</vt:lpstr>
      <vt:lpstr>A126095282R_Latest</vt:lpstr>
      <vt:lpstr>A126095286X</vt:lpstr>
      <vt:lpstr>A126095286X_Data</vt:lpstr>
      <vt:lpstr>A126095286X_Latest</vt:lpstr>
      <vt:lpstr>A126095290R</vt:lpstr>
      <vt:lpstr>A126095290R_Data</vt:lpstr>
      <vt:lpstr>A126095290R_Latest</vt:lpstr>
      <vt:lpstr>A126095294X</vt:lpstr>
      <vt:lpstr>A126095294X_Data</vt:lpstr>
      <vt:lpstr>A126095294X_Latest</vt:lpstr>
      <vt:lpstr>A126095298J</vt:lpstr>
      <vt:lpstr>A126095298J_Data</vt:lpstr>
      <vt:lpstr>A126095298J_Latest</vt:lpstr>
      <vt:lpstr>A126095302L</vt:lpstr>
      <vt:lpstr>A126095302L_Data</vt:lpstr>
      <vt:lpstr>A126095302L_Latest</vt:lpstr>
      <vt:lpstr>A126095306W</vt:lpstr>
      <vt:lpstr>A126095306W_Data</vt:lpstr>
      <vt:lpstr>A126095306W_Latest</vt:lpstr>
      <vt:lpstr>A126095310L</vt:lpstr>
      <vt:lpstr>A126095310L_Data</vt:lpstr>
      <vt:lpstr>A126095310L_Latest</vt:lpstr>
      <vt:lpstr>A126095314W</vt:lpstr>
      <vt:lpstr>A126095314W_Data</vt:lpstr>
      <vt:lpstr>A126095314W_Latest</vt:lpstr>
      <vt:lpstr>A126095318F</vt:lpstr>
      <vt:lpstr>A126095318F_Data</vt:lpstr>
      <vt:lpstr>A126095318F_Latest</vt:lpstr>
      <vt:lpstr>A126095322W</vt:lpstr>
      <vt:lpstr>A126095322W_Data</vt:lpstr>
      <vt:lpstr>A126095322W_Latest</vt:lpstr>
      <vt:lpstr>A126095326F</vt:lpstr>
      <vt:lpstr>A126095326F_Data</vt:lpstr>
      <vt:lpstr>A126095326F_Latest</vt:lpstr>
      <vt:lpstr>A126095330W</vt:lpstr>
      <vt:lpstr>A126095330W_Data</vt:lpstr>
      <vt:lpstr>A126095330W_Latest</vt:lpstr>
      <vt:lpstr>A126095334F</vt:lpstr>
      <vt:lpstr>A126095334F_Data</vt:lpstr>
      <vt:lpstr>A126095334F_Latest</vt:lpstr>
      <vt:lpstr>A126095338R</vt:lpstr>
      <vt:lpstr>A126095338R_Data</vt:lpstr>
      <vt:lpstr>A126095338R_Latest</vt:lpstr>
      <vt:lpstr>A126095342F</vt:lpstr>
      <vt:lpstr>A126095342F_Data</vt:lpstr>
      <vt:lpstr>A126095342F_Latest</vt:lpstr>
      <vt:lpstr>A126095346R</vt:lpstr>
      <vt:lpstr>A126095346R_Data</vt:lpstr>
      <vt:lpstr>A126095346R_Latest</vt:lpstr>
      <vt:lpstr>A126095350F</vt:lpstr>
      <vt:lpstr>A126095350F_Data</vt:lpstr>
      <vt:lpstr>A126095350F_Latest</vt:lpstr>
      <vt:lpstr>A126095354R</vt:lpstr>
      <vt:lpstr>A126095354R_Data</vt:lpstr>
      <vt:lpstr>A126095354R_Latest</vt:lpstr>
      <vt:lpstr>A126095358X</vt:lpstr>
      <vt:lpstr>A126095358X_Data</vt:lpstr>
      <vt:lpstr>A126095358X_Latest</vt:lpstr>
      <vt:lpstr>A126095362R</vt:lpstr>
      <vt:lpstr>A126095362R_Data</vt:lpstr>
      <vt:lpstr>A126095362R_Latest</vt:lpstr>
      <vt:lpstr>A126095366X</vt:lpstr>
      <vt:lpstr>A126095366X_Data</vt:lpstr>
      <vt:lpstr>A126095366X_Latest</vt:lpstr>
      <vt:lpstr>A126095370R</vt:lpstr>
      <vt:lpstr>A126095370R_Data</vt:lpstr>
      <vt:lpstr>A126095370R_Latest</vt:lpstr>
      <vt:lpstr>A126095374X</vt:lpstr>
      <vt:lpstr>A126095374X_Data</vt:lpstr>
      <vt:lpstr>A126095374X_Latest</vt:lpstr>
      <vt:lpstr>A126095378J</vt:lpstr>
      <vt:lpstr>A126095378J_Data</vt:lpstr>
      <vt:lpstr>A126095378J_Latest</vt:lpstr>
      <vt:lpstr>A126095382X</vt:lpstr>
      <vt:lpstr>A126095382X_Data</vt:lpstr>
      <vt:lpstr>A126095382X_Latest</vt:lpstr>
      <vt:lpstr>A126095386J</vt:lpstr>
      <vt:lpstr>A126095386J_Data</vt:lpstr>
      <vt:lpstr>A126095386J_Latest</vt:lpstr>
      <vt:lpstr>A126095390X</vt:lpstr>
      <vt:lpstr>A126095390X_Data</vt:lpstr>
      <vt:lpstr>A126095390X_Latest</vt:lpstr>
      <vt:lpstr>A126095394J</vt:lpstr>
      <vt:lpstr>A126095394J_Data</vt:lpstr>
      <vt:lpstr>A126095394J_Latest</vt:lpstr>
      <vt:lpstr>A126095398T</vt:lpstr>
      <vt:lpstr>A126095398T_Data</vt:lpstr>
      <vt:lpstr>A126095398T_Latest</vt:lpstr>
      <vt:lpstr>A126095402W</vt:lpstr>
      <vt:lpstr>A126095402W_Data</vt:lpstr>
      <vt:lpstr>A126095402W_Latest</vt:lpstr>
      <vt:lpstr>A126095406F</vt:lpstr>
      <vt:lpstr>A126095406F_Data</vt:lpstr>
      <vt:lpstr>A126095406F_Latest</vt:lpstr>
      <vt:lpstr>A126095410W</vt:lpstr>
      <vt:lpstr>A126095410W_Data</vt:lpstr>
      <vt:lpstr>A126095410W_Latest</vt:lpstr>
      <vt:lpstr>A126095414F</vt:lpstr>
      <vt:lpstr>A126095414F_Data</vt:lpstr>
      <vt:lpstr>A126095414F_Latest</vt:lpstr>
      <vt:lpstr>A126095418R</vt:lpstr>
      <vt:lpstr>A126095418R_Data</vt:lpstr>
      <vt:lpstr>A126095418R_Latest</vt:lpstr>
      <vt:lpstr>A126095422F</vt:lpstr>
      <vt:lpstr>A126095422F_Data</vt:lpstr>
      <vt:lpstr>A126095422F_Latest</vt:lpstr>
      <vt:lpstr>A126095426R</vt:lpstr>
      <vt:lpstr>A126095426R_Data</vt:lpstr>
      <vt:lpstr>A126095426R_Latest</vt:lpstr>
      <vt:lpstr>A126095430F</vt:lpstr>
      <vt:lpstr>A126095430F_Data</vt:lpstr>
      <vt:lpstr>A126095430F_Latest</vt:lpstr>
      <vt:lpstr>A126095434R</vt:lpstr>
      <vt:lpstr>A126095434R_Data</vt:lpstr>
      <vt:lpstr>A126095434R_Latest</vt:lpstr>
      <vt:lpstr>A126095438X</vt:lpstr>
      <vt:lpstr>A126095438X_Data</vt:lpstr>
      <vt:lpstr>A126095438X_Latest</vt:lpstr>
      <vt:lpstr>A126095442R</vt:lpstr>
      <vt:lpstr>A126095442R_Data</vt:lpstr>
      <vt:lpstr>A126095442R_Latest</vt:lpstr>
      <vt:lpstr>A126095446X</vt:lpstr>
      <vt:lpstr>A126095446X_Data</vt:lpstr>
      <vt:lpstr>A126095446X_Latest</vt:lpstr>
      <vt:lpstr>A126095450R</vt:lpstr>
      <vt:lpstr>A126095450R_Data</vt:lpstr>
      <vt:lpstr>A126095450R_Latest</vt:lpstr>
      <vt:lpstr>A126095454X</vt:lpstr>
      <vt:lpstr>A126095454X_Data</vt:lpstr>
      <vt:lpstr>A126095454X_Latest</vt:lpstr>
      <vt:lpstr>A126095458J</vt:lpstr>
      <vt:lpstr>A126095458J_Data</vt:lpstr>
      <vt:lpstr>A126095458J_Latest</vt:lpstr>
      <vt:lpstr>A126095462X</vt:lpstr>
      <vt:lpstr>A126095462X_Data</vt:lpstr>
      <vt:lpstr>A126095462X_Latest</vt:lpstr>
      <vt:lpstr>A126095466J</vt:lpstr>
      <vt:lpstr>A126095466J_Data</vt:lpstr>
      <vt:lpstr>A126095466J_Latest</vt:lpstr>
      <vt:lpstr>A126095470X</vt:lpstr>
      <vt:lpstr>A126095470X_Data</vt:lpstr>
      <vt:lpstr>A126095470X_Latest</vt:lpstr>
      <vt:lpstr>A126095474J</vt:lpstr>
      <vt:lpstr>A126095474J_Data</vt:lpstr>
      <vt:lpstr>A126095474J_Latest</vt:lpstr>
      <vt:lpstr>A126095478T</vt:lpstr>
      <vt:lpstr>A126095478T_Data</vt:lpstr>
      <vt:lpstr>A126095478T_Latest</vt:lpstr>
      <vt:lpstr>A126095482J</vt:lpstr>
      <vt:lpstr>A126095482J_Data</vt:lpstr>
      <vt:lpstr>A126095482J_Latest</vt:lpstr>
      <vt:lpstr>A126095486T</vt:lpstr>
      <vt:lpstr>A126095486T_Data</vt:lpstr>
      <vt:lpstr>A126095486T_Latest</vt:lpstr>
      <vt:lpstr>A126095490J</vt:lpstr>
      <vt:lpstr>A126095490J_Data</vt:lpstr>
      <vt:lpstr>A126095490J_Latest</vt:lpstr>
      <vt:lpstr>A126095494T</vt:lpstr>
      <vt:lpstr>A126095494T_Data</vt:lpstr>
      <vt:lpstr>A126095494T_Latest</vt:lpstr>
      <vt:lpstr>A126095498A</vt:lpstr>
      <vt:lpstr>A126095498A_Data</vt:lpstr>
      <vt:lpstr>A126095498A_Latest</vt:lpstr>
      <vt:lpstr>A126095502F</vt:lpstr>
      <vt:lpstr>A126095502F_Data</vt:lpstr>
      <vt:lpstr>A126095502F_Latest</vt:lpstr>
      <vt:lpstr>A126095506R</vt:lpstr>
      <vt:lpstr>A126095506R_Data</vt:lpstr>
      <vt:lpstr>A126095506R_Latest</vt:lpstr>
      <vt:lpstr>A126095510F</vt:lpstr>
      <vt:lpstr>A126095510F_Data</vt:lpstr>
      <vt:lpstr>A126095510F_Latest</vt:lpstr>
      <vt:lpstr>A126095514R</vt:lpstr>
      <vt:lpstr>A126095514R_Data</vt:lpstr>
      <vt:lpstr>A126095514R_Latest</vt:lpstr>
      <vt:lpstr>A126095518X</vt:lpstr>
      <vt:lpstr>A126095518X_Data</vt:lpstr>
      <vt:lpstr>A126095518X_Latest</vt:lpstr>
      <vt:lpstr>A126095522R</vt:lpstr>
      <vt:lpstr>A126095522R_Data</vt:lpstr>
      <vt:lpstr>A126095522R_Latest</vt:lpstr>
      <vt:lpstr>A126095526X</vt:lpstr>
      <vt:lpstr>A126095526X_Data</vt:lpstr>
      <vt:lpstr>A126095526X_Latest</vt:lpstr>
      <vt:lpstr>A126095530R</vt:lpstr>
      <vt:lpstr>A126095530R_Data</vt:lpstr>
      <vt:lpstr>A126095530R_Latest</vt:lpstr>
      <vt:lpstr>A126095534X</vt:lpstr>
      <vt:lpstr>A126095534X_Data</vt:lpstr>
      <vt:lpstr>A126095534X_Latest</vt:lpstr>
      <vt:lpstr>A126095538J</vt:lpstr>
      <vt:lpstr>A126095538J_Data</vt:lpstr>
      <vt:lpstr>A126095538J_Latest</vt:lpstr>
      <vt:lpstr>A126095542X</vt:lpstr>
      <vt:lpstr>A126095542X_Data</vt:lpstr>
      <vt:lpstr>A126095542X_Latest</vt:lpstr>
      <vt:lpstr>A126095546J</vt:lpstr>
      <vt:lpstr>A126095546J_Data</vt:lpstr>
      <vt:lpstr>A126095546J_Latest</vt:lpstr>
      <vt:lpstr>A126095550X</vt:lpstr>
      <vt:lpstr>A126095550X_Data</vt:lpstr>
      <vt:lpstr>A126095550X_Latest</vt:lpstr>
      <vt:lpstr>A126095554J</vt:lpstr>
      <vt:lpstr>A126095554J_Data</vt:lpstr>
      <vt:lpstr>A126095554J_Latest</vt:lpstr>
      <vt:lpstr>A126095558T</vt:lpstr>
      <vt:lpstr>A126095558T_Data</vt:lpstr>
      <vt:lpstr>A126095558T_Latest</vt:lpstr>
      <vt:lpstr>A126095562J</vt:lpstr>
      <vt:lpstr>A126095562J_Data</vt:lpstr>
      <vt:lpstr>A126095562J_Latest</vt:lpstr>
      <vt:lpstr>A126095566T</vt:lpstr>
      <vt:lpstr>A126095566T_Data</vt:lpstr>
      <vt:lpstr>A126095566T_Latest</vt:lpstr>
      <vt:lpstr>A126095570J</vt:lpstr>
      <vt:lpstr>A126095570J_Data</vt:lpstr>
      <vt:lpstr>A126095570J_Latest</vt:lpstr>
      <vt:lpstr>A126095574T</vt:lpstr>
      <vt:lpstr>A126095574T_Data</vt:lpstr>
      <vt:lpstr>A126095574T_Latest</vt:lpstr>
      <vt:lpstr>A126095578A</vt:lpstr>
      <vt:lpstr>A126095578A_Data</vt:lpstr>
      <vt:lpstr>A126095578A_Latest</vt:lpstr>
      <vt:lpstr>A126095582T</vt:lpstr>
      <vt:lpstr>A126095582T_Data</vt:lpstr>
      <vt:lpstr>A126095582T_Latest</vt:lpstr>
      <vt:lpstr>A126095586A</vt:lpstr>
      <vt:lpstr>A126095586A_Data</vt:lpstr>
      <vt:lpstr>A126095586A_Latest</vt:lpstr>
      <vt:lpstr>A126095590T</vt:lpstr>
      <vt:lpstr>A126095590T_Data</vt:lpstr>
      <vt:lpstr>A126095590T_Latest</vt:lpstr>
      <vt:lpstr>A126095594A</vt:lpstr>
      <vt:lpstr>A126095594A_Data</vt:lpstr>
      <vt:lpstr>A126095594A_Latest</vt:lpstr>
      <vt:lpstr>A126095598K</vt:lpstr>
      <vt:lpstr>A126095598K_Data</vt:lpstr>
      <vt:lpstr>A126095598K_Latest</vt:lpstr>
      <vt:lpstr>A126095602R</vt:lpstr>
      <vt:lpstr>A126095602R_Data</vt:lpstr>
      <vt:lpstr>A126095602R_Latest</vt:lpstr>
      <vt:lpstr>A126095606X</vt:lpstr>
      <vt:lpstr>A126095606X_Data</vt:lpstr>
      <vt:lpstr>A126095606X_Latest</vt:lpstr>
      <vt:lpstr>A126095610R</vt:lpstr>
      <vt:lpstr>A126095610R_Data</vt:lpstr>
      <vt:lpstr>A126095610R_Latest</vt:lpstr>
      <vt:lpstr>A126095614X</vt:lpstr>
      <vt:lpstr>A126095614X_Data</vt:lpstr>
      <vt:lpstr>A126095614X_Latest</vt:lpstr>
      <vt:lpstr>A126095618J</vt:lpstr>
      <vt:lpstr>A126095618J_Data</vt:lpstr>
      <vt:lpstr>A126095618J_Latest</vt:lpstr>
      <vt:lpstr>A126095622X</vt:lpstr>
      <vt:lpstr>A126095622X_Data</vt:lpstr>
      <vt:lpstr>A126095622X_Latest</vt:lpstr>
      <vt:lpstr>A126095626J</vt:lpstr>
      <vt:lpstr>A126095626J_Data</vt:lpstr>
      <vt:lpstr>A126095626J_Latest</vt:lpstr>
      <vt:lpstr>A126095630X</vt:lpstr>
      <vt:lpstr>A126095630X_Data</vt:lpstr>
      <vt:lpstr>A126095630X_Latest</vt:lpstr>
      <vt:lpstr>A126095634J</vt:lpstr>
      <vt:lpstr>A126095634J_Data</vt:lpstr>
      <vt:lpstr>A126095634J_Latest</vt:lpstr>
      <vt:lpstr>A126095638T</vt:lpstr>
      <vt:lpstr>A126095638T_Data</vt:lpstr>
      <vt:lpstr>A126095638T_Latest</vt:lpstr>
      <vt:lpstr>A126095642J</vt:lpstr>
      <vt:lpstr>A126095642J_Data</vt:lpstr>
      <vt:lpstr>A126095642J_Latest</vt:lpstr>
      <vt:lpstr>A126095646T</vt:lpstr>
      <vt:lpstr>A126095646T_Data</vt:lpstr>
      <vt:lpstr>A126095646T_Latest</vt:lpstr>
      <vt:lpstr>A126095650J</vt:lpstr>
      <vt:lpstr>A126095650J_Data</vt:lpstr>
      <vt:lpstr>A126095650J_Latest</vt:lpstr>
      <vt:lpstr>A126095654T</vt:lpstr>
      <vt:lpstr>A126095654T_Data</vt:lpstr>
      <vt:lpstr>A126095654T_Latest</vt:lpstr>
      <vt:lpstr>A126095658A</vt:lpstr>
      <vt:lpstr>A126095658A_Data</vt:lpstr>
      <vt:lpstr>A126095658A_Latest</vt:lpstr>
      <vt:lpstr>A126095662T</vt:lpstr>
      <vt:lpstr>A126095662T_Data</vt:lpstr>
      <vt:lpstr>A126095662T_Latest</vt:lpstr>
      <vt:lpstr>A126095666A</vt:lpstr>
      <vt:lpstr>A126095666A_Data</vt:lpstr>
      <vt:lpstr>A126095666A_Latest</vt:lpstr>
      <vt:lpstr>A126095670T</vt:lpstr>
      <vt:lpstr>A126095670T_Data</vt:lpstr>
      <vt:lpstr>A126095670T_Latest</vt:lpstr>
      <vt:lpstr>A126095674A</vt:lpstr>
      <vt:lpstr>A126095674A_Data</vt:lpstr>
      <vt:lpstr>A126095674A_Latest</vt:lpstr>
      <vt:lpstr>A126095678K</vt:lpstr>
      <vt:lpstr>A126095678K_Data</vt:lpstr>
      <vt:lpstr>A126095678K_Latest</vt:lpstr>
      <vt:lpstr>A126095682A</vt:lpstr>
      <vt:lpstr>A126095682A_Data</vt:lpstr>
      <vt:lpstr>A126095682A_Latest</vt:lpstr>
      <vt:lpstr>A126095686K</vt:lpstr>
      <vt:lpstr>A126095686K_Data</vt:lpstr>
      <vt:lpstr>A126095686K_Latest</vt:lpstr>
      <vt:lpstr>A126095690A</vt:lpstr>
      <vt:lpstr>A126095690A_Data</vt:lpstr>
      <vt:lpstr>A126095690A_Latest</vt:lpstr>
      <vt:lpstr>A126095694K</vt:lpstr>
      <vt:lpstr>A126095694K_Data</vt:lpstr>
      <vt:lpstr>A126095694K_Latest</vt:lpstr>
      <vt:lpstr>A126095698V</vt:lpstr>
      <vt:lpstr>A126095698V_Data</vt:lpstr>
      <vt:lpstr>A126095698V_Latest</vt:lpstr>
      <vt:lpstr>A126095702X</vt:lpstr>
      <vt:lpstr>A126095702X_Data</vt:lpstr>
      <vt:lpstr>A126095702X_Latest</vt:lpstr>
      <vt:lpstr>A126095706J</vt:lpstr>
      <vt:lpstr>A126095706J_Data</vt:lpstr>
      <vt:lpstr>A126095706J_Latest</vt:lpstr>
      <vt:lpstr>A126095710X</vt:lpstr>
      <vt:lpstr>A126095710X_Data</vt:lpstr>
      <vt:lpstr>A126095710X_Latest</vt:lpstr>
      <vt:lpstr>A126095714J</vt:lpstr>
      <vt:lpstr>A126095714J_Data</vt:lpstr>
      <vt:lpstr>A126095714J_Latest</vt:lpstr>
      <vt:lpstr>A126095718T</vt:lpstr>
      <vt:lpstr>A126095718T_Data</vt:lpstr>
      <vt:lpstr>A126095718T_Latest</vt:lpstr>
      <vt:lpstr>A126095722J</vt:lpstr>
      <vt:lpstr>A126095722J_Data</vt:lpstr>
      <vt:lpstr>A126095722J_Latest</vt:lpstr>
      <vt:lpstr>A126095726T</vt:lpstr>
      <vt:lpstr>A126095726T_Data</vt:lpstr>
      <vt:lpstr>A126095726T_Latest</vt:lpstr>
      <vt:lpstr>A126095730J</vt:lpstr>
      <vt:lpstr>A126095730J_Data</vt:lpstr>
      <vt:lpstr>A126095730J_Latest</vt:lpstr>
      <vt:lpstr>A126095734T</vt:lpstr>
      <vt:lpstr>A126095734T_Data</vt:lpstr>
      <vt:lpstr>A126095734T_Latest</vt:lpstr>
      <vt:lpstr>A126095738A</vt:lpstr>
      <vt:lpstr>A126095738A_Data</vt:lpstr>
      <vt:lpstr>A126095738A_Latest</vt:lpstr>
      <vt:lpstr>A126095742T</vt:lpstr>
      <vt:lpstr>A126095742T_Data</vt:lpstr>
      <vt:lpstr>A126095742T_Latest</vt:lpstr>
      <vt:lpstr>A126095746A</vt:lpstr>
      <vt:lpstr>A126095746A_Data</vt:lpstr>
      <vt:lpstr>A126095746A_Latest</vt:lpstr>
      <vt:lpstr>A126095750T</vt:lpstr>
      <vt:lpstr>A126095750T_Data</vt:lpstr>
      <vt:lpstr>A126095750T_Latest</vt:lpstr>
      <vt:lpstr>A126095754A</vt:lpstr>
      <vt:lpstr>A126095754A_Data</vt:lpstr>
      <vt:lpstr>A126095754A_Latest</vt:lpstr>
      <vt:lpstr>A126095758K</vt:lpstr>
      <vt:lpstr>A126095758K_Data</vt:lpstr>
      <vt:lpstr>A126095758K_Latest</vt:lpstr>
      <vt:lpstr>A126095762A</vt:lpstr>
      <vt:lpstr>A126095762A_Data</vt:lpstr>
      <vt:lpstr>A126095762A_Latest</vt:lpstr>
      <vt:lpstr>A126095766K</vt:lpstr>
      <vt:lpstr>A126095766K_Data</vt:lpstr>
      <vt:lpstr>A126095766K_Latest</vt:lpstr>
      <vt:lpstr>A126095770A</vt:lpstr>
      <vt:lpstr>A126095770A_Data</vt:lpstr>
      <vt:lpstr>A126095770A_Latest</vt:lpstr>
      <vt:lpstr>A126095774K</vt:lpstr>
      <vt:lpstr>A126095774K_Data</vt:lpstr>
      <vt:lpstr>A126095774K_Latest</vt:lpstr>
      <vt:lpstr>A126095778V</vt:lpstr>
      <vt:lpstr>A126095778V_Data</vt:lpstr>
      <vt:lpstr>A126095778V_Latest</vt:lpstr>
      <vt:lpstr>A126095782K</vt:lpstr>
      <vt:lpstr>A126095782K_Data</vt:lpstr>
      <vt:lpstr>A126095782K_Latest</vt:lpstr>
      <vt:lpstr>A126095786V</vt:lpstr>
      <vt:lpstr>A126095786V_Data</vt:lpstr>
      <vt:lpstr>A126095786V_Latest</vt:lpstr>
      <vt:lpstr>A126095790K</vt:lpstr>
      <vt:lpstr>A126095790K_Data</vt:lpstr>
      <vt:lpstr>A126095790K_Latest</vt:lpstr>
      <vt:lpstr>A126095794V</vt:lpstr>
      <vt:lpstr>A126095794V_Data</vt:lpstr>
      <vt:lpstr>A126095794V_Latest</vt:lpstr>
      <vt:lpstr>A126095798C</vt:lpstr>
      <vt:lpstr>A126095798C_Data</vt:lpstr>
      <vt:lpstr>A126095798C_Latest</vt:lpstr>
      <vt:lpstr>A126095802J</vt:lpstr>
      <vt:lpstr>A126095802J_Data</vt:lpstr>
      <vt:lpstr>A126095802J_Latest</vt:lpstr>
      <vt:lpstr>A126095806T</vt:lpstr>
      <vt:lpstr>A126095806T_Data</vt:lpstr>
      <vt:lpstr>A126095806T_Latest</vt:lpstr>
      <vt:lpstr>A126095810J</vt:lpstr>
      <vt:lpstr>A126095810J_Data</vt:lpstr>
      <vt:lpstr>A126095810J_Latest</vt:lpstr>
      <vt:lpstr>A126095814T</vt:lpstr>
      <vt:lpstr>A126095814T_Data</vt:lpstr>
      <vt:lpstr>A126095814T_Latest</vt:lpstr>
      <vt:lpstr>A126095818A</vt:lpstr>
      <vt:lpstr>A126095818A_Data</vt:lpstr>
      <vt:lpstr>A126095818A_Latest</vt:lpstr>
      <vt:lpstr>A126095822T</vt:lpstr>
      <vt:lpstr>A126095822T_Data</vt:lpstr>
      <vt:lpstr>A126095822T_Latest</vt:lpstr>
      <vt:lpstr>A126095826A</vt:lpstr>
      <vt:lpstr>A126095826A_Data</vt:lpstr>
      <vt:lpstr>A126095826A_Latest</vt:lpstr>
      <vt:lpstr>A126095830T</vt:lpstr>
      <vt:lpstr>A126095830T_Data</vt:lpstr>
      <vt:lpstr>A126095830T_Latest</vt:lpstr>
      <vt:lpstr>A126095834A</vt:lpstr>
      <vt:lpstr>A126095834A_Data</vt:lpstr>
      <vt:lpstr>A126095834A_Latest</vt:lpstr>
      <vt:lpstr>A126095838K</vt:lpstr>
      <vt:lpstr>A126095838K_Data</vt:lpstr>
      <vt:lpstr>A126095838K_Latest</vt:lpstr>
      <vt:lpstr>A126095842A</vt:lpstr>
      <vt:lpstr>A126095842A_Data</vt:lpstr>
      <vt:lpstr>A126095842A_Latest</vt:lpstr>
      <vt:lpstr>A126095846K</vt:lpstr>
      <vt:lpstr>A126095846K_Data</vt:lpstr>
      <vt:lpstr>A126095846K_Latest</vt:lpstr>
      <vt:lpstr>A126095850A</vt:lpstr>
      <vt:lpstr>A126095850A_Data</vt:lpstr>
      <vt:lpstr>A126095850A_Latest</vt:lpstr>
      <vt:lpstr>A126095854K</vt:lpstr>
      <vt:lpstr>A126095854K_Data</vt:lpstr>
      <vt:lpstr>A126095854K_Latest</vt:lpstr>
      <vt:lpstr>A126095858V</vt:lpstr>
      <vt:lpstr>A126095858V_Data</vt:lpstr>
      <vt:lpstr>A126095858V_Latest</vt:lpstr>
      <vt:lpstr>A126095862K</vt:lpstr>
      <vt:lpstr>A126095862K_Data</vt:lpstr>
      <vt:lpstr>A126095862K_Latest</vt:lpstr>
      <vt:lpstr>A126095866V</vt:lpstr>
      <vt:lpstr>A126095866V_Data</vt:lpstr>
      <vt:lpstr>A126095866V_Latest</vt:lpstr>
      <vt:lpstr>A126095870K</vt:lpstr>
      <vt:lpstr>A126095870K_Data</vt:lpstr>
      <vt:lpstr>A126095870K_Latest</vt:lpstr>
      <vt:lpstr>A126095874V</vt:lpstr>
      <vt:lpstr>A126095874V_Data</vt:lpstr>
      <vt:lpstr>A126095874V_Latest</vt:lpstr>
      <vt:lpstr>A126095878C</vt:lpstr>
      <vt:lpstr>A126095878C_Data</vt:lpstr>
      <vt:lpstr>A126095878C_Latest</vt:lpstr>
      <vt:lpstr>A126095882V</vt:lpstr>
      <vt:lpstr>A126095882V_Data</vt:lpstr>
      <vt:lpstr>A126095882V_Latest</vt:lpstr>
      <vt:lpstr>A126095886C</vt:lpstr>
      <vt:lpstr>A126095886C_Data</vt:lpstr>
      <vt:lpstr>A126095886C_Latest</vt:lpstr>
      <vt:lpstr>A126095890V</vt:lpstr>
      <vt:lpstr>A126095890V_Data</vt:lpstr>
      <vt:lpstr>A126095890V_Latest</vt:lpstr>
      <vt:lpstr>A126095894C</vt:lpstr>
      <vt:lpstr>A126095894C_Data</vt:lpstr>
      <vt:lpstr>A126095894C_Latest</vt:lpstr>
      <vt:lpstr>A126095898L</vt:lpstr>
      <vt:lpstr>A126095898L_Data</vt:lpstr>
      <vt:lpstr>A126095898L_Latest</vt:lpstr>
      <vt:lpstr>A126095902T</vt:lpstr>
      <vt:lpstr>A126095902T_Data</vt:lpstr>
      <vt:lpstr>A126095902T_Latest</vt:lpstr>
      <vt:lpstr>A126095906A</vt:lpstr>
      <vt:lpstr>A126095906A_Data</vt:lpstr>
      <vt:lpstr>A126095906A_Latest</vt:lpstr>
      <vt:lpstr>A126095910T</vt:lpstr>
      <vt:lpstr>A126095910T_Data</vt:lpstr>
      <vt:lpstr>A126095910T_Latest</vt:lpstr>
      <vt:lpstr>A126095914A</vt:lpstr>
      <vt:lpstr>A126095914A_Data</vt:lpstr>
      <vt:lpstr>A126095914A_Latest</vt:lpstr>
      <vt:lpstr>A126095918K</vt:lpstr>
      <vt:lpstr>A126095918K_Data</vt:lpstr>
      <vt:lpstr>A126095918K_Latest</vt:lpstr>
      <vt:lpstr>A126095922A</vt:lpstr>
      <vt:lpstr>A126095922A_Data</vt:lpstr>
      <vt:lpstr>A126095922A_Latest</vt:lpstr>
      <vt:lpstr>A126095926K</vt:lpstr>
      <vt:lpstr>A126095926K_Data</vt:lpstr>
      <vt:lpstr>A126095926K_Latest</vt:lpstr>
      <vt:lpstr>A126095930A</vt:lpstr>
      <vt:lpstr>A126095930A_Data</vt:lpstr>
      <vt:lpstr>A126095930A_Latest</vt:lpstr>
      <vt:lpstr>A126095934K</vt:lpstr>
      <vt:lpstr>A126095934K_Data</vt:lpstr>
      <vt:lpstr>A126095934K_Latest</vt:lpstr>
      <vt:lpstr>A126095938V</vt:lpstr>
      <vt:lpstr>A126095938V_Data</vt:lpstr>
      <vt:lpstr>A126095938V_Latest</vt:lpstr>
      <vt:lpstr>A126095942K</vt:lpstr>
      <vt:lpstr>A126095942K_Data</vt:lpstr>
      <vt:lpstr>A126095942K_Latest</vt:lpstr>
      <vt:lpstr>A126095946V</vt:lpstr>
      <vt:lpstr>A126095946V_Data</vt:lpstr>
      <vt:lpstr>A126095946V_Latest</vt:lpstr>
      <vt:lpstr>A126095950K</vt:lpstr>
      <vt:lpstr>A126095950K_Data</vt:lpstr>
      <vt:lpstr>A126095950K_Latest</vt:lpstr>
      <vt:lpstr>A126095954V</vt:lpstr>
      <vt:lpstr>A126095954V_Data</vt:lpstr>
      <vt:lpstr>A126095954V_Latest</vt:lpstr>
      <vt:lpstr>A126095958C</vt:lpstr>
      <vt:lpstr>A126095958C_Data</vt:lpstr>
      <vt:lpstr>A126095958C_Latest</vt:lpstr>
      <vt:lpstr>A126095962V</vt:lpstr>
      <vt:lpstr>A126095962V_Data</vt:lpstr>
      <vt:lpstr>A126095962V_Latest</vt:lpstr>
      <vt:lpstr>A126095966C</vt:lpstr>
      <vt:lpstr>A126095966C_Data</vt:lpstr>
      <vt:lpstr>A126095966C_Latest</vt:lpstr>
      <vt:lpstr>A126095970V</vt:lpstr>
      <vt:lpstr>A126095970V_Data</vt:lpstr>
      <vt:lpstr>A126095970V_Latest</vt:lpstr>
      <vt:lpstr>A126095974C</vt:lpstr>
      <vt:lpstr>A126095974C_Data</vt:lpstr>
      <vt:lpstr>A126095974C_Latest</vt:lpstr>
      <vt:lpstr>A126095978L</vt:lpstr>
      <vt:lpstr>A126095978L_Data</vt:lpstr>
      <vt:lpstr>A126095978L_Latest</vt:lpstr>
      <vt:lpstr>A126095982C</vt:lpstr>
      <vt:lpstr>A126095982C_Data</vt:lpstr>
      <vt:lpstr>A126095982C_Latest</vt:lpstr>
      <vt:lpstr>A126095986L</vt:lpstr>
      <vt:lpstr>A126095986L_Data</vt:lpstr>
      <vt:lpstr>A126095986L_Latest</vt:lpstr>
      <vt:lpstr>A126095990C</vt:lpstr>
      <vt:lpstr>A126095990C_Data</vt:lpstr>
      <vt:lpstr>A126095990C_Latest</vt:lpstr>
      <vt:lpstr>A126095994L</vt:lpstr>
      <vt:lpstr>A126095994L_Data</vt:lpstr>
      <vt:lpstr>A126095994L_Latest</vt:lpstr>
      <vt:lpstr>A126095998W</vt:lpstr>
      <vt:lpstr>A126095998W_Data</vt:lpstr>
      <vt:lpstr>A126095998W_Latest</vt:lpstr>
      <vt:lpstr>A126096002C</vt:lpstr>
      <vt:lpstr>A126096002C_Data</vt:lpstr>
      <vt:lpstr>A126096002C_Latest</vt:lpstr>
      <vt:lpstr>A126096006L</vt:lpstr>
      <vt:lpstr>A126096006L_Data</vt:lpstr>
      <vt:lpstr>A126096006L_Latest</vt:lpstr>
      <vt:lpstr>A126096010C</vt:lpstr>
      <vt:lpstr>A126096010C_Data</vt:lpstr>
      <vt:lpstr>A126096010C_Latest</vt:lpstr>
      <vt:lpstr>A126096014L</vt:lpstr>
      <vt:lpstr>A126096014L_Data</vt:lpstr>
      <vt:lpstr>A126096014L_Latest</vt:lpstr>
      <vt:lpstr>A126096018W</vt:lpstr>
      <vt:lpstr>A126096018W_Data</vt:lpstr>
      <vt:lpstr>A126096018W_Latest</vt:lpstr>
      <vt:lpstr>A126096022L</vt:lpstr>
      <vt:lpstr>A126096022L_Data</vt:lpstr>
      <vt:lpstr>A126096022L_Latest</vt:lpstr>
      <vt:lpstr>A126096026W</vt:lpstr>
      <vt:lpstr>A126096026W_Data</vt:lpstr>
      <vt:lpstr>A126096026W_Latest</vt:lpstr>
      <vt:lpstr>A126096030L</vt:lpstr>
      <vt:lpstr>A126096030L_Data</vt:lpstr>
      <vt:lpstr>A126096030L_Latest</vt:lpstr>
      <vt:lpstr>A126096034W</vt:lpstr>
      <vt:lpstr>A126096034W_Data</vt:lpstr>
      <vt:lpstr>A126096034W_Latest</vt:lpstr>
      <vt:lpstr>A126096038F</vt:lpstr>
      <vt:lpstr>A126096038F_Data</vt:lpstr>
      <vt:lpstr>A126096038F_Latest</vt:lpstr>
      <vt:lpstr>A126096042W</vt:lpstr>
      <vt:lpstr>A126096042W_Data</vt:lpstr>
      <vt:lpstr>A126096042W_Latest</vt:lpstr>
      <vt:lpstr>A126096046F</vt:lpstr>
      <vt:lpstr>A126096046F_Data</vt:lpstr>
      <vt:lpstr>A126096046F_Latest</vt:lpstr>
      <vt:lpstr>A126096050W</vt:lpstr>
      <vt:lpstr>A126096050W_Data</vt:lpstr>
      <vt:lpstr>A126096050W_Latest</vt:lpstr>
      <vt:lpstr>A126096054F</vt:lpstr>
      <vt:lpstr>A126096054F_Data</vt:lpstr>
      <vt:lpstr>A126096054F_Latest</vt:lpstr>
      <vt:lpstr>A126096058R</vt:lpstr>
      <vt:lpstr>A126096058R_Data</vt:lpstr>
      <vt:lpstr>A126096058R_Latest</vt:lpstr>
      <vt:lpstr>A126096062F</vt:lpstr>
      <vt:lpstr>A126096062F_Data</vt:lpstr>
      <vt:lpstr>A126096062F_Latest</vt:lpstr>
      <vt:lpstr>A126096066R</vt:lpstr>
      <vt:lpstr>A126096066R_Data</vt:lpstr>
      <vt:lpstr>A126096066R_Latest</vt:lpstr>
      <vt:lpstr>A126096070F</vt:lpstr>
      <vt:lpstr>A126096070F_Data</vt:lpstr>
      <vt:lpstr>A126096070F_Latest</vt:lpstr>
      <vt:lpstr>A126096074R</vt:lpstr>
      <vt:lpstr>A126096074R_Data</vt:lpstr>
      <vt:lpstr>A126096074R_Latest</vt:lpstr>
      <vt:lpstr>A126096078X</vt:lpstr>
      <vt:lpstr>A126096078X_Data</vt:lpstr>
      <vt:lpstr>A126096078X_Latest</vt:lpstr>
      <vt:lpstr>A126096082R</vt:lpstr>
      <vt:lpstr>A126096082R_Data</vt:lpstr>
      <vt:lpstr>A126096082R_Latest</vt:lpstr>
      <vt:lpstr>A126096086X</vt:lpstr>
      <vt:lpstr>A126096086X_Data</vt:lpstr>
      <vt:lpstr>A126096086X_Latest</vt:lpstr>
      <vt:lpstr>A126096090R</vt:lpstr>
      <vt:lpstr>A126096090R_Data</vt:lpstr>
      <vt:lpstr>A126096090R_Latest</vt:lpstr>
      <vt:lpstr>A126096094X</vt:lpstr>
      <vt:lpstr>A126096094X_Data</vt:lpstr>
      <vt:lpstr>A126096094X_Latest</vt:lpstr>
      <vt:lpstr>A126096098J</vt:lpstr>
      <vt:lpstr>A126096098J_Data</vt:lpstr>
      <vt:lpstr>A126096098J_Latest</vt:lpstr>
      <vt:lpstr>A126096102L</vt:lpstr>
      <vt:lpstr>A126096102L_Data</vt:lpstr>
      <vt:lpstr>A126096102L_Latest</vt:lpstr>
      <vt:lpstr>A126096106W</vt:lpstr>
      <vt:lpstr>A126096106W_Data</vt:lpstr>
      <vt:lpstr>A126096106W_Latest</vt:lpstr>
      <vt:lpstr>A126096110L</vt:lpstr>
      <vt:lpstr>A126096110L_Data</vt:lpstr>
      <vt:lpstr>A126096110L_Latest</vt:lpstr>
      <vt:lpstr>A126096114W</vt:lpstr>
      <vt:lpstr>A126096114W_Data</vt:lpstr>
      <vt:lpstr>A126096114W_Latest</vt:lpstr>
      <vt:lpstr>A126096118F</vt:lpstr>
      <vt:lpstr>A126096118F_Data</vt:lpstr>
      <vt:lpstr>A126096118F_Latest</vt:lpstr>
      <vt:lpstr>A126096122W</vt:lpstr>
      <vt:lpstr>A126096122W_Data</vt:lpstr>
      <vt:lpstr>A126096122W_Latest</vt:lpstr>
      <vt:lpstr>A126096126F</vt:lpstr>
      <vt:lpstr>A126096126F_Data</vt:lpstr>
      <vt:lpstr>A126096126F_Latest</vt:lpstr>
      <vt:lpstr>A126096130W</vt:lpstr>
      <vt:lpstr>A126096130W_Data</vt:lpstr>
      <vt:lpstr>A126096130W_Latest</vt:lpstr>
      <vt:lpstr>A126096134F</vt:lpstr>
      <vt:lpstr>A126096134F_Data</vt:lpstr>
      <vt:lpstr>A126096134F_Latest</vt:lpstr>
      <vt:lpstr>A126096138R</vt:lpstr>
      <vt:lpstr>A126096138R_Data</vt:lpstr>
      <vt:lpstr>A126096138R_Latest</vt:lpstr>
      <vt:lpstr>A126096142F</vt:lpstr>
      <vt:lpstr>A126096142F_Data</vt:lpstr>
      <vt:lpstr>A126096142F_Latest</vt:lpstr>
      <vt:lpstr>A126096146R</vt:lpstr>
      <vt:lpstr>A126096146R_Data</vt:lpstr>
      <vt:lpstr>A126096146R_Latest</vt:lpstr>
      <vt:lpstr>A126096150F</vt:lpstr>
      <vt:lpstr>A126096150F_Data</vt:lpstr>
      <vt:lpstr>A126096150F_Latest</vt:lpstr>
      <vt:lpstr>A126096154R</vt:lpstr>
      <vt:lpstr>A126096154R_Data</vt:lpstr>
      <vt:lpstr>A126096154R_Latest</vt:lpstr>
      <vt:lpstr>A126096158X</vt:lpstr>
      <vt:lpstr>A126096158X_Data</vt:lpstr>
      <vt:lpstr>A126096158X_Latest</vt:lpstr>
      <vt:lpstr>A126096162R</vt:lpstr>
      <vt:lpstr>A126096162R_Data</vt:lpstr>
      <vt:lpstr>A126096162R_Latest</vt:lpstr>
      <vt:lpstr>A126096166X</vt:lpstr>
      <vt:lpstr>A126096166X_Data</vt:lpstr>
      <vt:lpstr>A126096166X_Latest</vt:lpstr>
      <vt:lpstr>A126096170R</vt:lpstr>
      <vt:lpstr>A126096170R_Data</vt:lpstr>
      <vt:lpstr>A126096170R_Latest</vt:lpstr>
      <vt:lpstr>A126096174X</vt:lpstr>
      <vt:lpstr>A126096174X_Data</vt:lpstr>
      <vt:lpstr>A126096174X_Latest</vt:lpstr>
      <vt:lpstr>A126096178J</vt:lpstr>
      <vt:lpstr>A126096178J_Data</vt:lpstr>
      <vt:lpstr>A126096178J_Latest</vt:lpstr>
      <vt:lpstr>A126096182X</vt:lpstr>
      <vt:lpstr>A126096182X_Data</vt:lpstr>
      <vt:lpstr>A126096182X_Latest</vt:lpstr>
      <vt:lpstr>A126096186J</vt:lpstr>
      <vt:lpstr>A126096186J_Data</vt:lpstr>
      <vt:lpstr>A126096186J_Latest</vt:lpstr>
      <vt:lpstr>A126096190X</vt:lpstr>
      <vt:lpstr>A126096190X_Data</vt:lpstr>
      <vt:lpstr>A126096190X_Latest</vt:lpstr>
      <vt:lpstr>A126096194J</vt:lpstr>
      <vt:lpstr>A126096194J_Data</vt:lpstr>
      <vt:lpstr>A126096194J_Latest</vt:lpstr>
      <vt:lpstr>A126096198T</vt:lpstr>
      <vt:lpstr>A126096198T_Data</vt:lpstr>
      <vt:lpstr>A126096198T_Latest</vt:lpstr>
      <vt:lpstr>A126096202W</vt:lpstr>
      <vt:lpstr>A126096202W_Data</vt:lpstr>
      <vt:lpstr>A126096202W_Latest</vt:lpstr>
      <vt:lpstr>A126096206F</vt:lpstr>
      <vt:lpstr>A126096206F_Data</vt:lpstr>
      <vt:lpstr>A126096206F_Latest</vt:lpstr>
      <vt:lpstr>A126096210W</vt:lpstr>
      <vt:lpstr>A126096210W_Data</vt:lpstr>
      <vt:lpstr>A126096210W_Latest</vt:lpstr>
      <vt:lpstr>A126096214F</vt:lpstr>
      <vt:lpstr>A126096214F_Data</vt:lpstr>
      <vt:lpstr>A126096214F_Latest</vt:lpstr>
      <vt:lpstr>A126097338A</vt:lpstr>
      <vt:lpstr>A126097338A_Data</vt:lpstr>
      <vt:lpstr>A126097338A_Latest</vt:lpstr>
      <vt:lpstr>A126097342T</vt:lpstr>
      <vt:lpstr>A126097342T_Data</vt:lpstr>
      <vt:lpstr>A126097342T_Latest</vt:lpstr>
      <vt:lpstr>A126097346A</vt:lpstr>
      <vt:lpstr>A126097346A_Data</vt:lpstr>
      <vt:lpstr>A126097346A_Latest</vt:lpstr>
      <vt:lpstr>A126097350T</vt:lpstr>
      <vt:lpstr>A126097350T_Data</vt:lpstr>
      <vt:lpstr>A126097350T_Latest</vt:lpstr>
      <vt:lpstr>A126097354A</vt:lpstr>
      <vt:lpstr>A126097354A_Data</vt:lpstr>
      <vt:lpstr>A126097354A_Latest</vt:lpstr>
      <vt:lpstr>A126097358K</vt:lpstr>
      <vt:lpstr>A126097358K_Data</vt:lpstr>
      <vt:lpstr>A126097358K_Latest</vt:lpstr>
      <vt:lpstr>A126097362A</vt:lpstr>
      <vt:lpstr>A126097362A_Data</vt:lpstr>
      <vt:lpstr>A126097362A_Latest</vt:lpstr>
      <vt:lpstr>A126097366K</vt:lpstr>
      <vt:lpstr>A126097366K_Data</vt:lpstr>
      <vt:lpstr>A126097366K_Latest</vt:lpstr>
      <vt:lpstr>A126097370A</vt:lpstr>
      <vt:lpstr>A126097370A_Data</vt:lpstr>
      <vt:lpstr>A126097370A_Latest</vt:lpstr>
      <vt:lpstr>A126097374K</vt:lpstr>
      <vt:lpstr>A126097374K_Data</vt:lpstr>
      <vt:lpstr>A126097374K_Latest</vt:lpstr>
      <vt:lpstr>A126097378V</vt:lpstr>
      <vt:lpstr>A126097378V_Data</vt:lpstr>
      <vt:lpstr>A126097378V_Latest</vt:lpstr>
      <vt:lpstr>A126097382K</vt:lpstr>
      <vt:lpstr>A126097382K_Data</vt:lpstr>
      <vt:lpstr>A126097382K_Latest</vt:lpstr>
      <vt:lpstr>A126097386V</vt:lpstr>
      <vt:lpstr>A126097386V_Data</vt:lpstr>
      <vt:lpstr>A126097386V_Latest</vt:lpstr>
      <vt:lpstr>A126097390K</vt:lpstr>
      <vt:lpstr>A126097390K_Data</vt:lpstr>
      <vt:lpstr>A126097390K_Latest</vt:lpstr>
      <vt:lpstr>A126097394V</vt:lpstr>
      <vt:lpstr>A126097394V_Data</vt:lpstr>
      <vt:lpstr>A126097394V_Latest</vt:lpstr>
      <vt:lpstr>A126097398C</vt:lpstr>
      <vt:lpstr>A126097398C_Data</vt:lpstr>
      <vt:lpstr>A126097398C_Latest</vt:lpstr>
      <vt:lpstr>A126097402J</vt:lpstr>
      <vt:lpstr>A126097402J_Data</vt:lpstr>
      <vt:lpstr>A126097402J_Latest</vt:lpstr>
      <vt:lpstr>A126097406T</vt:lpstr>
      <vt:lpstr>A126097406T_Data</vt:lpstr>
      <vt:lpstr>A126097406T_Latest</vt:lpstr>
      <vt:lpstr>A126097410J</vt:lpstr>
      <vt:lpstr>A126097410J_Data</vt:lpstr>
      <vt:lpstr>A126097410J_Latest</vt:lpstr>
      <vt:lpstr>A126097414T</vt:lpstr>
      <vt:lpstr>A126097414T_Data</vt:lpstr>
      <vt:lpstr>A126097414T_Latest</vt:lpstr>
      <vt:lpstr>A126097418A</vt:lpstr>
      <vt:lpstr>A126097418A_Data</vt:lpstr>
      <vt:lpstr>A126097418A_Latest</vt:lpstr>
      <vt:lpstr>A126097422T</vt:lpstr>
      <vt:lpstr>A126097422T_Data</vt:lpstr>
      <vt:lpstr>A126097422T_Latest</vt:lpstr>
      <vt:lpstr>A126097426A</vt:lpstr>
      <vt:lpstr>A126097426A_Data</vt:lpstr>
      <vt:lpstr>A126097426A_Latest</vt:lpstr>
      <vt:lpstr>A126097430T</vt:lpstr>
      <vt:lpstr>A126097430T_Data</vt:lpstr>
      <vt:lpstr>A126097430T_Latest</vt:lpstr>
      <vt:lpstr>A126097434A</vt:lpstr>
      <vt:lpstr>A126097434A_Data</vt:lpstr>
      <vt:lpstr>A126097434A_Latest</vt:lpstr>
      <vt:lpstr>A126097438K</vt:lpstr>
      <vt:lpstr>A126097438K_Data</vt:lpstr>
      <vt:lpstr>A126097438K_Latest</vt:lpstr>
      <vt:lpstr>A126097442A</vt:lpstr>
      <vt:lpstr>A126097442A_Data</vt:lpstr>
      <vt:lpstr>A126097442A_Latest</vt:lpstr>
      <vt:lpstr>A126097446K</vt:lpstr>
      <vt:lpstr>A126097446K_Data</vt:lpstr>
      <vt:lpstr>A126097446K_Latest</vt:lpstr>
      <vt:lpstr>A126097450A</vt:lpstr>
      <vt:lpstr>A126097450A_Data</vt:lpstr>
      <vt:lpstr>A126097450A_Latest</vt:lpstr>
      <vt:lpstr>A126097454K</vt:lpstr>
      <vt:lpstr>A126097454K_Data</vt:lpstr>
      <vt:lpstr>A126097454K_Latest</vt:lpstr>
      <vt:lpstr>A126097458V</vt:lpstr>
      <vt:lpstr>A126097458V_Data</vt:lpstr>
      <vt:lpstr>A126097458V_Latest</vt:lpstr>
      <vt:lpstr>A126097462K</vt:lpstr>
      <vt:lpstr>A126097462K_Data</vt:lpstr>
      <vt:lpstr>A126097462K_Latest</vt:lpstr>
      <vt:lpstr>A126097466V</vt:lpstr>
      <vt:lpstr>A126097466V_Data</vt:lpstr>
      <vt:lpstr>A126097466V_Latest</vt:lpstr>
      <vt:lpstr>A126097470K</vt:lpstr>
      <vt:lpstr>A126097470K_Data</vt:lpstr>
      <vt:lpstr>A126097470K_Latest</vt:lpstr>
      <vt:lpstr>A126097474V</vt:lpstr>
      <vt:lpstr>A126097474V_Data</vt:lpstr>
      <vt:lpstr>A126097474V_Latest</vt:lpstr>
      <vt:lpstr>A126098598R</vt:lpstr>
      <vt:lpstr>A126098598R_Data</vt:lpstr>
      <vt:lpstr>A126098598R_Latest</vt:lpstr>
      <vt:lpstr>A126098602V</vt:lpstr>
      <vt:lpstr>A126098602V_Data</vt:lpstr>
      <vt:lpstr>A126098602V_Latest</vt:lpstr>
      <vt:lpstr>A126098606C</vt:lpstr>
      <vt:lpstr>A126098606C_Data</vt:lpstr>
      <vt:lpstr>A126098606C_Latest</vt:lpstr>
      <vt:lpstr>A126098610V</vt:lpstr>
      <vt:lpstr>A126098610V_Data</vt:lpstr>
      <vt:lpstr>A126098610V_Latest</vt:lpstr>
      <vt:lpstr>A126098614C</vt:lpstr>
      <vt:lpstr>A126098614C_Data</vt:lpstr>
      <vt:lpstr>A126098614C_Latest</vt:lpstr>
      <vt:lpstr>A126098618L</vt:lpstr>
      <vt:lpstr>A126098618L_Data</vt:lpstr>
      <vt:lpstr>A126098618L_Latest</vt:lpstr>
      <vt:lpstr>A126098622C</vt:lpstr>
      <vt:lpstr>A126098622C_Data</vt:lpstr>
      <vt:lpstr>A126098622C_Latest</vt:lpstr>
      <vt:lpstr>A126098626L</vt:lpstr>
      <vt:lpstr>A126098626L_Data</vt:lpstr>
      <vt:lpstr>A126098626L_Latest</vt:lpstr>
      <vt:lpstr>A126098630C</vt:lpstr>
      <vt:lpstr>A126098630C_Data</vt:lpstr>
      <vt:lpstr>A126098630C_Latest</vt:lpstr>
      <vt:lpstr>A126098634L</vt:lpstr>
      <vt:lpstr>A126098634L_Data</vt:lpstr>
      <vt:lpstr>A126098634L_Latest</vt:lpstr>
      <vt:lpstr>A126098638W</vt:lpstr>
      <vt:lpstr>A126098638W_Data</vt:lpstr>
      <vt:lpstr>A126098638W_Latest</vt:lpstr>
      <vt:lpstr>A126098642L</vt:lpstr>
      <vt:lpstr>A126098642L_Data</vt:lpstr>
      <vt:lpstr>A126098642L_Latest</vt:lpstr>
      <vt:lpstr>A126098646W</vt:lpstr>
      <vt:lpstr>A126098646W_Data</vt:lpstr>
      <vt:lpstr>A126098646W_Latest</vt:lpstr>
      <vt:lpstr>A126098650L</vt:lpstr>
      <vt:lpstr>A126098650L_Data</vt:lpstr>
      <vt:lpstr>A126098650L_Latest</vt:lpstr>
      <vt:lpstr>A126098654W</vt:lpstr>
      <vt:lpstr>A126098654W_Data</vt:lpstr>
      <vt:lpstr>A126098654W_Latest</vt:lpstr>
      <vt:lpstr>A126098658F</vt:lpstr>
      <vt:lpstr>A126098658F_Data</vt:lpstr>
      <vt:lpstr>A126098658F_Latest</vt:lpstr>
      <vt:lpstr>A126098662W</vt:lpstr>
      <vt:lpstr>A126098662W_Data</vt:lpstr>
      <vt:lpstr>A126098662W_Latest</vt:lpstr>
      <vt:lpstr>A126098666F</vt:lpstr>
      <vt:lpstr>A126098666F_Data</vt:lpstr>
      <vt:lpstr>A126098666F_Latest</vt:lpstr>
      <vt:lpstr>A126098670W</vt:lpstr>
      <vt:lpstr>A126098670W_Data</vt:lpstr>
      <vt:lpstr>A126098670W_Latest</vt:lpstr>
      <vt:lpstr>A126098674F</vt:lpstr>
      <vt:lpstr>A126098674F_Data</vt:lpstr>
      <vt:lpstr>A126098674F_Latest</vt:lpstr>
      <vt:lpstr>A126098678R</vt:lpstr>
      <vt:lpstr>A126098678R_Data</vt:lpstr>
      <vt:lpstr>A126098678R_Latest</vt:lpstr>
      <vt:lpstr>A126098682F</vt:lpstr>
      <vt:lpstr>A126098682F_Data</vt:lpstr>
      <vt:lpstr>A126098682F_Latest</vt:lpstr>
      <vt:lpstr>A126098686R</vt:lpstr>
      <vt:lpstr>A126098686R_Data</vt:lpstr>
      <vt:lpstr>A126098686R_Latest</vt:lpstr>
      <vt:lpstr>A126098690F</vt:lpstr>
      <vt:lpstr>A126098690F_Data</vt:lpstr>
      <vt:lpstr>A126098690F_Latest</vt:lpstr>
      <vt:lpstr>A126098694R</vt:lpstr>
      <vt:lpstr>A126098694R_Data</vt:lpstr>
      <vt:lpstr>A126098694R_Latest</vt:lpstr>
      <vt:lpstr>A126098698X</vt:lpstr>
      <vt:lpstr>A126098698X_Data</vt:lpstr>
      <vt:lpstr>A126098698X_Latest</vt:lpstr>
      <vt:lpstr>A126098702C</vt:lpstr>
      <vt:lpstr>A126098702C_Data</vt:lpstr>
      <vt:lpstr>A126098702C_Latest</vt:lpstr>
      <vt:lpstr>A126098706L</vt:lpstr>
      <vt:lpstr>A126098706L_Data</vt:lpstr>
      <vt:lpstr>A126098706L_Latest</vt:lpstr>
      <vt:lpstr>A126098710C</vt:lpstr>
      <vt:lpstr>A126098710C_Data</vt:lpstr>
      <vt:lpstr>A126098710C_Latest</vt:lpstr>
      <vt:lpstr>A126098714L</vt:lpstr>
      <vt:lpstr>A126098714L_Data</vt:lpstr>
      <vt:lpstr>A126098714L_Latest</vt:lpstr>
      <vt:lpstr>A126098718W</vt:lpstr>
      <vt:lpstr>A126098718W_Data</vt:lpstr>
      <vt:lpstr>A126098718W_Latest</vt:lpstr>
      <vt:lpstr>A126098722L</vt:lpstr>
      <vt:lpstr>A126098722L_Data</vt:lpstr>
      <vt:lpstr>A126098722L_Latest</vt:lpstr>
      <vt:lpstr>A126098726W</vt:lpstr>
      <vt:lpstr>A126098726W_Data</vt:lpstr>
      <vt:lpstr>A126098726W_Latest</vt:lpstr>
      <vt:lpstr>A126098730L</vt:lpstr>
      <vt:lpstr>A126098730L_Data</vt:lpstr>
      <vt:lpstr>A126098730L_Latest</vt:lpstr>
      <vt:lpstr>A126098734W</vt:lpstr>
      <vt:lpstr>A126098734W_Data</vt:lpstr>
      <vt:lpstr>A126098734W_Latest</vt:lpstr>
      <vt:lpstr>A126099858T</vt:lpstr>
      <vt:lpstr>A126099858T_Data</vt:lpstr>
      <vt:lpstr>A126099858T_Latest</vt:lpstr>
      <vt:lpstr>A126099862J</vt:lpstr>
      <vt:lpstr>A126099862J_Data</vt:lpstr>
      <vt:lpstr>A126099862J_Latest</vt:lpstr>
      <vt:lpstr>A126099866T</vt:lpstr>
      <vt:lpstr>A126099866T_Data</vt:lpstr>
      <vt:lpstr>A126099866T_Latest</vt:lpstr>
      <vt:lpstr>A126099870J</vt:lpstr>
      <vt:lpstr>A126099870J_Data</vt:lpstr>
      <vt:lpstr>A126099870J_Latest</vt:lpstr>
      <vt:lpstr>A126099874T</vt:lpstr>
      <vt:lpstr>A126099874T_Data</vt:lpstr>
      <vt:lpstr>A126099874T_Latest</vt:lpstr>
      <vt:lpstr>A126099878A</vt:lpstr>
      <vt:lpstr>A126099878A_Data</vt:lpstr>
      <vt:lpstr>A126099878A_Latest</vt:lpstr>
      <vt:lpstr>A126099882T</vt:lpstr>
      <vt:lpstr>A126099882T_Data</vt:lpstr>
      <vt:lpstr>A126099882T_Latest</vt:lpstr>
      <vt:lpstr>A126099886A</vt:lpstr>
      <vt:lpstr>A126099886A_Data</vt:lpstr>
      <vt:lpstr>A126099886A_Latest</vt:lpstr>
      <vt:lpstr>A126099890T</vt:lpstr>
      <vt:lpstr>A126099890T_Data</vt:lpstr>
      <vt:lpstr>A126099890T_Latest</vt:lpstr>
      <vt:lpstr>A126099894A</vt:lpstr>
      <vt:lpstr>A126099894A_Data</vt:lpstr>
      <vt:lpstr>A126099894A_Latest</vt:lpstr>
      <vt:lpstr>A126099898K</vt:lpstr>
      <vt:lpstr>A126099898K_Data</vt:lpstr>
      <vt:lpstr>A126099898K_Latest</vt:lpstr>
      <vt:lpstr>A126099902R</vt:lpstr>
      <vt:lpstr>A126099902R_Data</vt:lpstr>
      <vt:lpstr>A126099902R_Latest</vt:lpstr>
      <vt:lpstr>A126099906X</vt:lpstr>
      <vt:lpstr>A126099906X_Data</vt:lpstr>
      <vt:lpstr>A126099906X_Latest</vt:lpstr>
      <vt:lpstr>A126099910R</vt:lpstr>
      <vt:lpstr>A126099910R_Data</vt:lpstr>
      <vt:lpstr>A126099910R_Latest</vt:lpstr>
      <vt:lpstr>A126099914X</vt:lpstr>
      <vt:lpstr>A126099914X_Data</vt:lpstr>
      <vt:lpstr>A126099914X_Latest</vt:lpstr>
      <vt:lpstr>A126099918J</vt:lpstr>
      <vt:lpstr>A126099918J_Data</vt:lpstr>
      <vt:lpstr>A126099918J_Latest</vt:lpstr>
      <vt:lpstr>A126099922X</vt:lpstr>
      <vt:lpstr>A126099922X_Data</vt:lpstr>
      <vt:lpstr>A126099922X_Latest</vt:lpstr>
      <vt:lpstr>A126099926J</vt:lpstr>
      <vt:lpstr>A126099926J_Data</vt:lpstr>
      <vt:lpstr>A126099926J_Latest</vt:lpstr>
      <vt:lpstr>A126099930X</vt:lpstr>
      <vt:lpstr>A126099930X_Data</vt:lpstr>
      <vt:lpstr>A126099930X_Latest</vt:lpstr>
      <vt:lpstr>A126099934J</vt:lpstr>
      <vt:lpstr>A126099934J_Data</vt:lpstr>
      <vt:lpstr>A126099934J_Latest</vt:lpstr>
      <vt:lpstr>A126099938T</vt:lpstr>
      <vt:lpstr>A126099938T_Data</vt:lpstr>
      <vt:lpstr>A126099938T_Latest</vt:lpstr>
      <vt:lpstr>A126099942J</vt:lpstr>
      <vt:lpstr>A126099942J_Data</vt:lpstr>
      <vt:lpstr>A126099942J_Latest</vt:lpstr>
      <vt:lpstr>A126099946T</vt:lpstr>
      <vt:lpstr>A126099946T_Data</vt:lpstr>
      <vt:lpstr>A126099946T_Latest</vt:lpstr>
      <vt:lpstr>A126099950J</vt:lpstr>
      <vt:lpstr>A126099950J_Data</vt:lpstr>
      <vt:lpstr>A126099950J_Latest</vt:lpstr>
      <vt:lpstr>A126099954T</vt:lpstr>
      <vt:lpstr>A126099954T_Data</vt:lpstr>
      <vt:lpstr>A126099954T_Latest</vt:lpstr>
      <vt:lpstr>A126099958A</vt:lpstr>
      <vt:lpstr>A126099958A_Data</vt:lpstr>
      <vt:lpstr>A126099958A_Latest</vt:lpstr>
      <vt:lpstr>A126099962T</vt:lpstr>
      <vt:lpstr>A126099962T_Data</vt:lpstr>
      <vt:lpstr>A126099962T_Latest</vt:lpstr>
      <vt:lpstr>A126099966A</vt:lpstr>
      <vt:lpstr>A126099966A_Data</vt:lpstr>
      <vt:lpstr>A126099966A_Latest</vt:lpstr>
      <vt:lpstr>A126099970T</vt:lpstr>
      <vt:lpstr>A126099970T_Data</vt:lpstr>
      <vt:lpstr>A126099970T_Latest</vt:lpstr>
      <vt:lpstr>A126099974A</vt:lpstr>
      <vt:lpstr>A126099974A_Data</vt:lpstr>
      <vt:lpstr>A126099974A_Latest</vt:lpstr>
      <vt:lpstr>A126099978K</vt:lpstr>
      <vt:lpstr>A126099978K_Data</vt:lpstr>
      <vt:lpstr>A126099978K_Latest</vt:lpstr>
      <vt:lpstr>A126099982A</vt:lpstr>
      <vt:lpstr>A126099982A_Data</vt:lpstr>
      <vt:lpstr>A126099982A_Latest</vt:lpstr>
      <vt:lpstr>A126099986K</vt:lpstr>
      <vt:lpstr>A126099986K_Data</vt:lpstr>
      <vt:lpstr>A126099986K_Latest</vt:lpstr>
      <vt:lpstr>A126099990A</vt:lpstr>
      <vt:lpstr>A126099990A_Data</vt:lpstr>
      <vt:lpstr>A126099990A_Latest</vt:lpstr>
      <vt:lpstr>A126099994K</vt:lpstr>
      <vt:lpstr>A126099994K_Data</vt:lpstr>
      <vt:lpstr>A126099994K_Latest</vt:lpstr>
      <vt:lpstr>A126101118K</vt:lpstr>
      <vt:lpstr>A126101118K_Data</vt:lpstr>
      <vt:lpstr>A126101118K_Latest</vt:lpstr>
      <vt:lpstr>A126101122A</vt:lpstr>
      <vt:lpstr>A126101122A_Data</vt:lpstr>
      <vt:lpstr>A126101122A_Latest</vt:lpstr>
      <vt:lpstr>A126101126K</vt:lpstr>
      <vt:lpstr>A126101126K_Data</vt:lpstr>
      <vt:lpstr>A126101126K_Latest</vt:lpstr>
      <vt:lpstr>A126101130A</vt:lpstr>
      <vt:lpstr>A126101130A_Data</vt:lpstr>
      <vt:lpstr>A126101130A_Latest</vt:lpstr>
      <vt:lpstr>A126101134K</vt:lpstr>
      <vt:lpstr>A126101134K_Data</vt:lpstr>
      <vt:lpstr>A126101134K_Latest</vt:lpstr>
      <vt:lpstr>A126101138V</vt:lpstr>
      <vt:lpstr>A126101138V_Data</vt:lpstr>
      <vt:lpstr>A126101138V_Latest</vt:lpstr>
      <vt:lpstr>A126101142K</vt:lpstr>
      <vt:lpstr>A126101142K_Data</vt:lpstr>
      <vt:lpstr>A126101142K_Latest</vt:lpstr>
      <vt:lpstr>A126101146V</vt:lpstr>
      <vt:lpstr>A126101146V_Data</vt:lpstr>
      <vt:lpstr>A126101146V_Latest</vt:lpstr>
      <vt:lpstr>A126101150K</vt:lpstr>
      <vt:lpstr>A126101150K_Data</vt:lpstr>
      <vt:lpstr>A126101150K_Latest</vt:lpstr>
      <vt:lpstr>A126101154V</vt:lpstr>
      <vt:lpstr>A126101154V_Data</vt:lpstr>
      <vt:lpstr>A126101154V_Latest</vt:lpstr>
      <vt:lpstr>A126101158C</vt:lpstr>
      <vt:lpstr>A126101158C_Data</vt:lpstr>
      <vt:lpstr>A126101158C_Latest</vt:lpstr>
      <vt:lpstr>A126101162V</vt:lpstr>
      <vt:lpstr>A126101162V_Data</vt:lpstr>
      <vt:lpstr>A126101162V_Latest</vt:lpstr>
      <vt:lpstr>A126101166C</vt:lpstr>
      <vt:lpstr>A126101166C_Data</vt:lpstr>
      <vt:lpstr>A126101166C_Latest</vt:lpstr>
      <vt:lpstr>A126101170V</vt:lpstr>
      <vt:lpstr>A126101170V_Data</vt:lpstr>
      <vt:lpstr>A126101170V_Latest</vt:lpstr>
      <vt:lpstr>A126101174C</vt:lpstr>
      <vt:lpstr>A126101174C_Data</vt:lpstr>
      <vt:lpstr>A126101174C_Latest</vt:lpstr>
      <vt:lpstr>A126101178L</vt:lpstr>
      <vt:lpstr>A126101178L_Data</vt:lpstr>
      <vt:lpstr>A126101178L_Latest</vt:lpstr>
      <vt:lpstr>A126101182C</vt:lpstr>
      <vt:lpstr>A126101182C_Data</vt:lpstr>
      <vt:lpstr>A126101182C_Latest</vt:lpstr>
      <vt:lpstr>A126101186L</vt:lpstr>
      <vt:lpstr>A126101186L_Data</vt:lpstr>
      <vt:lpstr>A126101186L_Latest</vt:lpstr>
      <vt:lpstr>A126101190C</vt:lpstr>
      <vt:lpstr>A126101190C_Data</vt:lpstr>
      <vt:lpstr>A126101190C_Latest</vt:lpstr>
      <vt:lpstr>A126101194L</vt:lpstr>
      <vt:lpstr>A126101194L_Data</vt:lpstr>
      <vt:lpstr>A126101194L_Latest</vt:lpstr>
      <vt:lpstr>A126101198W</vt:lpstr>
      <vt:lpstr>A126101198W_Data</vt:lpstr>
      <vt:lpstr>A126101198W_Latest</vt:lpstr>
      <vt:lpstr>A126101202A</vt:lpstr>
      <vt:lpstr>A126101202A_Data</vt:lpstr>
      <vt:lpstr>A126101202A_Latest</vt:lpstr>
      <vt:lpstr>A126101206K</vt:lpstr>
      <vt:lpstr>A126101206K_Data</vt:lpstr>
      <vt:lpstr>A126101206K_Latest</vt:lpstr>
      <vt:lpstr>A126101210A</vt:lpstr>
      <vt:lpstr>A126101210A_Data</vt:lpstr>
      <vt:lpstr>A126101210A_Latest</vt:lpstr>
      <vt:lpstr>A126101214K</vt:lpstr>
      <vt:lpstr>A126101214K_Data</vt:lpstr>
      <vt:lpstr>A126101214K_Latest</vt:lpstr>
      <vt:lpstr>A126101218V</vt:lpstr>
      <vt:lpstr>A126101218V_Data</vt:lpstr>
      <vt:lpstr>A126101218V_Latest</vt:lpstr>
      <vt:lpstr>A126101222K</vt:lpstr>
      <vt:lpstr>A126101222K_Data</vt:lpstr>
      <vt:lpstr>A126101222K_Latest</vt:lpstr>
      <vt:lpstr>A126101226V</vt:lpstr>
      <vt:lpstr>A126101226V_Data</vt:lpstr>
      <vt:lpstr>A126101226V_Latest</vt:lpstr>
      <vt:lpstr>A126101230K</vt:lpstr>
      <vt:lpstr>A126101230K_Data</vt:lpstr>
      <vt:lpstr>A126101230K_Latest</vt:lpstr>
      <vt:lpstr>A126101234V</vt:lpstr>
      <vt:lpstr>A126101234V_Data</vt:lpstr>
      <vt:lpstr>A126101234V_Latest</vt:lpstr>
      <vt:lpstr>A126101238C</vt:lpstr>
      <vt:lpstr>A126101238C_Data</vt:lpstr>
      <vt:lpstr>A126101238C_Latest</vt:lpstr>
      <vt:lpstr>A126101242V</vt:lpstr>
      <vt:lpstr>A126101242V_Data</vt:lpstr>
      <vt:lpstr>A126101242V_Latest</vt:lpstr>
      <vt:lpstr>A126101246C</vt:lpstr>
      <vt:lpstr>A126101246C_Data</vt:lpstr>
      <vt:lpstr>A126101246C_Latest</vt:lpstr>
      <vt:lpstr>A126101250V</vt:lpstr>
      <vt:lpstr>A126101250V_Data</vt:lpstr>
      <vt:lpstr>A126101250V_Latest</vt:lpstr>
      <vt:lpstr>A126101254C</vt:lpstr>
      <vt:lpstr>A126101254C_Data</vt:lpstr>
      <vt:lpstr>A126101254C_Latest</vt:lpstr>
      <vt:lpstr>A126102378X</vt:lpstr>
      <vt:lpstr>A126102378X_Data</vt:lpstr>
      <vt:lpstr>A126102378X_Latest</vt:lpstr>
      <vt:lpstr>A126102382R</vt:lpstr>
      <vt:lpstr>A126102382R_Data</vt:lpstr>
      <vt:lpstr>A126102382R_Latest</vt:lpstr>
      <vt:lpstr>A126102386X</vt:lpstr>
      <vt:lpstr>A126102386X_Data</vt:lpstr>
      <vt:lpstr>A126102386X_Latest</vt:lpstr>
      <vt:lpstr>A126102390R</vt:lpstr>
      <vt:lpstr>A126102390R_Data</vt:lpstr>
      <vt:lpstr>A126102390R_Latest</vt:lpstr>
      <vt:lpstr>A126102394X</vt:lpstr>
      <vt:lpstr>A126102394X_Data</vt:lpstr>
      <vt:lpstr>A126102394X_Latest</vt:lpstr>
      <vt:lpstr>A126102398J</vt:lpstr>
      <vt:lpstr>A126102398J_Data</vt:lpstr>
      <vt:lpstr>A126102398J_Latest</vt:lpstr>
      <vt:lpstr>A126102402L</vt:lpstr>
      <vt:lpstr>A126102402L_Data</vt:lpstr>
      <vt:lpstr>A126102402L_Latest</vt:lpstr>
      <vt:lpstr>A126102406W</vt:lpstr>
      <vt:lpstr>A126102406W_Data</vt:lpstr>
      <vt:lpstr>A126102406W_Latest</vt:lpstr>
      <vt:lpstr>A126102410L</vt:lpstr>
      <vt:lpstr>A126102410L_Data</vt:lpstr>
      <vt:lpstr>A126102410L_Latest</vt:lpstr>
      <vt:lpstr>A126102414W</vt:lpstr>
      <vt:lpstr>A126102414W_Data</vt:lpstr>
      <vt:lpstr>A126102414W_Latest</vt:lpstr>
      <vt:lpstr>A126102418F</vt:lpstr>
      <vt:lpstr>A126102418F_Data</vt:lpstr>
      <vt:lpstr>A126102418F_Latest</vt:lpstr>
      <vt:lpstr>A126102422W</vt:lpstr>
      <vt:lpstr>A126102422W_Data</vt:lpstr>
      <vt:lpstr>A126102422W_Latest</vt:lpstr>
      <vt:lpstr>A126102426F</vt:lpstr>
      <vt:lpstr>A126102426F_Data</vt:lpstr>
      <vt:lpstr>A126102426F_Latest</vt:lpstr>
      <vt:lpstr>A126102430W</vt:lpstr>
      <vt:lpstr>A126102430W_Data</vt:lpstr>
      <vt:lpstr>A126102430W_Latest</vt:lpstr>
      <vt:lpstr>A126102434F</vt:lpstr>
      <vt:lpstr>A126102434F_Data</vt:lpstr>
      <vt:lpstr>A126102434F_Latest</vt:lpstr>
      <vt:lpstr>A126102438R</vt:lpstr>
      <vt:lpstr>A126102438R_Data</vt:lpstr>
      <vt:lpstr>A126102438R_Latest</vt:lpstr>
      <vt:lpstr>A126102442F</vt:lpstr>
      <vt:lpstr>A126102442F_Data</vt:lpstr>
      <vt:lpstr>A126102442F_Latest</vt:lpstr>
      <vt:lpstr>A126102446R</vt:lpstr>
      <vt:lpstr>A126102446R_Data</vt:lpstr>
      <vt:lpstr>A126102446R_Latest</vt:lpstr>
      <vt:lpstr>A126102450F</vt:lpstr>
      <vt:lpstr>A126102450F_Data</vt:lpstr>
      <vt:lpstr>A126102450F_Latest</vt:lpstr>
      <vt:lpstr>A126102454R</vt:lpstr>
      <vt:lpstr>A126102454R_Data</vt:lpstr>
      <vt:lpstr>A126102454R_Latest</vt:lpstr>
      <vt:lpstr>A126102458X</vt:lpstr>
      <vt:lpstr>A126102458X_Data</vt:lpstr>
      <vt:lpstr>A126102458X_Latest</vt:lpstr>
      <vt:lpstr>A126102462R</vt:lpstr>
      <vt:lpstr>A126102462R_Data</vt:lpstr>
      <vt:lpstr>A126102462R_Latest</vt:lpstr>
      <vt:lpstr>A126102466X</vt:lpstr>
      <vt:lpstr>A126102466X_Data</vt:lpstr>
      <vt:lpstr>A126102466X_Latest</vt:lpstr>
      <vt:lpstr>A126102470R</vt:lpstr>
      <vt:lpstr>A126102470R_Data</vt:lpstr>
      <vt:lpstr>A126102470R_Latest</vt:lpstr>
      <vt:lpstr>A126102474X</vt:lpstr>
      <vt:lpstr>A126102474X_Data</vt:lpstr>
      <vt:lpstr>A126102474X_Latest</vt:lpstr>
      <vt:lpstr>A126102478J</vt:lpstr>
      <vt:lpstr>A126102478J_Data</vt:lpstr>
      <vt:lpstr>A126102478J_Latest</vt:lpstr>
      <vt:lpstr>A126102482X</vt:lpstr>
      <vt:lpstr>A126102482X_Data</vt:lpstr>
      <vt:lpstr>A126102482X_Latest</vt:lpstr>
      <vt:lpstr>A126102486J</vt:lpstr>
      <vt:lpstr>A126102486J_Data</vt:lpstr>
      <vt:lpstr>A126102486J_Latest</vt:lpstr>
      <vt:lpstr>A126102490X</vt:lpstr>
      <vt:lpstr>A126102490X_Data</vt:lpstr>
      <vt:lpstr>A126102490X_Latest</vt:lpstr>
      <vt:lpstr>A126102494J</vt:lpstr>
      <vt:lpstr>A126102494J_Data</vt:lpstr>
      <vt:lpstr>A126102494J_Latest</vt:lpstr>
      <vt:lpstr>A126102498T</vt:lpstr>
      <vt:lpstr>A126102498T_Data</vt:lpstr>
      <vt:lpstr>A126102498T_Latest</vt:lpstr>
      <vt:lpstr>A126102502W</vt:lpstr>
      <vt:lpstr>A126102502W_Data</vt:lpstr>
      <vt:lpstr>A126102502W_Latest</vt:lpstr>
      <vt:lpstr>A126102506F</vt:lpstr>
      <vt:lpstr>A126102506F_Data</vt:lpstr>
      <vt:lpstr>A126102506F_Latest</vt:lpstr>
      <vt:lpstr>A126102510W</vt:lpstr>
      <vt:lpstr>A126102510W_Data</vt:lpstr>
      <vt:lpstr>A126102510W_Latest</vt:lpstr>
      <vt:lpstr>A126102514F</vt:lpstr>
      <vt:lpstr>A126102514F_Data</vt:lpstr>
      <vt:lpstr>A126102514F_Latest</vt:lpstr>
      <vt:lpstr>A126102518R</vt:lpstr>
      <vt:lpstr>A126102518R_Data</vt:lpstr>
      <vt:lpstr>A126102518R_Latest</vt:lpstr>
      <vt:lpstr>A126102522F</vt:lpstr>
      <vt:lpstr>A126102522F_Data</vt:lpstr>
      <vt:lpstr>A126102522F_Latest</vt:lpstr>
      <vt:lpstr>A126102526R</vt:lpstr>
      <vt:lpstr>A126102526R_Data</vt:lpstr>
      <vt:lpstr>A126102526R_Latest</vt:lpstr>
      <vt:lpstr>A126102530F</vt:lpstr>
      <vt:lpstr>A126102530F_Data</vt:lpstr>
      <vt:lpstr>A126102530F_Latest</vt:lpstr>
      <vt:lpstr>A126102534R</vt:lpstr>
      <vt:lpstr>A126102534R_Data</vt:lpstr>
      <vt:lpstr>A126102534R_Latest</vt:lpstr>
      <vt:lpstr>A126102538X</vt:lpstr>
      <vt:lpstr>A126102538X_Data</vt:lpstr>
      <vt:lpstr>A126102538X_Latest</vt:lpstr>
      <vt:lpstr>A126102542R</vt:lpstr>
      <vt:lpstr>A126102542R_Data</vt:lpstr>
      <vt:lpstr>A126102542R_Latest</vt:lpstr>
      <vt:lpstr>A126102546X</vt:lpstr>
      <vt:lpstr>A126102546X_Data</vt:lpstr>
      <vt:lpstr>A126102546X_Latest</vt:lpstr>
      <vt:lpstr>A126102550R</vt:lpstr>
      <vt:lpstr>A126102550R_Data</vt:lpstr>
      <vt:lpstr>A126102550R_Latest</vt:lpstr>
      <vt:lpstr>A126102554X</vt:lpstr>
      <vt:lpstr>A126102554X_Data</vt:lpstr>
      <vt:lpstr>A126102554X_Latest</vt:lpstr>
      <vt:lpstr>A126102558J</vt:lpstr>
      <vt:lpstr>A126102558J_Data</vt:lpstr>
      <vt:lpstr>A126102558J_Latest</vt:lpstr>
      <vt:lpstr>A126102562X</vt:lpstr>
      <vt:lpstr>A126102562X_Data</vt:lpstr>
      <vt:lpstr>A126102562X_Latest</vt:lpstr>
      <vt:lpstr>A126102566J</vt:lpstr>
      <vt:lpstr>A126102566J_Data</vt:lpstr>
      <vt:lpstr>A126102566J_Latest</vt:lpstr>
      <vt:lpstr>A126102570X</vt:lpstr>
      <vt:lpstr>A126102570X_Data</vt:lpstr>
      <vt:lpstr>A126102570X_Latest</vt:lpstr>
      <vt:lpstr>A126102574J</vt:lpstr>
      <vt:lpstr>A126102574J_Data</vt:lpstr>
      <vt:lpstr>A126102574J_Latest</vt:lpstr>
      <vt:lpstr>A126102578T</vt:lpstr>
      <vt:lpstr>A126102578T_Data</vt:lpstr>
      <vt:lpstr>A126102578T_Latest</vt:lpstr>
      <vt:lpstr>A126102582J</vt:lpstr>
      <vt:lpstr>A126102582J_Data</vt:lpstr>
      <vt:lpstr>A126102582J_Latest</vt:lpstr>
      <vt:lpstr>A126102586T</vt:lpstr>
      <vt:lpstr>A126102586T_Data</vt:lpstr>
      <vt:lpstr>A126102586T_Latest</vt:lpstr>
      <vt:lpstr>A126102590J</vt:lpstr>
      <vt:lpstr>A126102590J_Data</vt:lpstr>
      <vt:lpstr>A126102590J_Latest</vt:lpstr>
      <vt:lpstr>A126102594T</vt:lpstr>
      <vt:lpstr>A126102594T_Data</vt:lpstr>
      <vt:lpstr>A126102594T_Latest</vt:lpstr>
      <vt:lpstr>A126102598A</vt:lpstr>
      <vt:lpstr>A126102598A_Data</vt:lpstr>
      <vt:lpstr>A126102598A_Latest</vt:lpstr>
      <vt:lpstr>A126102602F</vt:lpstr>
      <vt:lpstr>A126102602F_Data</vt:lpstr>
      <vt:lpstr>A126102602F_Latest</vt:lpstr>
      <vt:lpstr>A126102606R</vt:lpstr>
      <vt:lpstr>A126102606R_Data</vt:lpstr>
      <vt:lpstr>A126102606R_Latest</vt:lpstr>
      <vt:lpstr>A126102610F</vt:lpstr>
      <vt:lpstr>A126102610F_Data</vt:lpstr>
      <vt:lpstr>A126102610F_Latest</vt:lpstr>
      <vt:lpstr>A126102614R</vt:lpstr>
      <vt:lpstr>A126102614R_Data</vt:lpstr>
      <vt:lpstr>A126102614R_Latest</vt:lpstr>
      <vt:lpstr>A126102618X</vt:lpstr>
      <vt:lpstr>A126102618X_Data</vt:lpstr>
      <vt:lpstr>A126102618X_Latest</vt:lpstr>
      <vt:lpstr>A126102622R</vt:lpstr>
      <vt:lpstr>A126102622R_Data</vt:lpstr>
      <vt:lpstr>A126102622R_Latest</vt:lpstr>
      <vt:lpstr>A126102626X</vt:lpstr>
      <vt:lpstr>A126102626X_Data</vt:lpstr>
      <vt:lpstr>A126102626X_Latest</vt:lpstr>
      <vt:lpstr>A126102630R</vt:lpstr>
      <vt:lpstr>A126102630R_Data</vt:lpstr>
      <vt:lpstr>A126102630R_Latest</vt:lpstr>
      <vt:lpstr>A126102634X</vt:lpstr>
      <vt:lpstr>A126102634X_Data</vt:lpstr>
      <vt:lpstr>A126102634X_Latest</vt:lpstr>
      <vt:lpstr>A126102638J</vt:lpstr>
      <vt:lpstr>A126102638J_Data</vt:lpstr>
      <vt:lpstr>A126102638J_Latest</vt:lpstr>
      <vt:lpstr>A126102642X</vt:lpstr>
      <vt:lpstr>A126102642X_Data</vt:lpstr>
      <vt:lpstr>A126102642X_Latest</vt:lpstr>
      <vt:lpstr>A126102646J</vt:lpstr>
      <vt:lpstr>A126102646J_Data</vt:lpstr>
      <vt:lpstr>A126102646J_Latest</vt:lpstr>
      <vt:lpstr>A126102650X</vt:lpstr>
      <vt:lpstr>A126102650X_Data</vt:lpstr>
      <vt:lpstr>A126102650X_Latest</vt:lpstr>
      <vt:lpstr>A126102654J</vt:lpstr>
      <vt:lpstr>A126102654J_Data</vt:lpstr>
      <vt:lpstr>A126102654J_Latest</vt:lpstr>
      <vt:lpstr>A126102658T</vt:lpstr>
      <vt:lpstr>A126102658T_Data</vt:lpstr>
      <vt:lpstr>A126102658T_Latest</vt:lpstr>
      <vt:lpstr>A126102662J</vt:lpstr>
      <vt:lpstr>A126102662J_Data</vt:lpstr>
      <vt:lpstr>A126102662J_Latest</vt:lpstr>
      <vt:lpstr>A126102666T</vt:lpstr>
      <vt:lpstr>A126102666T_Data</vt:lpstr>
      <vt:lpstr>A126102666T_Latest</vt:lpstr>
      <vt:lpstr>A126102670J</vt:lpstr>
      <vt:lpstr>A126102670J_Data</vt:lpstr>
      <vt:lpstr>A126102670J_Latest</vt:lpstr>
      <vt:lpstr>A126102674T</vt:lpstr>
      <vt:lpstr>A126102674T_Data</vt:lpstr>
      <vt:lpstr>A126102674T_Latest</vt:lpstr>
      <vt:lpstr>A126102678A</vt:lpstr>
      <vt:lpstr>A126102678A_Data</vt:lpstr>
      <vt:lpstr>A126102678A_Latest</vt:lpstr>
      <vt:lpstr>A126102682T</vt:lpstr>
      <vt:lpstr>A126102682T_Data</vt:lpstr>
      <vt:lpstr>A126102682T_Latest</vt:lpstr>
      <vt:lpstr>A126102686A</vt:lpstr>
      <vt:lpstr>A126102686A_Data</vt:lpstr>
      <vt:lpstr>A126102686A_Latest</vt:lpstr>
      <vt:lpstr>A126102690T</vt:lpstr>
      <vt:lpstr>A126102690T_Data</vt:lpstr>
      <vt:lpstr>A126102690T_Latest</vt:lpstr>
      <vt:lpstr>A126102694A</vt:lpstr>
      <vt:lpstr>A126102694A_Data</vt:lpstr>
      <vt:lpstr>A126102694A_Latest</vt:lpstr>
      <vt:lpstr>A126102698K</vt:lpstr>
      <vt:lpstr>A126102698K_Data</vt:lpstr>
      <vt:lpstr>A126102698K_Latest</vt:lpstr>
      <vt:lpstr>A126102702R</vt:lpstr>
      <vt:lpstr>A126102702R_Data</vt:lpstr>
      <vt:lpstr>A126102702R_Latest</vt:lpstr>
      <vt:lpstr>A126102706X</vt:lpstr>
      <vt:lpstr>A126102706X_Data</vt:lpstr>
      <vt:lpstr>A126102706X_Latest</vt:lpstr>
      <vt:lpstr>A126102710R</vt:lpstr>
      <vt:lpstr>A126102710R_Data</vt:lpstr>
      <vt:lpstr>A126102710R_Latest</vt:lpstr>
      <vt:lpstr>A126102714X</vt:lpstr>
      <vt:lpstr>A126102714X_Data</vt:lpstr>
      <vt:lpstr>A126102714X_Latest</vt:lpstr>
      <vt:lpstr>A126102718J</vt:lpstr>
      <vt:lpstr>A126102718J_Data</vt:lpstr>
      <vt:lpstr>A126102718J_Latest</vt:lpstr>
      <vt:lpstr>A126102722X</vt:lpstr>
      <vt:lpstr>A126102722X_Data</vt:lpstr>
      <vt:lpstr>A126102722X_Latest</vt:lpstr>
      <vt:lpstr>A126102726J</vt:lpstr>
      <vt:lpstr>A126102726J_Data</vt:lpstr>
      <vt:lpstr>A126102726J_Latest</vt:lpstr>
      <vt:lpstr>A126102730X</vt:lpstr>
      <vt:lpstr>A126102730X_Data</vt:lpstr>
      <vt:lpstr>A126102730X_Latest</vt:lpstr>
      <vt:lpstr>A126102734J</vt:lpstr>
      <vt:lpstr>A126102734J_Data</vt:lpstr>
      <vt:lpstr>A126102734J_Latest</vt:lpstr>
      <vt:lpstr>A126102738T</vt:lpstr>
      <vt:lpstr>A126102738T_Data</vt:lpstr>
      <vt:lpstr>A126102738T_Latest</vt:lpstr>
      <vt:lpstr>A126102742J</vt:lpstr>
      <vt:lpstr>A126102742J_Data</vt:lpstr>
      <vt:lpstr>A126102742J_Latest</vt:lpstr>
      <vt:lpstr>A126102746T</vt:lpstr>
      <vt:lpstr>A126102746T_Data</vt:lpstr>
      <vt:lpstr>A126102746T_Latest</vt:lpstr>
      <vt:lpstr>A126102750J</vt:lpstr>
      <vt:lpstr>A126102750J_Data</vt:lpstr>
      <vt:lpstr>A126102750J_Latest</vt:lpstr>
      <vt:lpstr>A126102754T</vt:lpstr>
      <vt:lpstr>A126102754T_Data</vt:lpstr>
      <vt:lpstr>A126102754T_Latest</vt:lpstr>
      <vt:lpstr>A126102758A</vt:lpstr>
      <vt:lpstr>A126102758A_Data</vt:lpstr>
      <vt:lpstr>A126102758A_Latest</vt:lpstr>
      <vt:lpstr>A126102762T</vt:lpstr>
      <vt:lpstr>A126102762T_Data</vt:lpstr>
      <vt:lpstr>A126102762T_Latest</vt:lpstr>
      <vt:lpstr>A126102766A</vt:lpstr>
      <vt:lpstr>A126102766A_Data</vt:lpstr>
      <vt:lpstr>A126102766A_Latest</vt:lpstr>
      <vt:lpstr>A126102770T</vt:lpstr>
      <vt:lpstr>A126102770T_Data</vt:lpstr>
      <vt:lpstr>A126102770T_Latest</vt:lpstr>
      <vt:lpstr>A126102774A</vt:lpstr>
      <vt:lpstr>A126102774A_Data</vt:lpstr>
      <vt:lpstr>A126102774A_Latest</vt:lpstr>
      <vt:lpstr>A126102778K</vt:lpstr>
      <vt:lpstr>A126102778K_Data</vt:lpstr>
      <vt:lpstr>A126102778K_Latest</vt:lpstr>
      <vt:lpstr>A126102782A</vt:lpstr>
      <vt:lpstr>A126102782A_Data</vt:lpstr>
      <vt:lpstr>A126102782A_Latest</vt:lpstr>
      <vt:lpstr>A126102786K</vt:lpstr>
      <vt:lpstr>A126102786K_Data</vt:lpstr>
      <vt:lpstr>A126102786K_Latest</vt:lpstr>
      <vt:lpstr>A126102790A</vt:lpstr>
      <vt:lpstr>A126102790A_Data</vt:lpstr>
      <vt:lpstr>A126102790A_Latest</vt:lpstr>
      <vt:lpstr>A126102794K</vt:lpstr>
      <vt:lpstr>A126102794K_Data</vt:lpstr>
      <vt:lpstr>A126102794K_Latest</vt:lpstr>
      <vt:lpstr>A126102798V</vt:lpstr>
      <vt:lpstr>A126102798V_Data</vt:lpstr>
      <vt:lpstr>A126102798V_Latest</vt:lpstr>
      <vt:lpstr>A126102802X</vt:lpstr>
      <vt:lpstr>A126102802X_Data</vt:lpstr>
      <vt:lpstr>A126102802X_Latest</vt:lpstr>
      <vt:lpstr>A126102806J</vt:lpstr>
      <vt:lpstr>A126102806J_Data</vt:lpstr>
      <vt:lpstr>A126102806J_Latest</vt:lpstr>
      <vt:lpstr>A126102810X</vt:lpstr>
      <vt:lpstr>A126102810X_Data</vt:lpstr>
      <vt:lpstr>A126102810X_Latest</vt:lpstr>
      <vt:lpstr>A126102814J</vt:lpstr>
      <vt:lpstr>A126102814J_Data</vt:lpstr>
      <vt:lpstr>A126102814J_Latest</vt:lpstr>
      <vt:lpstr>A126102818T</vt:lpstr>
      <vt:lpstr>A126102818T_Data</vt:lpstr>
      <vt:lpstr>A126102818T_Latest</vt:lpstr>
      <vt:lpstr>A126102822J</vt:lpstr>
      <vt:lpstr>A126102822J_Data</vt:lpstr>
      <vt:lpstr>A126102822J_Latest</vt:lpstr>
      <vt:lpstr>A126102826T</vt:lpstr>
      <vt:lpstr>A126102826T_Data</vt:lpstr>
      <vt:lpstr>A126102826T_Latest</vt:lpstr>
      <vt:lpstr>A126102830J</vt:lpstr>
      <vt:lpstr>A126102830J_Data</vt:lpstr>
      <vt:lpstr>A126102830J_Latest</vt:lpstr>
      <vt:lpstr>A126102834T</vt:lpstr>
      <vt:lpstr>A126102834T_Data</vt:lpstr>
      <vt:lpstr>A126102834T_Latest</vt:lpstr>
      <vt:lpstr>A126102838A</vt:lpstr>
      <vt:lpstr>A126102838A_Data</vt:lpstr>
      <vt:lpstr>A126102838A_Latest</vt:lpstr>
      <vt:lpstr>A126102842T</vt:lpstr>
      <vt:lpstr>A126102842T_Data</vt:lpstr>
      <vt:lpstr>A126102842T_Latest</vt:lpstr>
      <vt:lpstr>A126102846A</vt:lpstr>
      <vt:lpstr>A126102846A_Data</vt:lpstr>
      <vt:lpstr>A126102846A_Latest</vt:lpstr>
      <vt:lpstr>A126102850T</vt:lpstr>
      <vt:lpstr>A126102850T_Data</vt:lpstr>
      <vt:lpstr>A126102850T_Latest</vt:lpstr>
      <vt:lpstr>A126102854A</vt:lpstr>
      <vt:lpstr>A126102854A_Data</vt:lpstr>
      <vt:lpstr>A126102854A_Latest</vt:lpstr>
      <vt:lpstr>A126102858K</vt:lpstr>
      <vt:lpstr>A126102858K_Data</vt:lpstr>
      <vt:lpstr>A126102858K_Latest</vt:lpstr>
      <vt:lpstr>A126102862A</vt:lpstr>
      <vt:lpstr>A126102862A_Data</vt:lpstr>
      <vt:lpstr>A126102862A_Latest</vt:lpstr>
      <vt:lpstr>A126102866K</vt:lpstr>
      <vt:lpstr>A126102866K_Data</vt:lpstr>
      <vt:lpstr>A126102866K_Latest</vt:lpstr>
      <vt:lpstr>A126102870A</vt:lpstr>
      <vt:lpstr>A126102870A_Data</vt:lpstr>
      <vt:lpstr>A126102870A_Latest</vt:lpstr>
      <vt:lpstr>A126102874K</vt:lpstr>
      <vt:lpstr>A126102874K_Data</vt:lpstr>
      <vt:lpstr>A126102874K_Latest</vt:lpstr>
      <vt:lpstr>A126102878V</vt:lpstr>
      <vt:lpstr>A126102878V_Data</vt:lpstr>
      <vt:lpstr>A126102878V_Latest</vt:lpstr>
      <vt:lpstr>A126102882K</vt:lpstr>
      <vt:lpstr>A126102882K_Data</vt:lpstr>
      <vt:lpstr>A126102882K_Latest</vt:lpstr>
      <vt:lpstr>A126102886V</vt:lpstr>
      <vt:lpstr>A126102886V_Data</vt:lpstr>
      <vt:lpstr>A126102886V_Latest</vt:lpstr>
      <vt:lpstr>A126102890K</vt:lpstr>
      <vt:lpstr>A126102890K_Data</vt:lpstr>
      <vt:lpstr>A126102890K_Latest</vt:lpstr>
      <vt:lpstr>A126102894V</vt:lpstr>
      <vt:lpstr>A126102894V_Data</vt:lpstr>
      <vt:lpstr>A126102894V_Latest</vt:lpstr>
      <vt:lpstr>A126102898C</vt:lpstr>
      <vt:lpstr>A126102898C_Data</vt:lpstr>
      <vt:lpstr>A126102898C_Latest</vt:lpstr>
      <vt:lpstr>A126102902J</vt:lpstr>
      <vt:lpstr>A126102902J_Data</vt:lpstr>
      <vt:lpstr>A126102902J_Latest</vt:lpstr>
      <vt:lpstr>A126102906T</vt:lpstr>
      <vt:lpstr>A126102906T_Data</vt:lpstr>
      <vt:lpstr>A126102906T_Latest</vt:lpstr>
      <vt:lpstr>A126102910J</vt:lpstr>
      <vt:lpstr>A126102910J_Data</vt:lpstr>
      <vt:lpstr>A126102910J_Latest</vt:lpstr>
      <vt:lpstr>A126102914T</vt:lpstr>
      <vt:lpstr>A126102914T_Data</vt:lpstr>
      <vt:lpstr>A126102914T_Latest</vt:lpstr>
      <vt:lpstr>A126102918A</vt:lpstr>
      <vt:lpstr>A126102918A_Data</vt:lpstr>
      <vt:lpstr>A126102918A_Latest</vt:lpstr>
      <vt:lpstr>A126102922T</vt:lpstr>
      <vt:lpstr>A126102922T_Data</vt:lpstr>
      <vt:lpstr>A126102922T_Latest</vt:lpstr>
      <vt:lpstr>A126102926A</vt:lpstr>
      <vt:lpstr>A126102926A_Data</vt:lpstr>
      <vt:lpstr>A126102926A_Latest</vt:lpstr>
      <vt:lpstr>A126102930T</vt:lpstr>
      <vt:lpstr>A126102930T_Data</vt:lpstr>
      <vt:lpstr>A126102930T_Latest</vt:lpstr>
      <vt:lpstr>A126102934A</vt:lpstr>
      <vt:lpstr>A126102934A_Data</vt:lpstr>
      <vt:lpstr>A126102934A_Latest</vt:lpstr>
      <vt:lpstr>A126102938K</vt:lpstr>
      <vt:lpstr>A126102938K_Data</vt:lpstr>
      <vt:lpstr>A126102938K_Latest</vt:lpstr>
      <vt:lpstr>A126102942A</vt:lpstr>
      <vt:lpstr>A126102942A_Data</vt:lpstr>
      <vt:lpstr>A126102942A_Latest</vt:lpstr>
      <vt:lpstr>A126102946K</vt:lpstr>
      <vt:lpstr>A126102946K_Data</vt:lpstr>
      <vt:lpstr>A126102946K_Latest</vt:lpstr>
      <vt:lpstr>A126102950A</vt:lpstr>
      <vt:lpstr>A126102950A_Data</vt:lpstr>
      <vt:lpstr>A126102950A_Latest</vt:lpstr>
      <vt:lpstr>A126102954K</vt:lpstr>
      <vt:lpstr>A126102954K_Data</vt:lpstr>
      <vt:lpstr>A126102954K_Latest</vt:lpstr>
      <vt:lpstr>A126102958V</vt:lpstr>
      <vt:lpstr>A126102958V_Data</vt:lpstr>
      <vt:lpstr>A126102958V_Latest</vt:lpstr>
      <vt:lpstr>A126102962K</vt:lpstr>
      <vt:lpstr>A126102962K_Data</vt:lpstr>
      <vt:lpstr>A126102962K_Latest</vt:lpstr>
      <vt:lpstr>A126102966V</vt:lpstr>
      <vt:lpstr>A126102966V_Data</vt:lpstr>
      <vt:lpstr>A126102966V_Latest</vt:lpstr>
      <vt:lpstr>A126102970K</vt:lpstr>
      <vt:lpstr>A126102970K_Data</vt:lpstr>
      <vt:lpstr>A126102970K_Latest</vt:lpstr>
      <vt:lpstr>A126102974V</vt:lpstr>
      <vt:lpstr>A126102974V_Data</vt:lpstr>
      <vt:lpstr>A126102974V_Latest</vt:lpstr>
      <vt:lpstr>A126102978C</vt:lpstr>
      <vt:lpstr>A126102978C_Data</vt:lpstr>
      <vt:lpstr>A126102978C_Latest</vt:lpstr>
      <vt:lpstr>A126102982V</vt:lpstr>
      <vt:lpstr>A126102982V_Data</vt:lpstr>
      <vt:lpstr>A126102982V_Latest</vt:lpstr>
      <vt:lpstr>A126102986C</vt:lpstr>
      <vt:lpstr>A126102986C_Data</vt:lpstr>
      <vt:lpstr>A126102986C_Latest</vt:lpstr>
      <vt:lpstr>A126102990V</vt:lpstr>
      <vt:lpstr>A126102990V_Data</vt:lpstr>
      <vt:lpstr>A126102990V_Latest</vt:lpstr>
      <vt:lpstr>A126102994C</vt:lpstr>
      <vt:lpstr>A126102994C_Data</vt:lpstr>
      <vt:lpstr>A126102994C_Latest</vt:lpstr>
      <vt:lpstr>A126102998L</vt:lpstr>
      <vt:lpstr>A126102998L_Data</vt:lpstr>
      <vt:lpstr>A126102998L_Latest</vt:lpstr>
      <vt:lpstr>A126103002V</vt:lpstr>
      <vt:lpstr>A126103002V_Data</vt:lpstr>
      <vt:lpstr>A126103002V_Latest</vt:lpstr>
      <vt:lpstr>A126103006C</vt:lpstr>
      <vt:lpstr>A126103006C_Data</vt:lpstr>
      <vt:lpstr>A126103006C_Latest</vt:lpstr>
      <vt:lpstr>A126103010V</vt:lpstr>
      <vt:lpstr>A126103010V_Data</vt:lpstr>
      <vt:lpstr>A126103010V_Latest</vt:lpstr>
      <vt:lpstr>A126103014C</vt:lpstr>
      <vt:lpstr>A126103014C_Data</vt:lpstr>
      <vt:lpstr>A126103014C_Latest</vt:lpstr>
      <vt:lpstr>A126103018L</vt:lpstr>
      <vt:lpstr>A126103018L_Data</vt:lpstr>
      <vt:lpstr>A126103018L_Latest</vt:lpstr>
      <vt:lpstr>A126103022C</vt:lpstr>
      <vt:lpstr>A126103022C_Data</vt:lpstr>
      <vt:lpstr>A126103022C_Latest</vt:lpstr>
      <vt:lpstr>A126103026L</vt:lpstr>
      <vt:lpstr>A126103026L_Data</vt:lpstr>
      <vt:lpstr>A126103026L_Latest</vt:lpstr>
      <vt:lpstr>A126103030C</vt:lpstr>
      <vt:lpstr>A126103030C_Data</vt:lpstr>
      <vt:lpstr>A126103030C_Latest</vt:lpstr>
      <vt:lpstr>A126103034L</vt:lpstr>
      <vt:lpstr>A126103034L_Data</vt:lpstr>
      <vt:lpstr>A126103034L_Latest</vt:lpstr>
      <vt:lpstr>A126103038W</vt:lpstr>
      <vt:lpstr>A126103038W_Data</vt:lpstr>
      <vt:lpstr>A126103038W_Latest</vt:lpstr>
      <vt:lpstr>A126103042L</vt:lpstr>
      <vt:lpstr>A126103042L_Data</vt:lpstr>
      <vt:lpstr>A126103042L_Latest</vt:lpstr>
      <vt:lpstr>A126103046W</vt:lpstr>
      <vt:lpstr>A126103046W_Data</vt:lpstr>
      <vt:lpstr>A126103046W_Latest</vt:lpstr>
      <vt:lpstr>A126103050L</vt:lpstr>
      <vt:lpstr>A126103050L_Data</vt:lpstr>
      <vt:lpstr>A126103050L_Latest</vt:lpstr>
      <vt:lpstr>A126103054W</vt:lpstr>
      <vt:lpstr>A126103054W_Data</vt:lpstr>
      <vt:lpstr>A126103054W_Latest</vt:lpstr>
      <vt:lpstr>A126103058F</vt:lpstr>
      <vt:lpstr>A126103058F_Data</vt:lpstr>
      <vt:lpstr>A126103058F_Latest</vt:lpstr>
      <vt:lpstr>A126103062W</vt:lpstr>
      <vt:lpstr>A126103062W_Data</vt:lpstr>
      <vt:lpstr>A126103062W_Latest</vt:lpstr>
      <vt:lpstr>A126103066F</vt:lpstr>
      <vt:lpstr>A126103066F_Data</vt:lpstr>
      <vt:lpstr>A126103066F_Latest</vt:lpstr>
      <vt:lpstr>A126103070W</vt:lpstr>
      <vt:lpstr>A126103070W_Data</vt:lpstr>
      <vt:lpstr>A126103070W_Latest</vt:lpstr>
      <vt:lpstr>A126103074F</vt:lpstr>
      <vt:lpstr>A126103074F_Data</vt:lpstr>
      <vt:lpstr>A126103074F_Latest</vt:lpstr>
      <vt:lpstr>A126103078R</vt:lpstr>
      <vt:lpstr>A126103078R_Data</vt:lpstr>
      <vt:lpstr>A126103078R_Latest</vt:lpstr>
      <vt:lpstr>A126103082F</vt:lpstr>
      <vt:lpstr>A126103082F_Data</vt:lpstr>
      <vt:lpstr>A126103082F_Latest</vt:lpstr>
      <vt:lpstr>A126103086R</vt:lpstr>
      <vt:lpstr>A126103086R_Data</vt:lpstr>
      <vt:lpstr>A126103086R_Latest</vt:lpstr>
      <vt:lpstr>A126103090F</vt:lpstr>
      <vt:lpstr>A126103090F_Data</vt:lpstr>
      <vt:lpstr>A126103090F_Latest</vt:lpstr>
      <vt:lpstr>A126103094R</vt:lpstr>
      <vt:lpstr>A126103094R_Data</vt:lpstr>
      <vt:lpstr>A126103094R_Latest</vt:lpstr>
      <vt:lpstr>A126103098X</vt:lpstr>
      <vt:lpstr>A126103098X_Data</vt:lpstr>
      <vt:lpstr>A126103098X_Latest</vt:lpstr>
      <vt:lpstr>A126103102C</vt:lpstr>
      <vt:lpstr>A126103102C_Data</vt:lpstr>
      <vt:lpstr>A126103102C_Latest</vt:lpstr>
      <vt:lpstr>A126103106L</vt:lpstr>
      <vt:lpstr>A126103106L_Data</vt:lpstr>
      <vt:lpstr>A126103106L_Latest</vt:lpstr>
      <vt:lpstr>A126103110C</vt:lpstr>
      <vt:lpstr>A126103110C_Data</vt:lpstr>
      <vt:lpstr>A126103110C_Latest</vt:lpstr>
      <vt:lpstr>A126103114L</vt:lpstr>
      <vt:lpstr>A126103114L_Data</vt:lpstr>
      <vt:lpstr>A126103114L_Latest</vt:lpstr>
      <vt:lpstr>A126103118W</vt:lpstr>
      <vt:lpstr>A126103118W_Data</vt:lpstr>
      <vt:lpstr>A126103118W_Latest</vt:lpstr>
      <vt:lpstr>A126103122L</vt:lpstr>
      <vt:lpstr>A126103122L_Data</vt:lpstr>
      <vt:lpstr>A126103122L_Latest</vt:lpstr>
      <vt:lpstr>A126103126W</vt:lpstr>
      <vt:lpstr>A126103126W_Data</vt:lpstr>
      <vt:lpstr>A126103126W_Latest</vt:lpstr>
      <vt:lpstr>A126103130L</vt:lpstr>
      <vt:lpstr>A126103130L_Data</vt:lpstr>
      <vt:lpstr>A126103130L_Latest</vt:lpstr>
      <vt:lpstr>A126103134W</vt:lpstr>
      <vt:lpstr>A126103134W_Data</vt:lpstr>
      <vt:lpstr>A126103134W_Latest</vt:lpstr>
      <vt:lpstr>A126103138F</vt:lpstr>
      <vt:lpstr>A126103138F_Data</vt:lpstr>
      <vt:lpstr>A126103138F_Latest</vt:lpstr>
      <vt:lpstr>A126103142W</vt:lpstr>
      <vt:lpstr>A126103142W_Data</vt:lpstr>
      <vt:lpstr>A126103142W_Latest</vt:lpstr>
      <vt:lpstr>A126103146F</vt:lpstr>
      <vt:lpstr>A126103146F_Data</vt:lpstr>
      <vt:lpstr>A126103146F_Latest</vt:lpstr>
      <vt:lpstr>A126103150W</vt:lpstr>
      <vt:lpstr>A126103150W_Data</vt:lpstr>
      <vt:lpstr>A126103150W_Latest</vt:lpstr>
      <vt:lpstr>A126103154F</vt:lpstr>
      <vt:lpstr>A126103154F_Data</vt:lpstr>
      <vt:lpstr>A126103154F_Latest</vt:lpstr>
      <vt:lpstr>A126103158R</vt:lpstr>
      <vt:lpstr>A126103158R_Data</vt:lpstr>
      <vt:lpstr>A126103158R_Latest</vt:lpstr>
      <vt:lpstr>A126103162F</vt:lpstr>
      <vt:lpstr>A126103162F_Data</vt:lpstr>
      <vt:lpstr>A126103162F_Latest</vt:lpstr>
      <vt:lpstr>A126103166R</vt:lpstr>
      <vt:lpstr>A126103166R_Data</vt:lpstr>
      <vt:lpstr>A126103166R_Latest</vt:lpstr>
      <vt:lpstr>A126103170F</vt:lpstr>
      <vt:lpstr>A126103170F_Data</vt:lpstr>
      <vt:lpstr>A126103170F_Latest</vt:lpstr>
      <vt:lpstr>A126103174R</vt:lpstr>
      <vt:lpstr>A126103174R_Data</vt:lpstr>
      <vt:lpstr>A126103174R_Latest</vt:lpstr>
      <vt:lpstr>A126103178X</vt:lpstr>
      <vt:lpstr>A126103178X_Data</vt:lpstr>
      <vt:lpstr>A126103178X_Latest</vt:lpstr>
      <vt:lpstr>A126103182R</vt:lpstr>
      <vt:lpstr>A126103182R_Data</vt:lpstr>
      <vt:lpstr>A126103182R_Latest</vt:lpstr>
      <vt:lpstr>A126103186X</vt:lpstr>
      <vt:lpstr>A126103186X_Data</vt:lpstr>
      <vt:lpstr>A126103186X_Latest</vt:lpstr>
      <vt:lpstr>A126103190R</vt:lpstr>
      <vt:lpstr>A126103190R_Data</vt:lpstr>
      <vt:lpstr>A126103190R_Latest</vt:lpstr>
      <vt:lpstr>A126103194X</vt:lpstr>
      <vt:lpstr>A126103194X_Data</vt:lpstr>
      <vt:lpstr>A126103194X_Latest</vt:lpstr>
      <vt:lpstr>A126103198J</vt:lpstr>
      <vt:lpstr>A126103198J_Data</vt:lpstr>
      <vt:lpstr>A126103198J_Latest</vt:lpstr>
      <vt:lpstr>A126103202L</vt:lpstr>
      <vt:lpstr>A126103202L_Data</vt:lpstr>
      <vt:lpstr>A126103202L_Latest</vt:lpstr>
      <vt:lpstr>A126103206W</vt:lpstr>
      <vt:lpstr>A126103206W_Data</vt:lpstr>
      <vt:lpstr>A126103206W_Latest</vt:lpstr>
      <vt:lpstr>A126103210L</vt:lpstr>
      <vt:lpstr>A126103210L_Data</vt:lpstr>
      <vt:lpstr>A126103210L_Latest</vt:lpstr>
      <vt:lpstr>A126103214W</vt:lpstr>
      <vt:lpstr>A126103214W_Data</vt:lpstr>
      <vt:lpstr>A126103214W_Latest</vt:lpstr>
      <vt:lpstr>A126103218F</vt:lpstr>
      <vt:lpstr>A126103218F_Data</vt:lpstr>
      <vt:lpstr>A126103218F_Latest</vt:lpstr>
      <vt:lpstr>A126103222W</vt:lpstr>
      <vt:lpstr>A126103222W_Data</vt:lpstr>
      <vt:lpstr>A126103222W_Latest</vt:lpstr>
      <vt:lpstr>A126103226F</vt:lpstr>
      <vt:lpstr>A126103226F_Data</vt:lpstr>
      <vt:lpstr>A126103226F_Latest</vt:lpstr>
      <vt:lpstr>A126103230W</vt:lpstr>
      <vt:lpstr>A126103230W_Data</vt:lpstr>
      <vt:lpstr>A126103230W_Latest</vt:lpstr>
      <vt:lpstr>A126103234F</vt:lpstr>
      <vt:lpstr>A126103234F_Data</vt:lpstr>
      <vt:lpstr>A126103234F_Latest</vt:lpstr>
      <vt:lpstr>A126103238R</vt:lpstr>
      <vt:lpstr>A126103238R_Data</vt:lpstr>
      <vt:lpstr>A126103238R_Latest</vt:lpstr>
      <vt:lpstr>A126103242F</vt:lpstr>
      <vt:lpstr>A126103242F_Data</vt:lpstr>
      <vt:lpstr>A126103242F_Latest</vt:lpstr>
      <vt:lpstr>A126103246R</vt:lpstr>
      <vt:lpstr>A126103246R_Data</vt:lpstr>
      <vt:lpstr>A126103246R_Latest</vt:lpstr>
      <vt:lpstr>A126103250F</vt:lpstr>
      <vt:lpstr>A126103250F_Data</vt:lpstr>
      <vt:lpstr>A126103250F_Latest</vt:lpstr>
      <vt:lpstr>A126103254R</vt:lpstr>
      <vt:lpstr>A126103254R_Data</vt:lpstr>
      <vt:lpstr>A126103254R_Latest</vt:lpstr>
      <vt:lpstr>A126103258X</vt:lpstr>
      <vt:lpstr>A126103258X_Data</vt:lpstr>
      <vt:lpstr>A126103258X_Latest</vt:lpstr>
      <vt:lpstr>A126103262R</vt:lpstr>
      <vt:lpstr>A126103262R_Data</vt:lpstr>
      <vt:lpstr>A126103262R_Latest</vt:lpstr>
      <vt:lpstr>A126103266X</vt:lpstr>
      <vt:lpstr>A126103266X_Data</vt:lpstr>
      <vt:lpstr>A126103266X_Latest</vt:lpstr>
      <vt:lpstr>A126103270R</vt:lpstr>
      <vt:lpstr>A126103270R_Data</vt:lpstr>
      <vt:lpstr>A126103270R_Latest</vt:lpstr>
      <vt:lpstr>A126103274X</vt:lpstr>
      <vt:lpstr>A126103274X_Data</vt:lpstr>
      <vt:lpstr>A126103274X_Latest</vt:lpstr>
      <vt:lpstr>A126103278J</vt:lpstr>
      <vt:lpstr>A126103278J_Data</vt:lpstr>
      <vt:lpstr>A126103278J_Latest</vt:lpstr>
      <vt:lpstr>A126103282X</vt:lpstr>
      <vt:lpstr>A126103282X_Data</vt:lpstr>
      <vt:lpstr>A126103282X_Latest</vt:lpstr>
      <vt:lpstr>A126103286J</vt:lpstr>
      <vt:lpstr>A126103286J_Data</vt:lpstr>
      <vt:lpstr>A126103286J_Latest</vt:lpstr>
      <vt:lpstr>A126103290X</vt:lpstr>
      <vt:lpstr>A126103290X_Data</vt:lpstr>
      <vt:lpstr>A126103290X_Latest</vt:lpstr>
      <vt:lpstr>A126103294J</vt:lpstr>
      <vt:lpstr>A126103294J_Data</vt:lpstr>
      <vt:lpstr>A126103294J_Latest</vt:lpstr>
      <vt:lpstr>A126103298T</vt:lpstr>
      <vt:lpstr>A126103298T_Data</vt:lpstr>
      <vt:lpstr>A126103298T_Latest</vt:lpstr>
      <vt:lpstr>A126103302W</vt:lpstr>
      <vt:lpstr>A126103302W_Data</vt:lpstr>
      <vt:lpstr>A126103302W_Latest</vt:lpstr>
      <vt:lpstr>A126103306F</vt:lpstr>
      <vt:lpstr>A126103306F_Data</vt:lpstr>
      <vt:lpstr>A126103306F_Latest</vt:lpstr>
      <vt:lpstr>A126103310W</vt:lpstr>
      <vt:lpstr>A126103310W_Data</vt:lpstr>
      <vt:lpstr>A126103310W_Latest</vt:lpstr>
      <vt:lpstr>A126103314F</vt:lpstr>
      <vt:lpstr>A126103314F_Data</vt:lpstr>
      <vt:lpstr>A126103314F_Latest</vt:lpstr>
      <vt:lpstr>A126103318R</vt:lpstr>
      <vt:lpstr>A126103318R_Data</vt:lpstr>
      <vt:lpstr>A126103318R_Latest</vt:lpstr>
      <vt:lpstr>A126103322F</vt:lpstr>
      <vt:lpstr>A126103322F_Data</vt:lpstr>
      <vt:lpstr>A126103322F_Latest</vt:lpstr>
      <vt:lpstr>A126103326R</vt:lpstr>
      <vt:lpstr>A126103326R_Data</vt:lpstr>
      <vt:lpstr>A126103326R_Latest</vt:lpstr>
      <vt:lpstr>A126103330F</vt:lpstr>
      <vt:lpstr>A126103330F_Data</vt:lpstr>
      <vt:lpstr>A126103330F_Latest</vt:lpstr>
      <vt:lpstr>A126103334R</vt:lpstr>
      <vt:lpstr>A126103334R_Data</vt:lpstr>
      <vt:lpstr>A126103334R_Latest</vt:lpstr>
      <vt:lpstr>A126103338X</vt:lpstr>
      <vt:lpstr>A126103338X_Data</vt:lpstr>
      <vt:lpstr>A126103338X_Latest</vt:lpstr>
      <vt:lpstr>A126103342R</vt:lpstr>
      <vt:lpstr>A126103342R_Data</vt:lpstr>
      <vt:lpstr>A126103342R_Latest</vt:lpstr>
      <vt:lpstr>A126103346X</vt:lpstr>
      <vt:lpstr>A126103346X_Data</vt:lpstr>
      <vt:lpstr>A126103346X_Latest</vt:lpstr>
      <vt:lpstr>A126103350R</vt:lpstr>
      <vt:lpstr>A126103350R_Data</vt:lpstr>
      <vt:lpstr>A126103350R_Latest</vt:lpstr>
      <vt:lpstr>A126103354X</vt:lpstr>
      <vt:lpstr>A126103354X_Data</vt:lpstr>
      <vt:lpstr>A126103354X_Latest</vt:lpstr>
      <vt:lpstr>A126103358J</vt:lpstr>
      <vt:lpstr>A126103358J_Data</vt:lpstr>
      <vt:lpstr>A126103358J_Latest</vt:lpstr>
      <vt:lpstr>A126103362X</vt:lpstr>
      <vt:lpstr>A126103362X_Data</vt:lpstr>
      <vt:lpstr>A126103362X_Latest</vt:lpstr>
      <vt:lpstr>A126103366J</vt:lpstr>
      <vt:lpstr>A126103366J_Data</vt:lpstr>
      <vt:lpstr>A126103366J_Latest</vt:lpstr>
      <vt:lpstr>A126103370X</vt:lpstr>
      <vt:lpstr>A126103370X_Data</vt:lpstr>
      <vt:lpstr>A126103370X_Latest</vt:lpstr>
      <vt:lpstr>A126103374J</vt:lpstr>
      <vt:lpstr>A126103374J_Data</vt:lpstr>
      <vt:lpstr>A126103374J_Latest</vt:lpstr>
      <vt:lpstr>A126103378T</vt:lpstr>
      <vt:lpstr>A126103378T_Data</vt:lpstr>
      <vt:lpstr>A126103378T_Latest</vt:lpstr>
      <vt:lpstr>A126103382J</vt:lpstr>
      <vt:lpstr>A126103382J_Data</vt:lpstr>
      <vt:lpstr>A126103382J_Latest</vt:lpstr>
      <vt:lpstr>A126103386T</vt:lpstr>
      <vt:lpstr>A126103386T_Data</vt:lpstr>
      <vt:lpstr>A126103386T_Latest</vt:lpstr>
      <vt:lpstr>A126103390J</vt:lpstr>
      <vt:lpstr>A126103390J_Data</vt:lpstr>
      <vt:lpstr>A126103390J_Latest</vt:lpstr>
      <vt:lpstr>A126103394T</vt:lpstr>
      <vt:lpstr>A126103394T_Data</vt:lpstr>
      <vt:lpstr>A126103394T_Latest</vt:lpstr>
      <vt:lpstr>A126103398A</vt:lpstr>
      <vt:lpstr>A126103398A_Data</vt:lpstr>
      <vt:lpstr>A126103398A_Latest</vt:lpstr>
      <vt:lpstr>A126103402F</vt:lpstr>
      <vt:lpstr>A126103402F_Data</vt:lpstr>
      <vt:lpstr>A126103402F_Latest</vt:lpstr>
      <vt:lpstr>A126103406R</vt:lpstr>
      <vt:lpstr>A126103406R_Data</vt:lpstr>
      <vt:lpstr>A126103406R_Latest</vt:lpstr>
      <vt:lpstr>A126103410F</vt:lpstr>
      <vt:lpstr>A126103410F_Data</vt:lpstr>
      <vt:lpstr>A126103410F_Latest</vt:lpstr>
      <vt:lpstr>A126103414R</vt:lpstr>
      <vt:lpstr>A126103414R_Data</vt:lpstr>
      <vt:lpstr>A126103414R_Latest</vt:lpstr>
      <vt:lpstr>A126103418X</vt:lpstr>
      <vt:lpstr>A126103418X_Data</vt:lpstr>
      <vt:lpstr>A126103418X_Latest</vt:lpstr>
      <vt:lpstr>A126103422R</vt:lpstr>
      <vt:lpstr>A126103422R_Data</vt:lpstr>
      <vt:lpstr>A126103422R_Latest</vt:lpstr>
      <vt:lpstr>A126103426X</vt:lpstr>
      <vt:lpstr>A126103426X_Data</vt:lpstr>
      <vt:lpstr>A126103426X_Latest</vt:lpstr>
      <vt:lpstr>A126103430R</vt:lpstr>
      <vt:lpstr>A126103430R_Data</vt:lpstr>
      <vt:lpstr>A126103430R_Latest</vt:lpstr>
      <vt:lpstr>A126103434X</vt:lpstr>
      <vt:lpstr>A126103434X_Data</vt:lpstr>
      <vt:lpstr>A126103434X_Latest</vt:lpstr>
      <vt:lpstr>A126103438J</vt:lpstr>
      <vt:lpstr>A126103438J_Data</vt:lpstr>
      <vt:lpstr>A126103438J_Latest</vt:lpstr>
      <vt:lpstr>A126103442X</vt:lpstr>
      <vt:lpstr>A126103442X_Data</vt:lpstr>
      <vt:lpstr>A126103442X_Latest</vt:lpstr>
      <vt:lpstr>A126103446J</vt:lpstr>
      <vt:lpstr>A126103446J_Data</vt:lpstr>
      <vt:lpstr>A126103446J_Latest</vt:lpstr>
      <vt:lpstr>A126103450X</vt:lpstr>
      <vt:lpstr>A126103450X_Data</vt:lpstr>
      <vt:lpstr>A126103450X_Latest</vt:lpstr>
      <vt:lpstr>A126103454J</vt:lpstr>
      <vt:lpstr>A126103454J_Data</vt:lpstr>
      <vt:lpstr>A126103454J_Latest</vt:lpstr>
      <vt:lpstr>A126103458T</vt:lpstr>
      <vt:lpstr>A126103458T_Data</vt:lpstr>
      <vt:lpstr>A126103458T_Latest</vt:lpstr>
      <vt:lpstr>A126103462J</vt:lpstr>
      <vt:lpstr>A126103462J_Data</vt:lpstr>
      <vt:lpstr>A126103462J_Latest</vt:lpstr>
      <vt:lpstr>A126103466T</vt:lpstr>
      <vt:lpstr>A126103466T_Data</vt:lpstr>
      <vt:lpstr>A126103466T_Latest</vt:lpstr>
      <vt:lpstr>A126103470J</vt:lpstr>
      <vt:lpstr>A126103470J_Data</vt:lpstr>
      <vt:lpstr>A126103470J_Latest</vt:lpstr>
      <vt:lpstr>A126103474T</vt:lpstr>
      <vt:lpstr>A126103474T_Data</vt:lpstr>
      <vt:lpstr>A126103474T_Latest</vt:lpstr>
      <vt:lpstr>A126103478A</vt:lpstr>
      <vt:lpstr>A126103478A_Data</vt:lpstr>
      <vt:lpstr>A126103478A_Latest</vt:lpstr>
      <vt:lpstr>A126103482T</vt:lpstr>
      <vt:lpstr>A126103482T_Data</vt:lpstr>
      <vt:lpstr>A126103482T_Latest</vt:lpstr>
      <vt:lpstr>A126103486A</vt:lpstr>
      <vt:lpstr>A126103486A_Data</vt:lpstr>
      <vt:lpstr>A126103486A_Latest</vt:lpstr>
      <vt:lpstr>A126103490T</vt:lpstr>
      <vt:lpstr>A126103490T_Data</vt:lpstr>
      <vt:lpstr>A126103490T_Latest</vt:lpstr>
      <vt:lpstr>A126103494A</vt:lpstr>
      <vt:lpstr>A126103494A_Data</vt:lpstr>
      <vt:lpstr>A126103494A_Latest</vt:lpstr>
      <vt:lpstr>A126103498K</vt:lpstr>
      <vt:lpstr>A126103498K_Data</vt:lpstr>
      <vt:lpstr>A126103498K_Latest</vt:lpstr>
      <vt:lpstr>A126103502R</vt:lpstr>
      <vt:lpstr>A126103502R_Data</vt:lpstr>
      <vt:lpstr>A126103502R_Latest</vt:lpstr>
      <vt:lpstr>A126103506X</vt:lpstr>
      <vt:lpstr>A126103506X_Data</vt:lpstr>
      <vt:lpstr>A126103506X_Latest</vt:lpstr>
      <vt:lpstr>A126103510R</vt:lpstr>
      <vt:lpstr>A126103510R_Data</vt:lpstr>
      <vt:lpstr>A126103510R_Latest</vt:lpstr>
      <vt:lpstr>A126103514X</vt:lpstr>
      <vt:lpstr>A126103514X_Data</vt:lpstr>
      <vt:lpstr>A126103514X_Latest</vt:lpstr>
      <vt:lpstr>A126103518J</vt:lpstr>
      <vt:lpstr>A126103518J_Data</vt:lpstr>
      <vt:lpstr>A126103518J_Latest</vt:lpstr>
      <vt:lpstr>A126103522X</vt:lpstr>
      <vt:lpstr>A126103522X_Data</vt:lpstr>
      <vt:lpstr>A126103522X_Latest</vt:lpstr>
      <vt:lpstr>A126103526J</vt:lpstr>
      <vt:lpstr>A126103526J_Data</vt:lpstr>
      <vt:lpstr>A126103526J_Latest</vt:lpstr>
      <vt:lpstr>A126103530X</vt:lpstr>
      <vt:lpstr>A126103530X_Data</vt:lpstr>
      <vt:lpstr>A126103530X_Latest</vt:lpstr>
      <vt:lpstr>A126103534J</vt:lpstr>
      <vt:lpstr>A126103534J_Data</vt:lpstr>
      <vt:lpstr>A126103534J_Latest</vt:lpstr>
      <vt:lpstr>A126103538T</vt:lpstr>
      <vt:lpstr>A126103538T_Data</vt:lpstr>
      <vt:lpstr>A126103538T_Latest</vt:lpstr>
      <vt:lpstr>A126103542J</vt:lpstr>
      <vt:lpstr>A126103542J_Data</vt:lpstr>
      <vt:lpstr>A126103542J_Latest</vt:lpstr>
      <vt:lpstr>A126103546T</vt:lpstr>
      <vt:lpstr>A126103546T_Data</vt:lpstr>
      <vt:lpstr>A126103546T_Latest</vt:lpstr>
      <vt:lpstr>A126103550J</vt:lpstr>
      <vt:lpstr>A126103550J_Data</vt:lpstr>
      <vt:lpstr>A126103550J_Latest</vt:lpstr>
      <vt:lpstr>A126103554T</vt:lpstr>
      <vt:lpstr>A126103554T_Data</vt:lpstr>
      <vt:lpstr>A126103554T_Latest</vt:lpstr>
      <vt:lpstr>A126103558A</vt:lpstr>
      <vt:lpstr>A126103558A_Data</vt:lpstr>
      <vt:lpstr>A126103558A_Latest</vt:lpstr>
      <vt:lpstr>A126103562T</vt:lpstr>
      <vt:lpstr>A126103562T_Data</vt:lpstr>
      <vt:lpstr>A126103562T_Latest</vt:lpstr>
      <vt:lpstr>A126103566A</vt:lpstr>
      <vt:lpstr>A126103566A_Data</vt:lpstr>
      <vt:lpstr>A126103566A_Latest</vt:lpstr>
      <vt:lpstr>A126103570T</vt:lpstr>
      <vt:lpstr>A126103570T_Data</vt:lpstr>
      <vt:lpstr>A126103570T_Latest</vt:lpstr>
      <vt:lpstr>A126103574A</vt:lpstr>
      <vt:lpstr>A126103574A_Data</vt:lpstr>
      <vt:lpstr>A126103574A_Latest</vt:lpstr>
      <vt:lpstr>A126103578K</vt:lpstr>
      <vt:lpstr>A126103578K_Data</vt:lpstr>
      <vt:lpstr>A126103578K_Latest</vt:lpstr>
      <vt:lpstr>A126103582A</vt:lpstr>
      <vt:lpstr>A126103582A_Data</vt:lpstr>
      <vt:lpstr>A126103582A_Latest</vt:lpstr>
      <vt:lpstr>A126103586K</vt:lpstr>
      <vt:lpstr>A126103586K_Data</vt:lpstr>
      <vt:lpstr>A126103586K_Latest</vt:lpstr>
      <vt:lpstr>A126103590A</vt:lpstr>
      <vt:lpstr>A126103590A_Data</vt:lpstr>
      <vt:lpstr>A126103590A_Latest</vt:lpstr>
      <vt:lpstr>A126103594K</vt:lpstr>
      <vt:lpstr>A126103594K_Data</vt:lpstr>
      <vt:lpstr>A126103594K_Latest</vt:lpstr>
      <vt:lpstr>A126103598V</vt:lpstr>
      <vt:lpstr>A126103598V_Data</vt:lpstr>
      <vt:lpstr>A126103598V_Latest</vt:lpstr>
      <vt:lpstr>A126103602X</vt:lpstr>
      <vt:lpstr>A126103602X_Data</vt:lpstr>
      <vt:lpstr>A126103602X_Latest</vt:lpstr>
      <vt:lpstr>A126103606J</vt:lpstr>
      <vt:lpstr>A126103606J_Data</vt:lpstr>
      <vt:lpstr>A126103606J_Latest</vt:lpstr>
      <vt:lpstr>A126103610X</vt:lpstr>
      <vt:lpstr>A126103610X_Data</vt:lpstr>
      <vt:lpstr>A126103610X_Latest</vt:lpstr>
      <vt:lpstr>A126103614J</vt:lpstr>
      <vt:lpstr>A126103614J_Data</vt:lpstr>
      <vt:lpstr>A126103614J_Latest</vt:lpstr>
      <vt:lpstr>A126103618T</vt:lpstr>
      <vt:lpstr>A126103618T_Data</vt:lpstr>
      <vt:lpstr>A126103618T_Latest</vt:lpstr>
      <vt:lpstr>A126103622J</vt:lpstr>
      <vt:lpstr>A126103622J_Data</vt:lpstr>
      <vt:lpstr>A126103622J_Latest</vt:lpstr>
      <vt:lpstr>A126103626T</vt:lpstr>
      <vt:lpstr>A126103626T_Data</vt:lpstr>
      <vt:lpstr>A126103626T_Latest</vt:lpstr>
      <vt:lpstr>A126103630J</vt:lpstr>
      <vt:lpstr>A126103630J_Data</vt:lpstr>
      <vt:lpstr>A126103630J_Latest</vt:lpstr>
      <vt:lpstr>A126103634T</vt:lpstr>
      <vt:lpstr>A126103634T_Data</vt:lpstr>
      <vt:lpstr>A126103634T_Latest</vt:lpstr>
      <vt:lpstr>A126103638A</vt:lpstr>
      <vt:lpstr>A126103638A_Data</vt:lpstr>
      <vt:lpstr>A126103638A_Latest</vt:lpstr>
      <vt:lpstr>A126103642T</vt:lpstr>
      <vt:lpstr>A126103642T_Data</vt:lpstr>
      <vt:lpstr>A126103642T_Latest</vt:lpstr>
      <vt:lpstr>A126103646A</vt:lpstr>
      <vt:lpstr>A126103646A_Data</vt:lpstr>
      <vt:lpstr>A126103646A_Latest</vt:lpstr>
      <vt:lpstr>A126103650T</vt:lpstr>
      <vt:lpstr>A126103650T_Data</vt:lpstr>
      <vt:lpstr>A126103650T_Latest</vt:lpstr>
      <vt:lpstr>A126103654A</vt:lpstr>
      <vt:lpstr>A126103654A_Data</vt:lpstr>
      <vt:lpstr>A126103654A_Latest</vt:lpstr>
      <vt:lpstr>A126103658K</vt:lpstr>
      <vt:lpstr>A126103658K_Data</vt:lpstr>
      <vt:lpstr>A126103658K_Latest</vt:lpstr>
      <vt:lpstr>A126103662A</vt:lpstr>
      <vt:lpstr>A126103662A_Data</vt:lpstr>
      <vt:lpstr>A126103662A_Latest</vt:lpstr>
      <vt:lpstr>A126103666K</vt:lpstr>
      <vt:lpstr>A126103666K_Data</vt:lpstr>
      <vt:lpstr>A126103666K_Latest</vt:lpstr>
      <vt:lpstr>A126103670A</vt:lpstr>
      <vt:lpstr>A126103670A_Data</vt:lpstr>
      <vt:lpstr>A126103670A_Latest</vt:lpstr>
      <vt:lpstr>A126103674K</vt:lpstr>
      <vt:lpstr>A126103674K_Data</vt:lpstr>
      <vt:lpstr>A126103674K_Latest</vt:lpstr>
      <vt:lpstr>A126103678V</vt:lpstr>
      <vt:lpstr>A126103678V_Data</vt:lpstr>
      <vt:lpstr>A126103678V_Latest</vt:lpstr>
      <vt:lpstr>A126103682K</vt:lpstr>
      <vt:lpstr>A126103682K_Data</vt:lpstr>
      <vt:lpstr>A126103682K_Latest</vt:lpstr>
      <vt:lpstr>A126103686V</vt:lpstr>
      <vt:lpstr>A126103686V_Data</vt:lpstr>
      <vt:lpstr>A126103686V_Latest</vt:lpstr>
      <vt:lpstr>A126103690K</vt:lpstr>
      <vt:lpstr>A126103690K_Data</vt:lpstr>
      <vt:lpstr>A126103690K_Latest</vt:lpstr>
      <vt:lpstr>A126103694V</vt:lpstr>
      <vt:lpstr>A126103694V_Data</vt:lpstr>
      <vt:lpstr>A126103694V_Latest</vt:lpstr>
      <vt:lpstr>A126103698C</vt:lpstr>
      <vt:lpstr>A126103698C_Data</vt:lpstr>
      <vt:lpstr>A126103698C_Latest</vt:lpstr>
      <vt:lpstr>A126103702J</vt:lpstr>
      <vt:lpstr>A126103702J_Data</vt:lpstr>
      <vt:lpstr>A126103702J_Latest</vt:lpstr>
      <vt:lpstr>A126103706T</vt:lpstr>
      <vt:lpstr>A126103706T_Data</vt:lpstr>
      <vt:lpstr>A126103706T_Latest</vt:lpstr>
      <vt:lpstr>A126103710J</vt:lpstr>
      <vt:lpstr>A126103710J_Data</vt:lpstr>
      <vt:lpstr>A126103710J_Latest</vt:lpstr>
      <vt:lpstr>A126103714T</vt:lpstr>
      <vt:lpstr>A126103714T_Data</vt:lpstr>
      <vt:lpstr>A126103714T_Latest</vt:lpstr>
      <vt:lpstr>A126103718A</vt:lpstr>
      <vt:lpstr>A126103718A_Data</vt:lpstr>
      <vt:lpstr>A126103718A_Latest</vt:lpstr>
      <vt:lpstr>A126103722T</vt:lpstr>
      <vt:lpstr>A126103722T_Data</vt:lpstr>
      <vt:lpstr>A126103722T_Latest</vt:lpstr>
      <vt:lpstr>A126103726A</vt:lpstr>
      <vt:lpstr>A126103726A_Data</vt:lpstr>
      <vt:lpstr>A126103726A_Latest</vt:lpstr>
      <vt:lpstr>A126103730T</vt:lpstr>
      <vt:lpstr>A126103730T_Data</vt:lpstr>
      <vt:lpstr>A126103730T_Latest</vt:lpstr>
      <vt:lpstr>A126103734A</vt:lpstr>
      <vt:lpstr>A126103734A_Data</vt:lpstr>
      <vt:lpstr>A126103734A_Latest</vt:lpstr>
      <vt:lpstr>A126103738K</vt:lpstr>
      <vt:lpstr>A126103738K_Data</vt:lpstr>
      <vt:lpstr>A126103738K_Latest</vt:lpstr>
      <vt:lpstr>A126103742A</vt:lpstr>
      <vt:lpstr>A126103742A_Data</vt:lpstr>
      <vt:lpstr>A126103742A_Latest</vt:lpstr>
      <vt:lpstr>A126103746K</vt:lpstr>
      <vt:lpstr>A126103746K_Data</vt:lpstr>
      <vt:lpstr>A126103746K_Latest</vt:lpstr>
      <vt:lpstr>A126103750A</vt:lpstr>
      <vt:lpstr>A126103750A_Data</vt:lpstr>
      <vt:lpstr>A126103750A_Latest</vt:lpstr>
      <vt:lpstr>A126103754K</vt:lpstr>
      <vt:lpstr>A126103754K_Data</vt:lpstr>
      <vt:lpstr>A126103754K_Latest</vt:lpstr>
      <vt:lpstr>A126103758V</vt:lpstr>
      <vt:lpstr>A126103758V_Data</vt:lpstr>
      <vt:lpstr>A126103758V_Latest</vt:lpstr>
      <vt:lpstr>A126103762K</vt:lpstr>
      <vt:lpstr>A126103762K_Data</vt:lpstr>
      <vt:lpstr>A126103762K_Latest</vt:lpstr>
      <vt:lpstr>A126103766V</vt:lpstr>
      <vt:lpstr>A126103766V_Data</vt:lpstr>
      <vt:lpstr>A126103766V_Latest</vt:lpstr>
      <vt:lpstr>A126103770K</vt:lpstr>
      <vt:lpstr>A126103770K_Data</vt:lpstr>
      <vt:lpstr>A126103770K_Latest</vt:lpstr>
      <vt:lpstr>A126103774V</vt:lpstr>
      <vt:lpstr>A126103774V_Data</vt:lpstr>
      <vt:lpstr>A126103774V_Latest</vt:lpstr>
      <vt:lpstr>A126104898R</vt:lpstr>
      <vt:lpstr>A126104898R_Data</vt:lpstr>
      <vt:lpstr>A126104898R_Latest</vt:lpstr>
      <vt:lpstr>A126104902V</vt:lpstr>
      <vt:lpstr>A126104902V_Data</vt:lpstr>
      <vt:lpstr>A126104902V_Latest</vt:lpstr>
      <vt:lpstr>A126104906C</vt:lpstr>
      <vt:lpstr>A126104906C_Data</vt:lpstr>
      <vt:lpstr>A126104906C_Latest</vt:lpstr>
      <vt:lpstr>A126104910V</vt:lpstr>
      <vt:lpstr>A126104910V_Data</vt:lpstr>
      <vt:lpstr>A126104910V_Latest</vt:lpstr>
      <vt:lpstr>A126104914C</vt:lpstr>
      <vt:lpstr>A126104914C_Data</vt:lpstr>
      <vt:lpstr>A126104914C_Latest</vt:lpstr>
      <vt:lpstr>A126104918L</vt:lpstr>
      <vt:lpstr>A126104918L_Data</vt:lpstr>
      <vt:lpstr>A126104918L_Latest</vt:lpstr>
      <vt:lpstr>A126104922C</vt:lpstr>
      <vt:lpstr>A126104922C_Data</vt:lpstr>
      <vt:lpstr>A126104922C_Latest</vt:lpstr>
      <vt:lpstr>A126104926L</vt:lpstr>
      <vt:lpstr>A126104926L_Data</vt:lpstr>
      <vt:lpstr>A126104926L_Latest</vt:lpstr>
      <vt:lpstr>A126104930C</vt:lpstr>
      <vt:lpstr>A126104930C_Data</vt:lpstr>
      <vt:lpstr>A126104930C_Latest</vt:lpstr>
      <vt:lpstr>A126104934L</vt:lpstr>
      <vt:lpstr>A126104934L_Data</vt:lpstr>
      <vt:lpstr>A126104934L_Latest</vt:lpstr>
      <vt:lpstr>A126104938W</vt:lpstr>
      <vt:lpstr>A126104938W_Data</vt:lpstr>
      <vt:lpstr>A126104938W_Latest</vt:lpstr>
      <vt:lpstr>A126104942L</vt:lpstr>
      <vt:lpstr>A126104942L_Data</vt:lpstr>
      <vt:lpstr>A126104942L_Latest</vt:lpstr>
      <vt:lpstr>A126104946W</vt:lpstr>
      <vt:lpstr>A126104946W_Data</vt:lpstr>
      <vt:lpstr>A126104946W_Latest</vt:lpstr>
      <vt:lpstr>A126104950L</vt:lpstr>
      <vt:lpstr>A126104950L_Data</vt:lpstr>
      <vt:lpstr>A126104950L_Latest</vt:lpstr>
      <vt:lpstr>A126104954W</vt:lpstr>
      <vt:lpstr>A126104954W_Data</vt:lpstr>
      <vt:lpstr>A126104954W_Latest</vt:lpstr>
      <vt:lpstr>A126104958F</vt:lpstr>
      <vt:lpstr>A126104958F_Data</vt:lpstr>
      <vt:lpstr>A126104958F_Latest</vt:lpstr>
      <vt:lpstr>A126104962W</vt:lpstr>
      <vt:lpstr>A126104962W_Data</vt:lpstr>
      <vt:lpstr>A126104962W_Latest</vt:lpstr>
      <vt:lpstr>A126104966F</vt:lpstr>
      <vt:lpstr>A126104966F_Data</vt:lpstr>
      <vt:lpstr>A126104966F_Latest</vt:lpstr>
      <vt:lpstr>A126104970W</vt:lpstr>
      <vt:lpstr>A126104970W_Data</vt:lpstr>
      <vt:lpstr>A126104970W_Latest</vt:lpstr>
      <vt:lpstr>A126104974F</vt:lpstr>
      <vt:lpstr>A126104974F_Data</vt:lpstr>
      <vt:lpstr>A126104974F_Latest</vt:lpstr>
      <vt:lpstr>A126104978R</vt:lpstr>
      <vt:lpstr>A126104978R_Data</vt:lpstr>
      <vt:lpstr>A126104978R_Latest</vt:lpstr>
      <vt:lpstr>A126104982F</vt:lpstr>
      <vt:lpstr>A126104982F_Data</vt:lpstr>
      <vt:lpstr>A126104982F_Latest</vt:lpstr>
      <vt:lpstr>A126104986R</vt:lpstr>
      <vt:lpstr>A126104986R_Data</vt:lpstr>
      <vt:lpstr>A126104986R_Latest</vt:lpstr>
      <vt:lpstr>A126104990F</vt:lpstr>
      <vt:lpstr>A126104990F_Data</vt:lpstr>
      <vt:lpstr>A126104990F_Latest</vt:lpstr>
      <vt:lpstr>A126104994R</vt:lpstr>
      <vt:lpstr>A126104994R_Data</vt:lpstr>
      <vt:lpstr>A126104994R_Latest</vt:lpstr>
      <vt:lpstr>A126104998X</vt:lpstr>
      <vt:lpstr>A126104998X_Data</vt:lpstr>
      <vt:lpstr>A126104998X_Latest</vt:lpstr>
      <vt:lpstr>A126105002F</vt:lpstr>
      <vt:lpstr>A126105002F_Data</vt:lpstr>
      <vt:lpstr>A126105002F_Latest</vt:lpstr>
      <vt:lpstr>A126105006R</vt:lpstr>
      <vt:lpstr>A126105006R_Data</vt:lpstr>
      <vt:lpstr>A126105006R_Latest</vt:lpstr>
      <vt:lpstr>A126105010F</vt:lpstr>
      <vt:lpstr>A126105010F_Data</vt:lpstr>
      <vt:lpstr>A126105010F_Latest</vt:lpstr>
      <vt:lpstr>A126105014R</vt:lpstr>
      <vt:lpstr>A126105014R_Data</vt:lpstr>
      <vt:lpstr>A126105014R_Latest</vt:lpstr>
      <vt:lpstr>A126105018X</vt:lpstr>
      <vt:lpstr>A126105018X_Data</vt:lpstr>
      <vt:lpstr>A126105018X_Latest</vt:lpstr>
      <vt:lpstr>A126105022R</vt:lpstr>
      <vt:lpstr>A126105022R_Data</vt:lpstr>
      <vt:lpstr>A126105022R_Latest</vt:lpstr>
      <vt:lpstr>A126105026X</vt:lpstr>
      <vt:lpstr>A126105026X_Data</vt:lpstr>
      <vt:lpstr>A126105026X_Latest</vt:lpstr>
      <vt:lpstr>A126105030R</vt:lpstr>
      <vt:lpstr>A126105030R_Data</vt:lpstr>
      <vt:lpstr>A126105030R_Latest</vt:lpstr>
      <vt:lpstr>A126105034X</vt:lpstr>
      <vt:lpstr>A126105034X_Data</vt:lpstr>
      <vt:lpstr>A126105034X_Latest</vt:lpstr>
      <vt:lpstr>A126106158V</vt:lpstr>
      <vt:lpstr>A126106158V_Data</vt:lpstr>
      <vt:lpstr>A126106158V_Latest</vt:lpstr>
      <vt:lpstr>A126106162K</vt:lpstr>
      <vt:lpstr>A126106162K_Data</vt:lpstr>
      <vt:lpstr>A126106162K_Latest</vt:lpstr>
      <vt:lpstr>A126106166V</vt:lpstr>
      <vt:lpstr>A126106166V_Data</vt:lpstr>
      <vt:lpstr>A126106166V_Latest</vt:lpstr>
      <vt:lpstr>A126106170K</vt:lpstr>
      <vt:lpstr>A126106170K_Data</vt:lpstr>
      <vt:lpstr>A126106170K_Latest</vt:lpstr>
      <vt:lpstr>A126106174V</vt:lpstr>
      <vt:lpstr>A126106174V_Data</vt:lpstr>
      <vt:lpstr>A126106174V_Latest</vt:lpstr>
      <vt:lpstr>A126106178C</vt:lpstr>
      <vt:lpstr>A126106178C_Data</vt:lpstr>
      <vt:lpstr>A126106178C_Latest</vt:lpstr>
      <vt:lpstr>A126106182V</vt:lpstr>
      <vt:lpstr>A126106182V_Data</vt:lpstr>
      <vt:lpstr>A126106182V_Latest</vt:lpstr>
      <vt:lpstr>A126106186C</vt:lpstr>
      <vt:lpstr>A126106186C_Data</vt:lpstr>
      <vt:lpstr>A126106186C_Latest</vt:lpstr>
      <vt:lpstr>A126106190V</vt:lpstr>
      <vt:lpstr>A126106190V_Data</vt:lpstr>
      <vt:lpstr>A126106190V_Latest</vt:lpstr>
      <vt:lpstr>A126106194C</vt:lpstr>
      <vt:lpstr>A126106194C_Data</vt:lpstr>
      <vt:lpstr>A126106194C_Latest</vt:lpstr>
      <vt:lpstr>A126106198L</vt:lpstr>
      <vt:lpstr>A126106198L_Data</vt:lpstr>
      <vt:lpstr>A126106198L_Latest</vt:lpstr>
      <vt:lpstr>A126106202T</vt:lpstr>
      <vt:lpstr>A126106202T_Data</vt:lpstr>
      <vt:lpstr>A126106202T_Latest</vt:lpstr>
      <vt:lpstr>A126106206A</vt:lpstr>
      <vt:lpstr>A126106206A_Data</vt:lpstr>
      <vt:lpstr>A126106206A_Latest</vt:lpstr>
      <vt:lpstr>A126106210T</vt:lpstr>
      <vt:lpstr>A126106210T_Data</vt:lpstr>
      <vt:lpstr>A126106210T_Latest</vt:lpstr>
      <vt:lpstr>A126106214A</vt:lpstr>
      <vt:lpstr>A126106214A_Data</vt:lpstr>
      <vt:lpstr>A126106214A_Latest</vt:lpstr>
      <vt:lpstr>A126106218K</vt:lpstr>
      <vt:lpstr>A126106218K_Data</vt:lpstr>
      <vt:lpstr>A126106218K_Latest</vt:lpstr>
      <vt:lpstr>A126106222A</vt:lpstr>
      <vt:lpstr>A126106222A_Data</vt:lpstr>
      <vt:lpstr>A126106222A_Latest</vt:lpstr>
      <vt:lpstr>A126106226K</vt:lpstr>
      <vt:lpstr>A126106226K_Data</vt:lpstr>
      <vt:lpstr>A126106226K_Latest</vt:lpstr>
      <vt:lpstr>A126106230A</vt:lpstr>
      <vt:lpstr>A126106230A_Data</vt:lpstr>
      <vt:lpstr>A126106230A_Latest</vt:lpstr>
      <vt:lpstr>A126106234K</vt:lpstr>
      <vt:lpstr>A126106234K_Data</vt:lpstr>
      <vt:lpstr>A126106234K_Latest</vt:lpstr>
      <vt:lpstr>A126106238V</vt:lpstr>
      <vt:lpstr>A126106238V_Data</vt:lpstr>
      <vt:lpstr>A126106238V_Latest</vt:lpstr>
      <vt:lpstr>A126106242K</vt:lpstr>
      <vt:lpstr>A126106242K_Data</vt:lpstr>
      <vt:lpstr>A126106242K_Latest</vt:lpstr>
      <vt:lpstr>A126106246V</vt:lpstr>
      <vt:lpstr>A126106246V_Data</vt:lpstr>
      <vt:lpstr>A126106246V_Latest</vt:lpstr>
      <vt:lpstr>A126106250K</vt:lpstr>
      <vt:lpstr>A126106250K_Data</vt:lpstr>
      <vt:lpstr>A126106250K_Latest</vt:lpstr>
      <vt:lpstr>A126106254V</vt:lpstr>
      <vt:lpstr>A126106254V_Data</vt:lpstr>
      <vt:lpstr>A126106254V_Latest</vt:lpstr>
      <vt:lpstr>A126106258C</vt:lpstr>
      <vt:lpstr>A126106258C_Data</vt:lpstr>
      <vt:lpstr>A126106258C_Latest</vt:lpstr>
      <vt:lpstr>A126106262V</vt:lpstr>
      <vt:lpstr>A126106262V_Data</vt:lpstr>
      <vt:lpstr>A126106262V_Latest</vt:lpstr>
      <vt:lpstr>A126106266C</vt:lpstr>
      <vt:lpstr>A126106266C_Data</vt:lpstr>
      <vt:lpstr>A126106266C_Latest</vt:lpstr>
      <vt:lpstr>A126106270V</vt:lpstr>
      <vt:lpstr>A126106270V_Data</vt:lpstr>
      <vt:lpstr>A126106270V_Latest</vt:lpstr>
      <vt:lpstr>A126106274C</vt:lpstr>
      <vt:lpstr>A126106274C_Data</vt:lpstr>
      <vt:lpstr>A126106274C_Latest</vt:lpstr>
      <vt:lpstr>A126106278L</vt:lpstr>
      <vt:lpstr>A126106278L_Data</vt:lpstr>
      <vt:lpstr>A126106278L_Latest</vt:lpstr>
      <vt:lpstr>A126106282C</vt:lpstr>
      <vt:lpstr>A126106282C_Data</vt:lpstr>
      <vt:lpstr>A126106282C_Latest</vt:lpstr>
      <vt:lpstr>A126106286L</vt:lpstr>
      <vt:lpstr>A126106286L_Data</vt:lpstr>
      <vt:lpstr>A126106286L_Latest</vt:lpstr>
      <vt:lpstr>A126106290C</vt:lpstr>
      <vt:lpstr>A126106290C_Data</vt:lpstr>
      <vt:lpstr>A126106290C_Latest</vt:lpstr>
      <vt:lpstr>A126106294L</vt:lpstr>
      <vt:lpstr>A126106294L_Data</vt:lpstr>
      <vt:lpstr>A126106294L_Latest</vt:lpstr>
      <vt:lpstr>A126107418W</vt:lpstr>
      <vt:lpstr>A126107418W_Data</vt:lpstr>
      <vt:lpstr>A126107418W_Latest</vt:lpstr>
      <vt:lpstr>A126107422L</vt:lpstr>
      <vt:lpstr>A126107422L_Data</vt:lpstr>
      <vt:lpstr>A126107422L_Latest</vt:lpstr>
      <vt:lpstr>A126107426W</vt:lpstr>
      <vt:lpstr>A126107426W_Data</vt:lpstr>
      <vt:lpstr>A126107426W_Latest</vt:lpstr>
      <vt:lpstr>A126107430L</vt:lpstr>
      <vt:lpstr>A126107430L_Data</vt:lpstr>
      <vt:lpstr>A126107430L_Latest</vt:lpstr>
      <vt:lpstr>A126107434W</vt:lpstr>
      <vt:lpstr>A126107434W_Data</vt:lpstr>
      <vt:lpstr>A126107434W_Latest</vt:lpstr>
      <vt:lpstr>A126107438F</vt:lpstr>
      <vt:lpstr>A126107438F_Data</vt:lpstr>
      <vt:lpstr>A126107438F_Latest</vt:lpstr>
      <vt:lpstr>A126107442W</vt:lpstr>
      <vt:lpstr>A126107442W_Data</vt:lpstr>
      <vt:lpstr>A126107442W_Latest</vt:lpstr>
      <vt:lpstr>A126107446F</vt:lpstr>
      <vt:lpstr>A126107446F_Data</vt:lpstr>
      <vt:lpstr>A126107446F_Latest</vt:lpstr>
      <vt:lpstr>A126107450W</vt:lpstr>
      <vt:lpstr>A126107450W_Data</vt:lpstr>
      <vt:lpstr>A126107450W_Latest</vt:lpstr>
      <vt:lpstr>A126107454F</vt:lpstr>
      <vt:lpstr>A126107454F_Data</vt:lpstr>
      <vt:lpstr>A126107454F_Latest</vt:lpstr>
      <vt:lpstr>A126107458R</vt:lpstr>
      <vt:lpstr>A126107458R_Data</vt:lpstr>
      <vt:lpstr>A126107458R_Latest</vt:lpstr>
      <vt:lpstr>A126107462F</vt:lpstr>
      <vt:lpstr>A126107462F_Data</vt:lpstr>
      <vt:lpstr>A126107462F_Latest</vt:lpstr>
      <vt:lpstr>A126107466R</vt:lpstr>
      <vt:lpstr>A126107466R_Data</vt:lpstr>
      <vt:lpstr>A126107466R_Latest</vt:lpstr>
      <vt:lpstr>A126107470F</vt:lpstr>
      <vt:lpstr>A126107470F_Data</vt:lpstr>
      <vt:lpstr>A126107470F_Latest</vt:lpstr>
      <vt:lpstr>A126107474R</vt:lpstr>
      <vt:lpstr>A126107474R_Data</vt:lpstr>
      <vt:lpstr>A126107474R_Latest</vt:lpstr>
      <vt:lpstr>A126107478X</vt:lpstr>
      <vt:lpstr>A126107478X_Data</vt:lpstr>
      <vt:lpstr>A126107478X_Latest</vt:lpstr>
      <vt:lpstr>A126107482R</vt:lpstr>
      <vt:lpstr>A126107482R_Data</vt:lpstr>
      <vt:lpstr>A126107482R_Latest</vt:lpstr>
      <vt:lpstr>A126107486X</vt:lpstr>
      <vt:lpstr>A126107486X_Data</vt:lpstr>
      <vt:lpstr>A126107486X_Latest</vt:lpstr>
      <vt:lpstr>A126107490R</vt:lpstr>
      <vt:lpstr>A126107490R_Data</vt:lpstr>
      <vt:lpstr>A126107490R_Latest</vt:lpstr>
      <vt:lpstr>A126107494X</vt:lpstr>
      <vt:lpstr>A126107494X_Data</vt:lpstr>
      <vt:lpstr>A126107494X_Latest</vt:lpstr>
      <vt:lpstr>A126107498J</vt:lpstr>
      <vt:lpstr>A126107498J_Data</vt:lpstr>
      <vt:lpstr>A126107498J_Latest</vt:lpstr>
      <vt:lpstr>A126107502L</vt:lpstr>
      <vt:lpstr>A126107502L_Data</vt:lpstr>
      <vt:lpstr>A126107502L_Latest</vt:lpstr>
      <vt:lpstr>A126107506W</vt:lpstr>
      <vt:lpstr>A126107506W_Data</vt:lpstr>
      <vt:lpstr>A126107506W_Latest</vt:lpstr>
      <vt:lpstr>A126107510L</vt:lpstr>
      <vt:lpstr>A126107510L_Data</vt:lpstr>
      <vt:lpstr>A126107510L_Latest</vt:lpstr>
      <vt:lpstr>A126107514W</vt:lpstr>
      <vt:lpstr>A126107514W_Data</vt:lpstr>
      <vt:lpstr>A126107514W_Latest</vt:lpstr>
      <vt:lpstr>A126107518F</vt:lpstr>
      <vt:lpstr>A126107518F_Data</vt:lpstr>
      <vt:lpstr>A126107518F_Latest</vt:lpstr>
      <vt:lpstr>A126107522W</vt:lpstr>
      <vt:lpstr>A126107522W_Data</vt:lpstr>
      <vt:lpstr>A126107522W_Latest</vt:lpstr>
      <vt:lpstr>A126107526F</vt:lpstr>
      <vt:lpstr>A126107526F_Data</vt:lpstr>
      <vt:lpstr>A126107526F_Latest</vt:lpstr>
      <vt:lpstr>A126107530W</vt:lpstr>
      <vt:lpstr>A126107530W_Data</vt:lpstr>
      <vt:lpstr>A126107530W_Latest</vt:lpstr>
      <vt:lpstr>A126107534F</vt:lpstr>
      <vt:lpstr>A126107534F_Data</vt:lpstr>
      <vt:lpstr>A126107534F_Latest</vt:lpstr>
      <vt:lpstr>A126107538R</vt:lpstr>
      <vt:lpstr>A126107538R_Data</vt:lpstr>
      <vt:lpstr>A126107538R_Latest</vt:lpstr>
      <vt:lpstr>A126107542F</vt:lpstr>
      <vt:lpstr>A126107542F_Data</vt:lpstr>
      <vt:lpstr>A126107542F_Latest</vt:lpstr>
      <vt:lpstr>A126107546R</vt:lpstr>
      <vt:lpstr>A126107546R_Data</vt:lpstr>
      <vt:lpstr>A126107546R_Latest</vt:lpstr>
      <vt:lpstr>A126107550F</vt:lpstr>
      <vt:lpstr>A126107550F_Data</vt:lpstr>
      <vt:lpstr>A126107550F_Latest</vt:lpstr>
      <vt:lpstr>A126107554R</vt:lpstr>
      <vt:lpstr>A126107554R_Data</vt:lpstr>
      <vt:lpstr>A126107554R_Latest</vt:lpstr>
      <vt:lpstr>A126108678K</vt:lpstr>
      <vt:lpstr>A126108678K_Data</vt:lpstr>
      <vt:lpstr>A126108678K_Latest</vt:lpstr>
      <vt:lpstr>A126108682A</vt:lpstr>
      <vt:lpstr>A126108682A_Data</vt:lpstr>
      <vt:lpstr>A126108682A_Latest</vt:lpstr>
      <vt:lpstr>A126108686K</vt:lpstr>
      <vt:lpstr>A126108686K_Data</vt:lpstr>
      <vt:lpstr>A126108686K_Latest</vt:lpstr>
      <vt:lpstr>A126108690A</vt:lpstr>
      <vt:lpstr>A126108690A_Data</vt:lpstr>
      <vt:lpstr>A126108690A_Latest</vt:lpstr>
      <vt:lpstr>A126108694K</vt:lpstr>
      <vt:lpstr>A126108694K_Data</vt:lpstr>
      <vt:lpstr>A126108694K_Latest</vt:lpstr>
      <vt:lpstr>A126108698V</vt:lpstr>
      <vt:lpstr>A126108698V_Data</vt:lpstr>
      <vt:lpstr>A126108698V_Latest</vt:lpstr>
      <vt:lpstr>A126108702X</vt:lpstr>
      <vt:lpstr>A126108702X_Data</vt:lpstr>
      <vt:lpstr>A126108702X_Latest</vt:lpstr>
      <vt:lpstr>A126108706J</vt:lpstr>
      <vt:lpstr>A126108706J_Data</vt:lpstr>
      <vt:lpstr>A126108706J_Latest</vt:lpstr>
      <vt:lpstr>A126108710X</vt:lpstr>
      <vt:lpstr>A126108710X_Data</vt:lpstr>
      <vt:lpstr>A126108710X_Latest</vt:lpstr>
      <vt:lpstr>A126108714J</vt:lpstr>
      <vt:lpstr>A126108714J_Data</vt:lpstr>
      <vt:lpstr>A126108714J_Latest</vt:lpstr>
      <vt:lpstr>A126108718T</vt:lpstr>
      <vt:lpstr>A126108718T_Data</vt:lpstr>
      <vt:lpstr>A126108718T_Latest</vt:lpstr>
      <vt:lpstr>A126108722J</vt:lpstr>
      <vt:lpstr>A126108722J_Data</vt:lpstr>
      <vt:lpstr>A126108722J_Latest</vt:lpstr>
      <vt:lpstr>A126108726T</vt:lpstr>
      <vt:lpstr>A126108726T_Data</vt:lpstr>
      <vt:lpstr>A126108726T_Latest</vt:lpstr>
      <vt:lpstr>A126108730J</vt:lpstr>
      <vt:lpstr>A126108730J_Data</vt:lpstr>
      <vt:lpstr>A126108730J_Latest</vt:lpstr>
      <vt:lpstr>A126108734T</vt:lpstr>
      <vt:lpstr>A126108734T_Data</vt:lpstr>
      <vt:lpstr>A126108734T_Latest</vt:lpstr>
      <vt:lpstr>A126108738A</vt:lpstr>
      <vt:lpstr>A126108738A_Data</vt:lpstr>
      <vt:lpstr>A126108738A_Latest</vt:lpstr>
      <vt:lpstr>A126108742T</vt:lpstr>
      <vt:lpstr>A126108742T_Data</vt:lpstr>
      <vt:lpstr>A126108742T_Latest</vt:lpstr>
      <vt:lpstr>A126108746A</vt:lpstr>
      <vt:lpstr>A126108746A_Data</vt:lpstr>
      <vt:lpstr>A126108746A_Latest</vt:lpstr>
      <vt:lpstr>A126108750T</vt:lpstr>
      <vt:lpstr>A126108750T_Data</vt:lpstr>
      <vt:lpstr>A126108750T_Latest</vt:lpstr>
      <vt:lpstr>A126108754A</vt:lpstr>
      <vt:lpstr>A126108754A_Data</vt:lpstr>
      <vt:lpstr>A126108754A_Latest</vt:lpstr>
      <vt:lpstr>A126108758K</vt:lpstr>
      <vt:lpstr>A126108758K_Data</vt:lpstr>
      <vt:lpstr>A126108758K_Latest</vt:lpstr>
      <vt:lpstr>A126108762A</vt:lpstr>
      <vt:lpstr>A126108762A_Data</vt:lpstr>
      <vt:lpstr>A126108762A_Latest</vt:lpstr>
      <vt:lpstr>A126108766K</vt:lpstr>
      <vt:lpstr>A126108766K_Data</vt:lpstr>
      <vt:lpstr>A126108766K_Latest</vt:lpstr>
      <vt:lpstr>A126108770A</vt:lpstr>
      <vt:lpstr>A126108770A_Data</vt:lpstr>
      <vt:lpstr>A126108770A_Latest</vt:lpstr>
      <vt:lpstr>A126108774K</vt:lpstr>
      <vt:lpstr>A126108774K_Data</vt:lpstr>
      <vt:lpstr>A126108774K_Latest</vt:lpstr>
      <vt:lpstr>A126108778V</vt:lpstr>
      <vt:lpstr>A126108778V_Data</vt:lpstr>
      <vt:lpstr>A126108778V_Latest</vt:lpstr>
      <vt:lpstr>A126108782K</vt:lpstr>
      <vt:lpstr>A126108782K_Data</vt:lpstr>
      <vt:lpstr>A126108782K_Latest</vt:lpstr>
      <vt:lpstr>A126108786V</vt:lpstr>
      <vt:lpstr>A126108786V_Data</vt:lpstr>
      <vt:lpstr>A126108786V_Latest</vt:lpstr>
      <vt:lpstr>A126108790K</vt:lpstr>
      <vt:lpstr>A126108790K_Data</vt:lpstr>
      <vt:lpstr>A126108790K_Latest</vt:lpstr>
      <vt:lpstr>A126108794V</vt:lpstr>
      <vt:lpstr>A126108794V_Data</vt:lpstr>
      <vt:lpstr>A126108794V_Latest</vt:lpstr>
      <vt:lpstr>A126108798C</vt:lpstr>
      <vt:lpstr>A126108798C_Data</vt:lpstr>
      <vt:lpstr>A126108798C_Latest</vt:lpstr>
      <vt:lpstr>A126108802J</vt:lpstr>
      <vt:lpstr>A126108802J_Data</vt:lpstr>
      <vt:lpstr>A126108802J_Latest</vt:lpstr>
      <vt:lpstr>A126108806T</vt:lpstr>
      <vt:lpstr>A126108806T_Data</vt:lpstr>
      <vt:lpstr>A126108806T_Latest</vt:lpstr>
      <vt:lpstr>A126108810J</vt:lpstr>
      <vt:lpstr>A126108810J_Data</vt:lpstr>
      <vt:lpstr>A126108810J_Latest</vt:lpstr>
      <vt:lpstr>A126108814T</vt:lpstr>
      <vt:lpstr>A126108814T_Data</vt:lpstr>
      <vt:lpstr>A126108814T_Latest</vt:lpstr>
      <vt:lpstr>A126109938L</vt:lpstr>
      <vt:lpstr>A126109938L_Data</vt:lpstr>
      <vt:lpstr>A126109938L_Latest</vt:lpstr>
      <vt:lpstr>A126109942C</vt:lpstr>
      <vt:lpstr>A126109942C_Data</vt:lpstr>
      <vt:lpstr>A126109942C_Latest</vt:lpstr>
      <vt:lpstr>A126109946L</vt:lpstr>
      <vt:lpstr>A126109946L_Data</vt:lpstr>
      <vt:lpstr>A126109946L_Latest</vt:lpstr>
      <vt:lpstr>A126109950C</vt:lpstr>
      <vt:lpstr>A126109950C_Data</vt:lpstr>
      <vt:lpstr>A126109950C_Latest</vt:lpstr>
      <vt:lpstr>A126109954L</vt:lpstr>
      <vt:lpstr>A126109954L_Data</vt:lpstr>
      <vt:lpstr>A126109954L_Latest</vt:lpstr>
      <vt:lpstr>A126109958W</vt:lpstr>
      <vt:lpstr>A126109958W_Data</vt:lpstr>
      <vt:lpstr>A126109958W_Latest</vt:lpstr>
      <vt:lpstr>A126109962L</vt:lpstr>
      <vt:lpstr>A126109962L_Data</vt:lpstr>
      <vt:lpstr>A126109962L_Latest</vt:lpstr>
      <vt:lpstr>A126109966W</vt:lpstr>
      <vt:lpstr>A126109966W_Data</vt:lpstr>
      <vt:lpstr>A126109966W_Latest</vt:lpstr>
      <vt:lpstr>A126109970L</vt:lpstr>
      <vt:lpstr>A126109970L_Data</vt:lpstr>
      <vt:lpstr>A126109970L_Latest</vt:lpstr>
      <vt:lpstr>A126109974W</vt:lpstr>
      <vt:lpstr>A126109974W_Data</vt:lpstr>
      <vt:lpstr>A126109974W_Latest</vt:lpstr>
      <vt:lpstr>A126109978F</vt:lpstr>
      <vt:lpstr>A126109978F_Data</vt:lpstr>
      <vt:lpstr>A126109978F_Latest</vt:lpstr>
      <vt:lpstr>A126109982W</vt:lpstr>
      <vt:lpstr>A126109982W_Data</vt:lpstr>
      <vt:lpstr>A126109982W_Latest</vt:lpstr>
      <vt:lpstr>A126109986F</vt:lpstr>
      <vt:lpstr>A126109986F_Data</vt:lpstr>
      <vt:lpstr>A126109986F_Latest</vt:lpstr>
      <vt:lpstr>A126109990W</vt:lpstr>
      <vt:lpstr>A126109990W_Data</vt:lpstr>
      <vt:lpstr>A126109990W_Latest</vt:lpstr>
      <vt:lpstr>A126109994F</vt:lpstr>
      <vt:lpstr>A126109994F_Data</vt:lpstr>
      <vt:lpstr>A126109994F_Latest</vt:lpstr>
      <vt:lpstr>A126109998R</vt:lpstr>
      <vt:lpstr>A126109998R_Data</vt:lpstr>
      <vt:lpstr>A126109998R_Latest</vt:lpstr>
      <vt:lpstr>A126110002A</vt:lpstr>
      <vt:lpstr>A126110002A_Data</vt:lpstr>
      <vt:lpstr>A126110002A_Latest</vt:lpstr>
      <vt:lpstr>A126110006K</vt:lpstr>
      <vt:lpstr>A126110006K_Data</vt:lpstr>
      <vt:lpstr>A126110006K_Latest</vt:lpstr>
      <vt:lpstr>A126110010A</vt:lpstr>
      <vt:lpstr>A126110010A_Data</vt:lpstr>
      <vt:lpstr>A126110010A_Latest</vt:lpstr>
      <vt:lpstr>A126110014K</vt:lpstr>
      <vt:lpstr>A126110014K_Data</vt:lpstr>
      <vt:lpstr>A126110014K_Latest</vt:lpstr>
      <vt:lpstr>A126110018V</vt:lpstr>
      <vt:lpstr>A126110018V_Data</vt:lpstr>
      <vt:lpstr>A126110018V_Latest</vt:lpstr>
      <vt:lpstr>A126110022K</vt:lpstr>
      <vt:lpstr>A126110022K_Data</vt:lpstr>
      <vt:lpstr>A126110022K_Latest</vt:lpstr>
      <vt:lpstr>A126110026V</vt:lpstr>
      <vt:lpstr>A126110026V_Data</vt:lpstr>
      <vt:lpstr>A126110026V_Latest</vt:lpstr>
      <vt:lpstr>A126110030K</vt:lpstr>
      <vt:lpstr>A126110030K_Data</vt:lpstr>
      <vt:lpstr>A126110030K_Latest</vt:lpstr>
      <vt:lpstr>A126110034V</vt:lpstr>
      <vt:lpstr>A126110034V_Data</vt:lpstr>
      <vt:lpstr>A126110034V_Latest</vt:lpstr>
      <vt:lpstr>A126110038C</vt:lpstr>
      <vt:lpstr>A126110038C_Data</vt:lpstr>
      <vt:lpstr>A126110038C_Latest</vt:lpstr>
      <vt:lpstr>A126110042V</vt:lpstr>
      <vt:lpstr>A126110042V_Data</vt:lpstr>
      <vt:lpstr>A126110042V_Latest</vt:lpstr>
      <vt:lpstr>A126110046C</vt:lpstr>
      <vt:lpstr>A126110046C_Data</vt:lpstr>
      <vt:lpstr>A126110046C_Latest</vt:lpstr>
      <vt:lpstr>A126110050V</vt:lpstr>
      <vt:lpstr>A126110050V_Data</vt:lpstr>
      <vt:lpstr>A126110050V_Latest</vt:lpstr>
      <vt:lpstr>A126110054C</vt:lpstr>
      <vt:lpstr>A126110054C_Data</vt:lpstr>
      <vt:lpstr>A126110054C_Latest</vt:lpstr>
      <vt:lpstr>A126110058L</vt:lpstr>
      <vt:lpstr>A126110058L_Data</vt:lpstr>
      <vt:lpstr>A126110058L_Latest</vt:lpstr>
      <vt:lpstr>A126110062C</vt:lpstr>
      <vt:lpstr>A126110062C_Data</vt:lpstr>
      <vt:lpstr>A126110062C_Latest</vt:lpstr>
      <vt:lpstr>A126110066L</vt:lpstr>
      <vt:lpstr>A126110066L_Data</vt:lpstr>
      <vt:lpstr>A126110066L_Latest</vt:lpstr>
      <vt:lpstr>A126110070C</vt:lpstr>
      <vt:lpstr>A126110070C_Data</vt:lpstr>
      <vt:lpstr>A126110070C_Latest</vt:lpstr>
      <vt:lpstr>A126110074L</vt:lpstr>
      <vt:lpstr>A126110074L_Data</vt:lpstr>
      <vt:lpstr>A126110074L_Latest</vt:lpstr>
      <vt:lpstr>A126110078W</vt:lpstr>
      <vt:lpstr>A126110078W_Data</vt:lpstr>
      <vt:lpstr>A126110078W_Latest</vt:lpstr>
      <vt:lpstr>A126110082L</vt:lpstr>
      <vt:lpstr>A126110082L_Data</vt:lpstr>
      <vt:lpstr>A126110082L_Latest</vt:lpstr>
      <vt:lpstr>A126110086W</vt:lpstr>
      <vt:lpstr>A126110086W_Data</vt:lpstr>
      <vt:lpstr>A126110086W_Latest</vt:lpstr>
      <vt:lpstr>A126110090L</vt:lpstr>
      <vt:lpstr>A126110090L_Data</vt:lpstr>
      <vt:lpstr>A126110090L_Latest</vt:lpstr>
      <vt:lpstr>A126110094W</vt:lpstr>
      <vt:lpstr>A126110094W_Data</vt:lpstr>
      <vt:lpstr>A126110094W_Latest</vt:lpstr>
      <vt:lpstr>A126110098F</vt:lpstr>
      <vt:lpstr>A126110098F_Data</vt:lpstr>
      <vt:lpstr>A126110098F_Latest</vt:lpstr>
      <vt:lpstr>A126110102K</vt:lpstr>
      <vt:lpstr>A126110102K_Data</vt:lpstr>
      <vt:lpstr>A126110102K_Latest</vt:lpstr>
      <vt:lpstr>A126110106V</vt:lpstr>
      <vt:lpstr>A126110106V_Data</vt:lpstr>
      <vt:lpstr>A126110106V_Latest</vt:lpstr>
      <vt:lpstr>A126110110K</vt:lpstr>
      <vt:lpstr>A126110110K_Data</vt:lpstr>
      <vt:lpstr>A126110110K_Latest</vt:lpstr>
      <vt:lpstr>A126110114V</vt:lpstr>
      <vt:lpstr>A126110114V_Data</vt:lpstr>
      <vt:lpstr>A126110114V_Latest</vt:lpstr>
      <vt:lpstr>A126110118C</vt:lpstr>
      <vt:lpstr>A126110118C_Data</vt:lpstr>
      <vt:lpstr>A126110118C_Latest</vt:lpstr>
      <vt:lpstr>A126110122V</vt:lpstr>
      <vt:lpstr>A126110122V_Data</vt:lpstr>
      <vt:lpstr>A126110122V_Latest</vt:lpstr>
      <vt:lpstr>A126110126C</vt:lpstr>
      <vt:lpstr>A126110126C_Data</vt:lpstr>
      <vt:lpstr>A126110126C_Latest</vt:lpstr>
      <vt:lpstr>A126110130V</vt:lpstr>
      <vt:lpstr>A126110130V_Data</vt:lpstr>
      <vt:lpstr>A126110130V_Latest</vt:lpstr>
      <vt:lpstr>A126110134C</vt:lpstr>
      <vt:lpstr>A126110134C_Data</vt:lpstr>
      <vt:lpstr>A126110134C_Latest</vt:lpstr>
      <vt:lpstr>A126110138L</vt:lpstr>
      <vt:lpstr>A126110138L_Data</vt:lpstr>
      <vt:lpstr>A126110138L_Latest</vt:lpstr>
      <vt:lpstr>A126110142C</vt:lpstr>
      <vt:lpstr>A126110142C_Data</vt:lpstr>
      <vt:lpstr>A126110142C_Latest</vt:lpstr>
      <vt:lpstr>A126110146L</vt:lpstr>
      <vt:lpstr>A126110146L_Data</vt:lpstr>
      <vt:lpstr>A126110146L_Latest</vt:lpstr>
      <vt:lpstr>A126110150C</vt:lpstr>
      <vt:lpstr>A126110150C_Data</vt:lpstr>
      <vt:lpstr>A126110150C_Latest</vt:lpstr>
      <vt:lpstr>A126110154L</vt:lpstr>
      <vt:lpstr>A126110154L_Data</vt:lpstr>
      <vt:lpstr>A126110154L_Latest</vt:lpstr>
      <vt:lpstr>A126110158W</vt:lpstr>
      <vt:lpstr>A126110158W_Data</vt:lpstr>
      <vt:lpstr>A126110158W_Latest</vt:lpstr>
      <vt:lpstr>A126110162L</vt:lpstr>
      <vt:lpstr>A126110162L_Data</vt:lpstr>
      <vt:lpstr>A126110162L_Latest</vt:lpstr>
      <vt:lpstr>A126110166W</vt:lpstr>
      <vt:lpstr>A126110166W_Data</vt:lpstr>
      <vt:lpstr>A126110166W_Latest</vt:lpstr>
      <vt:lpstr>A126110170L</vt:lpstr>
      <vt:lpstr>A126110170L_Data</vt:lpstr>
      <vt:lpstr>A126110170L_Latest</vt:lpstr>
      <vt:lpstr>A126110174W</vt:lpstr>
      <vt:lpstr>A126110174W_Data</vt:lpstr>
      <vt:lpstr>A126110174W_Latest</vt:lpstr>
      <vt:lpstr>A126110178F</vt:lpstr>
      <vt:lpstr>A126110178F_Data</vt:lpstr>
      <vt:lpstr>A126110178F_Latest</vt:lpstr>
      <vt:lpstr>A126110182W</vt:lpstr>
      <vt:lpstr>A126110182W_Data</vt:lpstr>
      <vt:lpstr>A126110182W_Latest</vt:lpstr>
      <vt:lpstr>A126110186F</vt:lpstr>
      <vt:lpstr>A126110186F_Data</vt:lpstr>
      <vt:lpstr>A126110186F_Latest</vt:lpstr>
      <vt:lpstr>A126110190W</vt:lpstr>
      <vt:lpstr>A126110190W_Data</vt:lpstr>
      <vt:lpstr>A126110190W_Latest</vt:lpstr>
      <vt:lpstr>A126110194F</vt:lpstr>
      <vt:lpstr>A126110194F_Data</vt:lpstr>
      <vt:lpstr>A126110194F_Latest</vt:lpstr>
      <vt:lpstr>A126110198R</vt:lpstr>
      <vt:lpstr>A126110198R_Data</vt:lpstr>
      <vt:lpstr>A126110198R_Latest</vt:lpstr>
      <vt:lpstr>A126110202V</vt:lpstr>
      <vt:lpstr>A126110202V_Data</vt:lpstr>
      <vt:lpstr>A126110202V_Latest</vt:lpstr>
      <vt:lpstr>A126110206C</vt:lpstr>
      <vt:lpstr>A126110206C_Data</vt:lpstr>
      <vt:lpstr>A126110206C_Latest</vt:lpstr>
      <vt:lpstr>A126110210V</vt:lpstr>
      <vt:lpstr>A126110210V_Data</vt:lpstr>
      <vt:lpstr>A126110210V_Latest</vt:lpstr>
      <vt:lpstr>A126110214C</vt:lpstr>
      <vt:lpstr>A126110214C_Data</vt:lpstr>
      <vt:lpstr>A126110214C_Latest</vt:lpstr>
      <vt:lpstr>A126110218L</vt:lpstr>
      <vt:lpstr>A126110218L_Data</vt:lpstr>
      <vt:lpstr>A126110218L_Latest</vt:lpstr>
      <vt:lpstr>A126110222C</vt:lpstr>
      <vt:lpstr>A126110222C_Data</vt:lpstr>
      <vt:lpstr>A126110222C_Latest</vt:lpstr>
      <vt:lpstr>A126110226L</vt:lpstr>
      <vt:lpstr>A126110226L_Data</vt:lpstr>
      <vt:lpstr>A126110226L_Latest</vt:lpstr>
      <vt:lpstr>A126110230C</vt:lpstr>
      <vt:lpstr>A126110230C_Data</vt:lpstr>
      <vt:lpstr>A126110230C_Latest</vt:lpstr>
      <vt:lpstr>A126110234L</vt:lpstr>
      <vt:lpstr>A126110234L_Data</vt:lpstr>
      <vt:lpstr>A126110234L_Latest</vt:lpstr>
      <vt:lpstr>A126110238W</vt:lpstr>
      <vt:lpstr>A126110238W_Data</vt:lpstr>
      <vt:lpstr>A126110238W_Latest</vt:lpstr>
      <vt:lpstr>A126110242L</vt:lpstr>
      <vt:lpstr>A126110242L_Data</vt:lpstr>
      <vt:lpstr>A126110242L_Latest</vt:lpstr>
      <vt:lpstr>A126110246W</vt:lpstr>
      <vt:lpstr>A126110246W_Data</vt:lpstr>
      <vt:lpstr>A126110246W_Latest</vt:lpstr>
      <vt:lpstr>A126110250L</vt:lpstr>
      <vt:lpstr>A126110250L_Data</vt:lpstr>
      <vt:lpstr>A126110250L_Latest</vt:lpstr>
      <vt:lpstr>A126110254W</vt:lpstr>
      <vt:lpstr>A126110254W_Data</vt:lpstr>
      <vt:lpstr>A126110254W_Latest</vt:lpstr>
      <vt:lpstr>A126110258F</vt:lpstr>
      <vt:lpstr>A126110258F_Data</vt:lpstr>
      <vt:lpstr>A126110258F_Latest</vt:lpstr>
      <vt:lpstr>A126110262W</vt:lpstr>
      <vt:lpstr>A126110262W_Data</vt:lpstr>
      <vt:lpstr>A126110262W_Latest</vt:lpstr>
      <vt:lpstr>A126110266F</vt:lpstr>
      <vt:lpstr>A126110266F_Data</vt:lpstr>
      <vt:lpstr>A126110266F_Latest</vt:lpstr>
      <vt:lpstr>A126110270W</vt:lpstr>
      <vt:lpstr>A126110270W_Data</vt:lpstr>
      <vt:lpstr>A126110270W_Latest</vt:lpstr>
      <vt:lpstr>A126110274F</vt:lpstr>
      <vt:lpstr>A126110274F_Data</vt:lpstr>
      <vt:lpstr>A126110274F_Latest</vt:lpstr>
      <vt:lpstr>A126110278R</vt:lpstr>
      <vt:lpstr>A126110278R_Data</vt:lpstr>
      <vt:lpstr>A126110278R_Latest</vt:lpstr>
      <vt:lpstr>A126110282F</vt:lpstr>
      <vt:lpstr>A126110282F_Data</vt:lpstr>
      <vt:lpstr>A126110282F_Latest</vt:lpstr>
      <vt:lpstr>A126110286R</vt:lpstr>
      <vt:lpstr>A126110286R_Data</vt:lpstr>
      <vt:lpstr>A126110286R_Latest</vt:lpstr>
      <vt:lpstr>A126110290F</vt:lpstr>
      <vt:lpstr>A126110290F_Data</vt:lpstr>
      <vt:lpstr>A126110290F_Latest</vt:lpstr>
      <vt:lpstr>A126110294R</vt:lpstr>
      <vt:lpstr>A126110294R_Data</vt:lpstr>
      <vt:lpstr>A126110294R_Latest</vt:lpstr>
      <vt:lpstr>A126110298X</vt:lpstr>
      <vt:lpstr>A126110298X_Data</vt:lpstr>
      <vt:lpstr>A126110298X_Latest</vt:lpstr>
      <vt:lpstr>A126110302C</vt:lpstr>
      <vt:lpstr>A126110302C_Data</vt:lpstr>
      <vt:lpstr>A126110302C_Latest</vt:lpstr>
      <vt:lpstr>A126110306L</vt:lpstr>
      <vt:lpstr>A126110306L_Data</vt:lpstr>
      <vt:lpstr>A126110306L_Latest</vt:lpstr>
      <vt:lpstr>A126110310C</vt:lpstr>
      <vt:lpstr>A126110310C_Data</vt:lpstr>
      <vt:lpstr>A126110310C_Latest</vt:lpstr>
      <vt:lpstr>A126110314L</vt:lpstr>
      <vt:lpstr>A126110314L_Data</vt:lpstr>
      <vt:lpstr>A126110314L_Latest</vt:lpstr>
      <vt:lpstr>A126110318W</vt:lpstr>
      <vt:lpstr>A126110318W_Data</vt:lpstr>
      <vt:lpstr>A126110318W_Latest</vt:lpstr>
      <vt:lpstr>A126110322L</vt:lpstr>
      <vt:lpstr>A126110322L_Data</vt:lpstr>
      <vt:lpstr>A126110322L_Latest</vt:lpstr>
      <vt:lpstr>A126110326W</vt:lpstr>
      <vt:lpstr>A126110326W_Data</vt:lpstr>
      <vt:lpstr>A126110326W_Latest</vt:lpstr>
      <vt:lpstr>A126110330L</vt:lpstr>
      <vt:lpstr>A126110330L_Data</vt:lpstr>
      <vt:lpstr>A126110330L_Latest</vt:lpstr>
      <vt:lpstr>A126110334W</vt:lpstr>
      <vt:lpstr>A126110334W_Data</vt:lpstr>
      <vt:lpstr>A126110334W_Latest</vt:lpstr>
      <vt:lpstr>A126110338F</vt:lpstr>
      <vt:lpstr>A126110338F_Data</vt:lpstr>
      <vt:lpstr>A126110338F_Latest</vt:lpstr>
      <vt:lpstr>A126110342W</vt:lpstr>
      <vt:lpstr>A126110342W_Data</vt:lpstr>
      <vt:lpstr>A126110342W_Latest</vt:lpstr>
      <vt:lpstr>A126110346F</vt:lpstr>
      <vt:lpstr>A126110346F_Data</vt:lpstr>
      <vt:lpstr>A126110346F_Latest</vt:lpstr>
      <vt:lpstr>A126110350W</vt:lpstr>
      <vt:lpstr>A126110350W_Data</vt:lpstr>
      <vt:lpstr>A126110350W_Latest</vt:lpstr>
      <vt:lpstr>A126110354F</vt:lpstr>
      <vt:lpstr>A126110354F_Data</vt:lpstr>
      <vt:lpstr>A126110354F_Latest</vt:lpstr>
      <vt:lpstr>A126110358R</vt:lpstr>
      <vt:lpstr>A126110358R_Data</vt:lpstr>
      <vt:lpstr>A126110358R_Latest</vt:lpstr>
      <vt:lpstr>A126110362F</vt:lpstr>
      <vt:lpstr>A126110362F_Data</vt:lpstr>
      <vt:lpstr>A126110362F_Latest</vt:lpstr>
      <vt:lpstr>A126110366R</vt:lpstr>
      <vt:lpstr>A126110366R_Data</vt:lpstr>
      <vt:lpstr>A126110366R_Latest</vt:lpstr>
      <vt:lpstr>A126110370F</vt:lpstr>
      <vt:lpstr>A126110370F_Data</vt:lpstr>
      <vt:lpstr>A126110370F_Latest</vt:lpstr>
      <vt:lpstr>A126110374R</vt:lpstr>
      <vt:lpstr>A126110374R_Data</vt:lpstr>
      <vt:lpstr>A126110374R_Latest</vt:lpstr>
      <vt:lpstr>A126110378X</vt:lpstr>
      <vt:lpstr>A126110378X_Data</vt:lpstr>
      <vt:lpstr>A126110378X_Latest</vt:lpstr>
      <vt:lpstr>A126110382R</vt:lpstr>
      <vt:lpstr>A126110382R_Data</vt:lpstr>
      <vt:lpstr>A126110382R_Latest</vt:lpstr>
      <vt:lpstr>A126110386X</vt:lpstr>
      <vt:lpstr>A126110386X_Data</vt:lpstr>
      <vt:lpstr>A126110386X_Latest</vt:lpstr>
      <vt:lpstr>A126110390R</vt:lpstr>
      <vt:lpstr>A126110390R_Data</vt:lpstr>
      <vt:lpstr>A126110390R_Latest</vt:lpstr>
      <vt:lpstr>A126110394X</vt:lpstr>
      <vt:lpstr>A126110394X_Data</vt:lpstr>
      <vt:lpstr>A126110394X_Latest</vt:lpstr>
      <vt:lpstr>A126110398J</vt:lpstr>
      <vt:lpstr>A126110398J_Data</vt:lpstr>
      <vt:lpstr>A126110398J_Latest</vt:lpstr>
      <vt:lpstr>A126110402L</vt:lpstr>
      <vt:lpstr>A126110402L_Data</vt:lpstr>
      <vt:lpstr>A126110402L_Latest</vt:lpstr>
      <vt:lpstr>A126110406W</vt:lpstr>
      <vt:lpstr>A126110406W_Data</vt:lpstr>
      <vt:lpstr>A126110406W_Latest</vt:lpstr>
      <vt:lpstr>A126110410L</vt:lpstr>
      <vt:lpstr>A126110410L_Data</vt:lpstr>
      <vt:lpstr>A126110410L_Latest</vt:lpstr>
      <vt:lpstr>A126110414W</vt:lpstr>
      <vt:lpstr>A126110414W_Data</vt:lpstr>
      <vt:lpstr>A126110414W_Latest</vt:lpstr>
      <vt:lpstr>A126110418F</vt:lpstr>
      <vt:lpstr>A126110418F_Data</vt:lpstr>
      <vt:lpstr>A126110418F_Latest</vt:lpstr>
      <vt:lpstr>A126110422W</vt:lpstr>
      <vt:lpstr>A126110422W_Data</vt:lpstr>
      <vt:lpstr>A126110422W_Latest</vt:lpstr>
      <vt:lpstr>A126110426F</vt:lpstr>
      <vt:lpstr>A126110426F_Data</vt:lpstr>
      <vt:lpstr>A126110426F_Latest</vt:lpstr>
      <vt:lpstr>A126110430W</vt:lpstr>
      <vt:lpstr>A126110430W_Data</vt:lpstr>
      <vt:lpstr>A126110430W_Latest</vt:lpstr>
      <vt:lpstr>A126110434F</vt:lpstr>
      <vt:lpstr>A126110434F_Data</vt:lpstr>
      <vt:lpstr>A126110434F_Latest</vt:lpstr>
      <vt:lpstr>A126110438R</vt:lpstr>
      <vt:lpstr>A126110438R_Data</vt:lpstr>
      <vt:lpstr>A126110438R_Latest</vt:lpstr>
      <vt:lpstr>A126110442F</vt:lpstr>
      <vt:lpstr>A126110442F_Data</vt:lpstr>
      <vt:lpstr>A126110442F_Latest</vt:lpstr>
      <vt:lpstr>A126110446R</vt:lpstr>
      <vt:lpstr>A126110446R_Data</vt:lpstr>
      <vt:lpstr>A126110446R_Latest</vt:lpstr>
      <vt:lpstr>A126110450F</vt:lpstr>
      <vt:lpstr>A126110450F_Data</vt:lpstr>
      <vt:lpstr>A126110450F_Latest</vt:lpstr>
      <vt:lpstr>A126110454R</vt:lpstr>
      <vt:lpstr>A126110454R_Data</vt:lpstr>
      <vt:lpstr>A126110454R_Latest</vt:lpstr>
      <vt:lpstr>A126110458X</vt:lpstr>
      <vt:lpstr>A126110458X_Data</vt:lpstr>
      <vt:lpstr>A126110458X_Latest</vt:lpstr>
      <vt:lpstr>A126110462R</vt:lpstr>
      <vt:lpstr>A126110462R_Data</vt:lpstr>
      <vt:lpstr>A126110462R_Latest</vt:lpstr>
      <vt:lpstr>A126110466X</vt:lpstr>
      <vt:lpstr>A126110466X_Data</vt:lpstr>
      <vt:lpstr>A126110466X_Latest</vt:lpstr>
      <vt:lpstr>A126110470R</vt:lpstr>
      <vt:lpstr>A126110470R_Data</vt:lpstr>
      <vt:lpstr>A126110470R_Latest</vt:lpstr>
      <vt:lpstr>A126110474X</vt:lpstr>
      <vt:lpstr>A126110474X_Data</vt:lpstr>
      <vt:lpstr>A126110474X_Latest</vt:lpstr>
      <vt:lpstr>A126110478J</vt:lpstr>
      <vt:lpstr>A126110478J_Data</vt:lpstr>
      <vt:lpstr>A126110478J_Latest</vt:lpstr>
      <vt:lpstr>A126110482X</vt:lpstr>
      <vt:lpstr>A126110482X_Data</vt:lpstr>
      <vt:lpstr>A126110482X_Latest</vt:lpstr>
      <vt:lpstr>A126110486J</vt:lpstr>
      <vt:lpstr>A126110486J_Data</vt:lpstr>
      <vt:lpstr>A126110486J_Latest</vt:lpstr>
      <vt:lpstr>A126110490X</vt:lpstr>
      <vt:lpstr>A126110490X_Data</vt:lpstr>
      <vt:lpstr>A126110490X_Latest</vt:lpstr>
      <vt:lpstr>A126110494J</vt:lpstr>
      <vt:lpstr>A126110494J_Data</vt:lpstr>
      <vt:lpstr>A126110494J_Latest</vt:lpstr>
      <vt:lpstr>A126110498T</vt:lpstr>
      <vt:lpstr>A126110498T_Data</vt:lpstr>
      <vt:lpstr>A126110498T_Latest</vt:lpstr>
      <vt:lpstr>A126110502W</vt:lpstr>
      <vt:lpstr>A126110502W_Data</vt:lpstr>
      <vt:lpstr>A126110502W_Latest</vt:lpstr>
      <vt:lpstr>A126110506F</vt:lpstr>
      <vt:lpstr>A126110506F_Data</vt:lpstr>
      <vt:lpstr>A126110506F_Latest</vt:lpstr>
      <vt:lpstr>A126110510W</vt:lpstr>
      <vt:lpstr>A126110510W_Data</vt:lpstr>
      <vt:lpstr>A126110510W_Latest</vt:lpstr>
      <vt:lpstr>A126110514F</vt:lpstr>
      <vt:lpstr>A126110514F_Data</vt:lpstr>
      <vt:lpstr>A126110514F_Latest</vt:lpstr>
      <vt:lpstr>A126110518R</vt:lpstr>
      <vt:lpstr>A126110518R_Data</vt:lpstr>
      <vt:lpstr>A126110518R_Latest</vt:lpstr>
      <vt:lpstr>A126110522F</vt:lpstr>
      <vt:lpstr>A126110522F_Data</vt:lpstr>
      <vt:lpstr>A126110522F_Latest</vt:lpstr>
      <vt:lpstr>A126110526R</vt:lpstr>
      <vt:lpstr>A126110526R_Data</vt:lpstr>
      <vt:lpstr>A126110526R_Latest</vt:lpstr>
      <vt:lpstr>A126110530F</vt:lpstr>
      <vt:lpstr>A126110530F_Data</vt:lpstr>
      <vt:lpstr>A126110530F_Latest</vt:lpstr>
      <vt:lpstr>A126110534R</vt:lpstr>
      <vt:lpstr>A126110534R_Data</vt:lpstr>
      <vt:lpstr>A126110534R_Latest</vt:lpstr>
      <vt:lpstr>A126110538X</vt:lpstr>
      <vt:lpstr>A126110538X_Data</vt:lpstr>
      <vt:lpstr>A126110538X_Latest</vt:lpstr>
      <vt:lpstr>A126110542R</vt:lpstr>
      <vt:lpstr>A126110542R_Data</vt:lpstr>
      <vt:lpstr>A126110542R_Latest</vt:lpstr>
      <vt:lpstr>A126110546X</vt:lpstr>
      <vt:lpstr>A126110546X_Data</vt:lpstr>
      <vt:lpstr>A126110546X_Latest</vt:lpstr>
      <vt:lpstr>A126110550R</vt:lpstr>
      <vt:lpstr>A126110550R_Data</vt:lpstr>
      <vt:lpstr>A126110550R_Latest</vt:lpstr>
      <vt:lpstr>A126110554X</vt:lpstr>
      <vt:lpstr>A126110554X_Data</vt:lpstr>
      <vt:lpstr>A126110554X_Latest</vt:lpstr>
      <vt:lpstr>A126110558J</vt:lpstr>
      <vt:lpstr>A126110558J_Data</vt:lpstr>
      <vt:lpstr>A126110558J_Latest</vt:lpstr>
      <vt:lpstr>A126110562X</vt:lpstr>
      <vt:lpstr>A126110562X_Data</vt:lpstr>
      <vt:lpstr>A126110562X_Latest</vt:lpstr>
      <vt:lpstr>A126110566J</vt:lpstr>
      <vt:lpstr>A126110566J_Data</vt:lpstr>
      <vt:lpstr>A126110566J_Latest</vt:lpstr>
      <vt:lpstr>A126110570X</vt:lpstr>
      <vt:lpstr>A126110570X_Data</vt:lpstr>
      <vt:lpstr>A126110570X_Latest</vt:lpstr>
      <vt:lpstr>A126110574J</vt:lpstr>
      <vt:lpstr>A126110574J_Data</vt:lpstr>
      <vt:lpstr>A126110574J_Latest</vt:lpstr>
      <vt:lpstr>A126110578T</vt:lpstr>
      <vt:lpstr>A126110578T_Data</vt:lpstr>
      <vt:lpstr>A126110578T_Latest</vt:lpstr>
      <vt:lpstr>A126110582J</vt:lpstr>
      <vt:lpstr>A126110582J_Data</vt:lpstr>
      <vt:lpstr>A126110582J_Latest</vt:lpstr>
      <vt:lpstr>A126110586T</vt:lpstr>
      <vt:lpstr>A126110586T_Data</vt:lpstr>
      <vt:lpstr>A126110586T_Latest</vt:lpstr>
      <vt:lpstr>A126110590J</vt:lpstr>
      <vt:lpstr>A126110590J_Data</vt:lpstr>
      <vt:lpstr>A126110590J_Latest</vt:lpstr>
      <vt:lpstr>A126110594T</vt:lpstr>
      <vt:lpstr>A126110594T_Data</vt:lpstr>
      <vt:lpstr>A126110594T_Latest</vt:lpstr>
      <vt:lpstr>A126110598A</vt:lpstr>
      <vt:lpstr>A126110598A_Data</vt:lpstr>
      <vt:lpstr>A126110598A_Latest</vt:lpstr>
      <vt:lpstr>A126110602F</vt:lpstr>
      <vt:lpstr>A126110602F_Data</vt:lpstr>
      <vt:lpstr>A126110602F_Latest</vt:lpstr>
      <vt:lpstr>A126110606R</vt:lpstr>
      <vt:lpstr>A126110606R_Data</vt:lpstr>
      <vt:lpstr>A126110606R_Latest</vt:lpstr>
      <vt:lpstr>A126110610F</vt:lpstr>
      <vt:lpstr>A126110610F_Data</vt:lpstr>
      <vt:lpstr>A126110610F_Latest</vt:lpstr>
      <vt:lpstr>A126110614R</vt:lpstr>
      <vt:lpstr>A126110614R_Data</vt:lpstr>
      <vt:lpstr>A126110614R_Latest</vt:lpstr>
      <vt:lpstr>A126110618X</vt:lpstr>
      <vt:lpstr>A126110618X_Data</vt:lpstr>
      <vt:lpstr>A126110618X_Latest</vt:lpstr>
      <vt:lpstr>A126110622R</vt:lpstr>
      <vt:lpstr>A126110622R_Data</vt:lpstr>
      <vt:lpstr>A126110622R_Latest</vt:lpstr>
      <vt:lpstr>A126110626X</vt:lpstr>
      <vt:lpstr>A126110626X_Data</vt:lpstr>
      <vt:lpstr>A126110626X_Latest</vt:lpstr>
      <vt:lpstr>A126110630R</vt:lpstr>
      <vt:lpstr>A126110630R_Data</vt:lpstr>
      <vt:lpstr>A126110630R_Latest</vt:lpstr>
      <vt:lpstr>A126110634X</vt:lpstr>
      <vt:lpstr>A126110634X_Data</vt:lpstr>
      <vt:lpstr>A126110634X_Latest</vt:lpstr>
      <vt:lpstr>A126110638J</vt:lpstr>
      <vt:lpstr>A126110638J_Data</vt:lpstr>
      <vt:lpstr>A126110638J_Latest</vt:lpstr>
      <vt:lpstr>A126110642X</vt:lpstr>
      <vt:lpstr>A126110642X_Data</vt:lpstr>
      <vt:lpstr>A126110642X_Latest</vt:lpstr>
      <vt:lpstr>A126110646J</vt:lpstr>
      <vt:lpstr>A126110646J_Data</vt:lpstr>
      <vt:lpstr>A126110646J_Latest</vt:lpstr>
      <vt:lpstr>A126110650X</vt:lpstr>
      <vt:lpstr>A126110650X_Data</vt:lpstr>
      <vt:lpstr>A126110650X_Latest</vt:lpstr>
      <vt:lpstr>A126110654J</vt:lpstr>
      <vt:lpstr>A126110654J_Data</vt:lpstr>
      <vt:lpstr>A126110654J_Latest</vt:lpstr>
      <vt:lpstr>A126110658T</vt:lpstr>
      <vt:lpstr>A126110658T_Data</vt:lpstr>
      <vt:lpstr>A126110658T_Latest</vt:lpstr>
      <vt:lpstr>A126110662J</vt:lpstr>
      <vt:lpstr>A126110662J_Data</vt:lpstr>
      <vt:lpstr>A126110662J_Latest</vt:lpstr>
      <vt:lpstr>A126110666T</vt:lpstr>
      <vt:lpstr>A126110666T_Data</vt:lpstr>
      <vt:lpstr>A126110666T_Latest</vt:lpstr>
      <vt:lpstr>A126110670J</vt:lpstr>
      <vt:lpstr>A126110670J_Data</vt:lpstr>
      <vt:lpstr>A126110670J_Latest</vt:lpstr>
      <vt:lpstr>A126110674T</vt:lpstr>
      <vt:lpstr>A126110674T_Data</vt:lpstr>
      <vt:lpstr>A126110674T_Latest</vt:lpstr>
      <vt:lpstr>A126110678A</vt:lpstr>
      <vt:lpstr>A126110678A_Data</vt:lpstr>
      <vt:lpstr>A126110678A_Latest</vt:lpstr>
      <vt:lpstr>A126110682T</vt:lpstr>
      <vt:lpstr>A126110682T_Data</vt:lpstr>
      <vt:lpstr>A126110682T_Latest</vt:lpstr>
      <vt:lpstr>A126110686A</vt:lpstr>
      <vt:lpstr>A126110686A_Data</vt:lpstr>
      <vt:lpstr>A126110686A_Latest</vt:lpstr>
      <vt:lpstr>A126110690T</vt:lpstr>
      <vt:lpstr>A126110690T_Data</vt:lpstr>
      <vt:lpstr>A126110690T_Latest</vt:lpstr>
      <vt:lpstr>A126110694A</vt:lpstr>
      <vt:lpstr>A126110694A_Data</vt:lpstr>
      <vt:lpstr>A126110694A_Latest</vt:lpstr>
      <vt:lpstr>A126110698K</vt:lpstr>
      <vt:lpstr>A126110698K_Data</vt:lpstr>
      <vt:lpstr>A126110698K_Latest</vt:lpstr>
      <vt:lpstr>A126110702R</vt:lpstr>
      <vt:lpstr>A126110702R_Data</vt:lpstr>
      <vt:lpstr>A126110702R_Latest</vt:lpstr>
      <vt:lpstr>A126110706X</vt:lpstr>
      <vt:lpstr>A126110706X_Data</vt:lpstr>
      <vt:lpstr>A126110706X_Latest</vt:lpstr>
      <vt:lpstr>A126110710R</vt:lpstr>
      <vt:lpstr>A126110710R_Data</vt:lpstr>
      <vt:lpstr>A126110710R_Latest</vt:lpstr>
      <vt:lpstr>A126110714X</vt:lpstr>
      <vt:lpstr>A126110714X_Data</vt:lpstr>
      <vt:lpstr>A126110714X_Latest</vt:lpstr>
      <vt:lpstr>A126110718J</vt:lpstr>
      <vt:lpstr>A126110718J_Data</vt:lpstr>
      <vt:lpstr>A126110718J_Latest</vt:lpstr>
      <vt:lpstr>A126110722X</vt:lpstr>
      <vt:lpstr>A126110722X_Data</vt:lpstr>
      <vt:lpstr>A126110722X_Latest</vt:lpstr>
      <vt:lpstr>A126110726J</vt:lpstr>
      <vt:lpstr>A126110726J_Data</vt:lpstr>
      <vt:lpstr>A126110726J_Latest</vt:lpstr>
      <vt:lpstr>A126110730X</vt:lpstr>
      <vt:lpstr>A126110730X_Data</vt:lpstr>
      <vt:lpstr>A126110730X_Latest</vt:lpstr>
      <vt:lpstr>A126110734J</vt:lpstr>
      <vt:lpstr>A126110734J_Data</vt:lpstr>
      <vt:lpstr>A126110734J_Latest</vt:lpstr>
      <vt:lpstr>A126110738T</vt:lpstr>
      <vt:lpstr>A126110738T_Data</vt:lpstr>
      <vt:lpstr>A126110738T_Latest</vt:lpstr>
      <vt:lpstr>A126110742J</vt:lpstr>
      <vt:lpstr>A126110742J_Data</vt:lpstr>
      <vt:lpstr>A126110742J_Latest</vt:lpstr>
      <vt:lpstr>A126110746T</vt:lpstr>
      <vt:lpstr>A126110746T_Data</vt:lpstr>
      <vt:lpstr>A126110746T_Latest</vt:lpstr>
      <vt:lpstr>A126110750J</vt:lpstr>
      <vt:lpstr>A126110750J_Data</vt:lpstr>
      <vt:lpstr>A126110750J_Latest</vt:lpstr>
      <vt:lpstr>A126110754T</vt:lpstr>
      <vt:lpstr>A126110754T_Data</vt:lpstr>
      <vt:lpstr>A126110754T_Latest</vt:lpstr>
      <vt:lpstr>A126110758A</vt:lpstr>
      <vt:lpstr>A126110758A_Data</vt:lpstr>
      <vt:lpstr>A126110758A_Latest</vt:lpstr>
      <vt:lpstr>A126110762T</vt:lpstr>
      <vt:lpstr>A126110762T_Data</vt:lpstr>
      <vt:lpstr>A126110762T_Latest</vt:lpstr>
      <vt:lpstr>A126110766A</vt:lpstr>
      <vt:lpstr>A126110766A_Data</vt:lpstr>
      <vt:lpstr>A126110766A_Latest</vt:lpstr>
      <vt:lpstr>A126110770T</vt:lpstr>
      <vt:lpstr>A126110770T_Data</vt:lpstr>
      <vt:lpstr>A126110770T_Latest</vt:lpstr>
      <vt:lpstr>A126110774A</vt:lpstr>
      <vt:lpstr>A126110774A_Data</vt:lpstr>
      <vt:lpstr>A126110774A_Latest</vt:lpstr>
      <vt:lpstr>A126110778K</vt:lpstr>
      <vt:lpstr>A126110778K_Data</vt:lpstr>
      <vt:lpstr>A126110778K_Latest</vt:lpstr>
      <vt:lpstr>A126110782A</vt:lpstr>
      <vt:lpstr>A126110782A_Data</vt:lpstr>
      <vt:lpstr>A126110782A_Latest</vt:lpstr>
      <vt:lpstr>A126110786K</vt:lpstr>
      <vt:lpstr>A126110786K_Data</vt:lpstr>
      <vt:lpstr>A126110786K_Latest</vt:lpstr>
      <vt:lpstr>A126110790A</vt:lpstr>
      <vt:lpstr>A126110790A_Data</vt:lpstr>
      <vt:lpstr>A126110790A_Latest</vt:lpstr>
      <vt:lpstr>A126110794K</vt:lpstr>
      <vt:lpstr>A126110794K_Data</vt:lpstr>
      <vt:lpstr>A126110794K_Latest</vt:lpstr>
      <vt:lpstr>A126110798V</vt:lpstr>
      <vt:lpstr>A126110798V_Data</vt:lpstr>
      <vt:lpstr>A126110798V_Latest</vt:lpstr>
      <vt:lpstr>A126110802X</vt:lpstr>
      <vt:lpstr>A126110802X_Data</vt:lpstr>
      <vt:lpstr>A126110802X_Latest</vt:lpstr>
      <vt:lpstr>A126110806J</vt:lpstr>
      <vt:lpstr>A126110806J_Data</vt:lpstr>
      <vt:lpstr>A126110806J_Latest</vt:lpstr>
      <vt:lpstr>A126110810X</vt:lpstr>
      <vt:lpstr>A126110810X_Data</vt:lpstr>
      <vt:lpstr>A126110810X_Latest</vt:lpstr>
      <vt:lpstr>A126110814J</vt:lpstr>
      <vt:lpstr>A126110814J_Data</vt:lpstr>
      <vt:lpstr>A126110814J_Latest</vt:lpstr>
      <vt:lpstr>A126110818T</vt:lpstr>
      <vt:lpstr>A126110818T_Data</vt:lpstr>
      <vt:lpstr>A126110818T_Latest</vt:lpstr>
      <vt:lpstr>A126110822J</vt:lpstr>
      <vt:lpstr>A126110822J_Data</vt:lpstr>
      <vt:lpstr>A126110822J_Latest</vt:lpstr>
      <vt:lpstr>A126110826T</vt:lpstr>
      <vt:lpstr>A126110826T_Data</vt:lpstr>
      <vt:lpstr>A126110826T_Latest</vt:lpstr>
      <vt:lpstr>A126110830J</vt:lpstr>
      <vt:lpstr>A126110830J_Data</vt:lpstr>
      <vt:lpstr>A126110830J_Latest</vt:lpstr>
      <vt:lpstr>A126110834T</vt:lpstr>
      <vt:lpstr>A126110834T_Data</vt:lpstr>
      <vt:lpstr>A126110834T_Latest</vt:lpstr>
      <vt:lpstr>A126110838A</vt:lpstr>
      <vt:lpstr>A126110838A_Data</vt:lpstr>
      <vt:lpstr>A126110838A_Latest</vt:lpstr>
      <vt:lpstr>A126110842T</vt:lpstr>
      <vt:lpstr>A126110842T_Data</vt:lpstr>
      <vt:lpstr>A126110842T_Latest</vt:lpstr>
      <vt:lpstr>A126110846A</vt:lpstr>
      <vt:lpstr>A126110846A_Data</vt:lpstr>
      <vt:lpstr>A126110846A_Latest</vt:lpstr>
      <vt:lpstr>A126110850T</vt:lpstr>
      <vt:lpstr>A126110850T_Data</vt:lpstr>
      <vt:lpstr>A126110850T_Latest</vt:lpstr>
      <vt:lpstr>A126110854A</vt:lpstr>
      <vt:lpstr>A126110854A_Data</vt:lpstr>
      <vt:lpstr>A126110854A_Latest</vt:lpstr>
      <vt:lpstr>A126110858K</vt:lpstr>
      <vt:lpstr>A126110858K_Data</vt:lpstr>
      <vt:lpstr>A126110858K_Latest</vt:lpstr>
      <vt:lpstr>A126110862A</vt:lpstr>
      <vt:lpstr>A126110862A_Data</vt:lpstr>
      <vt:lpstr>A126110862A_Latest</vt:lpstr>
      <vt:lpstr>A126110866K</vt:lpstr>
      <vt:lpstr>A126110866K_Data</vt:lpstr>
      <vt:lpstr>A126110866K_Latest</vt:lpstr>
      <vt:lpstr>A126110870A</vt:lpstr>
      <vt:lpstr>A126110870A_Data</vt:lpstr>
      <vt:lpstr>A126110870A_Latest</vt:lpstr>
      <vt:lpstr>A126110874K</vt:lpstr>
      <vt:lpstr>A126110874K_Data</vt:lpstr>
      <vt:lpstr>A126110874K_Latest</vt:lpstr>
      <vt:lpstr>A126110878V</vt:lpstr>
      <vt:lpstr>A126110878V_Data</vt:lpstr>
      <vt:lpstr>A126110878V_Latest</vt:lpstr>
      <vt:lpstr>A126110882K</vt:lpstr>
      <vt:lpstr>A126110882K_Data</vt:lpstr>
      <vt:lpstr>A126110882K_Latest</vt:lpstr>
      <vt:lpstr>A126110886V</vt:lpstr>
      <vt:lpstr>A126110886V_Data</vt:lpstr>
      <vt:lpstr>A126110886V_Latest</vt:lpstr>
      <vt:lpstr>A126110890K</vt:lpstr>
      <vt:lpstr>A126110890K_Data</vt:lpstr>
      <vt:lpstr>A126110890K_Latest</vt:lpstr>
      <vt:lpstr>A126110894V</vt:lpstr>
      <vt:lpstr>A126110894V_Data</vt:lpstr>
      <vt:lpstr>A126110894V_Latest</vt:lpstr>
      <vt:lpstr>A126110898C</vt:lpstr>
      <vt:lpstr>A126110898C_Data</vt:lpstr>
      <vt:lpstr>A126110898C_Latest</vt:lpstr>
      <vt:lpstr>A126110902J</vt:lpstr>
      <vt:lpstr>A126110902J_Data</vt:lpstr>
      <vt:lpstr>A126110902J_Latest</vt:lpstr>
      <vt:lpstr>A126110906T</vt:lpstr>
      <vt:lpstr>A126110906T_Data</vt:lpstr>
      <vt:lpstr>A126110906T_Latest</vt:lpstr>
      <vt:lpstr>A126110910J</vt:lpstr>
      <vt:lpstr>A126110910J_Data</vt:lpstr>
      <vt:lpstr>A126110910J_Latest</vt:lpstr>
      <vt:lpstr>A126110914T</vt:lpstr>
      <vt:lpstr>A126110914T_Data</vt:lpstr>
      <vt:lpstr>A126110914T_Latest</vt:lpstr>
      <vt:lpstr>A126110918A</vt:lpstr>
      <vt:lpstr>A126110918A_Data</vt:lpstr>
      <vt:lpstr>A126110918A_Latest</vt:lpstr>
      <vt:lpstr>A126110922T</vt:lpstr>
      <vt:lpstr>A126110922T_Data</vt:lpstr>
      <vt:lpstr>A126110922T_Latest</vt:lpstr>
      <vt:lpstr>A126110926A</vt:lpstr>
      <vt:lpstr>A126110926A_Data</vt:lpstr>
      <vt:lpstr>A126110926A_Latest</vt:lpstr>
      <vt:lpstr>A126110930T</vt:lpstr>
      <vt:lpstr>A126110930T_Data</vt:lpstr>
      <vt:lpstr>A126110930T_Latest</vt:lpstr>
      <vt:lpstr>A126110934A</vt:lpstr>
      <vt:lpstr>A126110934A_Data</vt:lpstr>
      <vt:lpstr>A126110934A_Latest</vt:lpstr>
      <vt:lpstr>A126110938K</vt:lpstr>
      <vt:lpstr>A126110938K_Data</vt:lpstr>
      <vt:lpstr>A126110938K_Latest</vt:lpstr>
      <vt:lpstr>A126110942A</vt:lpstr>
      <vt:lpstr>A126110942A_Data</vt:lpstr>
      <vt:lpstr>A126110942A_Latest</vt:lpstr>
      <vt:lpstr>A126110946K</vt:lpstr>
      <vt:lpstr>A126110946K_Data</vt:lpstr>
      <vt:lpstr>A126110946K_Latest</vt:lpstr>
      <vt:lpstr>A126110950A</vt:lpstr>
      <vt:lpstr>A126110950A_Data</vt:lpstr>
      <vt:lpstr>A126110950A_Latest</vt:lpstr>
      <vt:lpstr>A126110954K</vt:lpstr>
      <vt:lpstr>A126110954K_Data</vt:lpstr>
      <vt:lpstr>A126110954K_Latest</vt:lpstr>
      <vt:lpstr>A126110958V</vt:lpstr>
      <vt:lpstr>A126110958V_Data</vt:lpstr>
      <vt:lpstr>A126110958V_Latest</vt:lpstr>
      <vt:lpstr>A126110962K</vt:lpstr>
      <vt:lpstr>A126110962K_Data</vt:lpstr>
      <vt:lpstr>A126110962K_Latest</vt:lpstr>
      <vt:lpstr>A126110966V</vt:lpstr>
      <vt:lpstr>A126110966V_Data</vt:lpstr>
      <vt:lpstr>A126110966V_Latest</vt:lpstr>
      <vt:lpstr>A126110970K</vt:lpstr>
      <vt:lpstr>A126110970K_Data</vt:lpstr>
      <vt:lpstr>A126110970K_Latest</vt:lpstr>
      <vt:lpstr>A126110974V</vt:lpstr>
      <vt:lpstr>A126110974V_Data</vt:lpstr>
      <vt:lpstr>A126110974V_Latest</vt:lpstr>
      <vt:lpstr>A126110978C</vt:lpstr>
      <vt:lpstr>A126110978C_Data</vt:lpstr>
      <vt:lpstr>A126110978C_Latest</vt:lpstr>
      <vt:lpstr>A126110982V</vt:lpstr>
      <vt:lpstr>A126110982V_Data</vt:lpstr>
      <vt:lpstr>A126110982V_Latest</vt:lpstr>
      <vt:lpstr>A126110986C</vt:lpstr>
      <vt:lpstr>A126110986C_Data</vt:lpstr>
      <vt:lpstr>A126110986C_Latest</vt:lpstr>
      <vt:lpstr>A126110990V</vt:lpstr>
      <vt:lpstr>A126110990V_Data</vt:lpstr>
      <vt:lpstr>A126110990V_Latest</vt:lpstr>
      <vt:lpstr>A126110994C</vt:lpstr>
      <vt:lpstr>A126110994C_Data</vt:lpstr>
      <vt:lpstr>A126110994C_Latest</vt:lpstr>
      <vt:lpstr>A126110998L</vt:lpstr>
      <vt:lpstr>A126110998L_Data</vt:lpstr>
      <vt:lpstr>A126110998L_Latest</vt:lpstr>
      <vt:lpstr>A126111002V</vt:lpstr>
      <vt:lpstr>A126111002V_Data</vt:lpstr>
      <vt:lpstr>A126111002V_Latest</vt:lpstr>
      <vt:lpstr>A126111006C</vt:lpstr>
      <vt:lpstr>A126111006C_Data</vt:lpstr>
      <vt:lpstr>A126111006C_Latest</vt:lpstr>
      <vt:lpstr>A126111010V</vt:lpstr>
      <vt:lpstr>A126111010V_Data</vt:lpstr>
      <vt:lpstr>A126111010V_Latest</vt:lpstr>
      <vt:lpstr>A126111014C</vt:lpstr>
      <vt:lpstr>A126111014C_Data</vt:lpstr>
      <vt:lpstr>A126111014C_Latest</vt:lpstr>
      <vt:lpstr>A126111018L</vt:lpstr>
      <vt:lpstr>A126111018L_Data</vt:lpstr>
      <vt:lpstr>A126111018L_Latest</vt:lpstr>
      <vt:lpstr>A126111022C</vt:lpstr>
      <vt:lpstr>A126111022C_Data</vt:lpstr>
      <vt:lpstr>A126111022C_Latest</vt:lpstr>
      <vt:lpstr>A126111026L</vt:lpstr>
      <vt:lpstr>A126111026L_Data</vt:lpstr>
      <vt:lpstr>A126111026L_Latest</vt:lpstr>
      <vt:lpstr>A126111030C</vt:lpstr>
      <vt:lpstr>A126111030C_Data</vt:lpstr>
      <vt:lpstr>A126111030C_Latest</vt:lpstr>
      <vt:lpstr>A126111034L</vt:lpstr>
      <vt:lpstr>A126111034L_Data</vt:lpstr>
      <vt:lpstr>A126111034L_Latest</vt:lpstr>
      <vt:lpstr>A126111038W</vt:lpstr>
      <vt:lpstr>A126111038W_Data</vt:lpstr>
      <vt:lpstr>A126111038W_Latest</vt:lpstr>
      <vt:lpstr>A126111042L</vt:lpstr>
      <vt:lpstr>A126111042L_Data</vt:lpstr>
      <vt:lpstr>A126111042L_Latest</vt:lpstr>
      <vt:lpstr>A126111046W</vt:lpstr>
      <vt:lpstr>A126111046W_Data</vt:lpstr>
      <vt:lpstr>A126111046W_Latest</vt:lpstr>
      <vt:lpstr>A126111050L</vt:lpstr>
      <vt:lpstr>A126111050L_Data</vt:lpstr>
      <vt:lpstr>A126111050L_Latest</vt:lpstr>
      <vt:lpstr>A126111054W</vt:lpstr>
      <vt:lpstr>A126111054W_Data</vt:lpstr>
      <vt:lpstr>A126111054W_Latest</vt:lpstr>
      <vt:lpstr>A126111058F</vt:lpstr>
      <vt:lpstr>A126111058F_Data</vt:lpstr>
      <vt:lpstr>A126111058F_Latest</vt:lpstr>
      <vt:lpstr>A126111062W</vt:lpstr>
      <vt:lpstr>A126111062W_Data</vt:lpstr>
      <vt:lpstr>A126111062W_Latest</vt:lpstr>
      <vt:lpstr>A126111066F</vt:lpstr>
      <vt:lpstr>A126111066F_Data</vt:lpstr>
      <vt:lpstr>A126111066F_Latest</vt:lpstr>
      <vt:lpstr>A126111070W</vt:lpstr>
      <vt:lpstr>A126111070W_Data</vt:lpstr>
      <vt:lpstr>A126111070W_Latest</vt:lpstr>
      <vt:lpstr>A126111074F</vt:lpstr>
      <vt:lpstr>A126111074F_Data</vt:lpstr>
      <vt:lpstr>A126111074F_Latest</vt:lpstr>
      <vt:lpstr>A126111078R</vt:lpstr>
      <vt:lpstr>A126111078R_Data</vt:lpstr>
      <vt:lpstr>A126111078R_Latest</vt:lpstr>
      <vt:lpstr>A126111082F</vt:lpstr>
      <vt:lpstr>A126111082F_Data</vt:lpstr>
      <vt:lpstr>A126111082F_Latest</vt:lpstr>
      <vt:lpstr>A126111086R</vt:lpstr>
      <vt:lpstr>A126111086R_Data</vt:lpstr>
      <vt:lpstr>A126111086R_Latest</vt:lpstr>
      <vt:lpstr>A126111090F</vt:lpstr>
      <vt:lpstr>A126111090F_Data</vt:lpstr>
      <vt:lpstr>A126111090F_Latest</vt:lpstr>
      <vt:lpstr>A126111094R</vt:lpstr>
      <vt:lpstr>A126111094R_Data</vt:lpstr>
      <vt:lpstr>A126111094R_Latest</vt:lpstr>
      <vt:lpstr>A126111098X</vt:lpstr>
      <vt:lpstr>A126111098X_Data</vt:lpstr>
      <vt:lpstr>A126111098X_Latest</vt:lpstr>
      <vt:lpstr>A126111102C</vt:lpstr>
      <vt:lpstr>A126111102C_Data</vt:lpstr>
      <vt:lpstr>A126111102C_Latest</vt:lpstr>
      <vt:lpstr>A126111106L</vt:lpstr>
      <vt:lpstr>A126111106L_Data</vt:lpstr>
      <vt:lpstr>A126111106L_Latest</vt:lpstr>
      <vt:lpstr>A126111110C</vt:lpstr>
      <vt:lpstr>A126111110C_Data</vt:lpstr>
      <vt:lpstr>A126111110C_Latest</vt:lpstr>
      <vt:lpstr>A126111114L</vt:lpstr>
      <vt:lpstr>A126111114L_Data</vt:lpstr>
      <vt:lpstr>A126111114L_Latest</vt:lpstr>
      <vt:lpstr>A126111118W</vt:lpstr>
      <vt:lpstr>A126111118W_Data</vt:lpstr>
      <vt:lpstr>A126111118W_Latest</vt:lpstr>
      <vt:lpstr>A126111122L</vt:lpstr>
      <vt:lpstr>A126111122L_Data</vt:lpstr>
      <vt:lpstr>A126111122L_Latest</vt:lpstr>
      <vt:lpstr>A126111126W</vt:lpstr>
      <vt:lpstr>A126111126W_Data</vt:lpstr>
      <vt:lpstr>A126111126W_Latest</vt:lpstr>
      <vt:lpstr>A126111130L</vt:lpstr>
      <vt:lpstr>A126111130L_Data</vt:lpstr>
      <vt:lpstr>A126111130L_Latest</vt:lpstr>
      <vt:lpstr>A126111134W</vt:lpstr>
      <vt:lpstr>A126111134W_Data</vt:lpstr>
      <vt:lpstr>A126111134W_Latest</vt:lpstr>
      <vt:lpstr>A126111138F</vt:lpstr>
      <vt:lpstr>A126111138F_Data</vt:lpstr>
      <vt:lpstr>A126111138F_Latest</vt:lpstr>
      <vt:lpstr>A126111142W</vt:lpstr>
      <vt:lpstr>A126111142W_Data</vt:lpstr>
      <vt:lpstr>A126111142W_Latest</vt:lpstr>
      <vt:lpstr>A126111146F</vt:lpstr>
      <vt:lpstr>A126111146F_Data</vt:lpstr>
      <vt:lpstr>A126111146F_Latest</vt:lpstr>
      <vt:lpstr>A126111150W</vt:lpstr>
      <vt:lpstr>A126111150W_Data</vt:lpstr>
      <vt:lpstr>A126111150W_Latest</vt:lpstr>
      <vt:lpstr>A126111154F</vt:lpstr>
      <vt:lpstr>A126111154F_Data</vt:lpstr>
      <vt:lpstr>A126111154F_Latest</vt:lpstr>
      <vt:lpstr>A126111158R</vt:lpstr>
      <vt:lpstr>A126111158R_Data</vt:lpstr>
      <vt:lpstr>A126111158R_Latest</vt:lpstr>
      <vt:lpstr>A126111162F</vt:lpstr>
      <vt:lpstr>A126111162F_Data</vt:lpstr>
      <vt:lpstr>A126111162F_Latest</vt:lpstr>
      <vt:lpstr>A126111166R</vt:lpstr>
      <vt:lpstr>A126111166R_Data</vt:lpstr>
      <vt:lpstr>A126111166R_Latest</vt:lpstr>
      <vt:lpstr>A126111170F</vt:lpstr>
      <vt:lpstr>A126111170F_Data</vt:lpstr>
      <vt:lpstr>A126111170F_Latest</vt:lpstr>
      <vt:lpstr>A126111174R</vt:lpstr>
      <vt:lpstr>A126111174R_Data</vt:lpstr>
      <vt:lpstr>A126111174R_Latest</vt:lpstr>
      <vt:lpstr>A126111178X</vt:lpstr>
      <vt:lpstr>A126111178X_Data</vt:lpstr>
      <vt:lpstr>A126111178X_Latest</vt:lpstr>
      <vt:lpstr>A126111182R</vt:lpstr>
      <vt:lpstr>A126111182R_Data</vt:lpstr>
      <vt:lpstr>A126111182R_Latest</vt:lpstr>
      <vt:lpstr>A126111186X</vt:lpstr>
      <vt:lpstr>A126111186X_Data</vt:lpstr>
      <vt:lpstr>A126111186X_Latest</vt:lpstr>
      <vt:lpstr>A126111190R</vt:lpstr>
      <vt:lpstr>A126111190R_Data</vt:lpstr>
      <vt:lpstr>A126111190R_Latest</vt:lpstr>
      <vt:lpstr>A126111194X</vt:lpstr>
      <vt:lpstr>A126111194X_Data</vt:lpstr>
      <vt:lpstr>A126111194X_Latest</vt:lpstr>
      <vt:lpstr>A126111198J</vt:lpstr>
      <vt:lpstr>A126111198J_Data</vt:lpstr>
      <vt:lpstr>A126111198J_Latest</vt:lpstr>
      <vt:lpstr>A126111202L</vt:lpstr>
      <vt:lpstr>A126111202L_Data</vt:lpstr>
      <vt:lpstr>A126111202L_Latest</vt:lpstr>
      <vt:lpstr>A126111206W</vt:lpstr>
      <vt:lpstr>A126111206W_Data</vt:lpstr>
      <vt:lpstr>A126111206W_Latest</vt:lpstr>
      <vt:lpstr>A126111210L</vt:lpstr>
      <vt:lpstr>A126111210L_Data</vt:lpstr>
      <vt:lpstr>A126111210L_Latest</vt:lpstr>
      <vt:lpstr>A126111214W</vt:lpstr>
      <vt:lpstr>A126111214W_Data</vt:lpstr>
      <vt:lpstr>A126111214W_Latest</vt:lpstr>
      <vt:lpstr>A126111218F</vt:lpstr>
      <vt:lpstr>A126111218F_Data</vt:lpstr>
      <vt:lpstr>A126111218F_Latest</vt:lpstr>
      <vt:lpstr>A126111222W</vt:lpstr>
      <vt:lpstr>A126111222W_Data</vt:lpstr>
      <vt:lpstr>A126111222W_Latest</vt:lpstr>
      <vt:lpstr>A126111226F</vt:lpstr>
      <vt:lpstr>A126111226F_Data</vt:lpstr>
      <vt:lpstr>A126111226F_Latest</vt:lpstr>
      <vt:lpstr>A126111230W</vt:lpstr>
      <vt:lpstr>A126111230W_Data</vt:lpstr>
      <vt:lpstr>A126111230W_Latest</vt:lpstr>
      <vt:lpstr>A126111234F</vt:lpstr>
      <vt:lpstr>A126111234F_Data</vt:lpstr>
      <vt:lpstr>A126111234F_Latest</vt:lpstr>
      <vt:lpstr>A126111238R</vt:lpstr>
      <vt:lpstr>A126111238R_Data</vt:lpstr>
      <vt:lpstr>A126111238R_Latest</vt:lpstr>
      <vt:lpstr>A126111242F</vt:lpstr>
      <vt:lpstr>A126111242F_Data</vt:lpstr>
      <vt:lpstr>A126111242F_Latest</vt:lpstr>
      <vt:lpstr>A126111246R</vt:lpstr>
      <vt:lpstr>A126111246R_Data</vt:lpstr>
      <vt:lpstr>A126111246R_Latest</vt:lpstr>
      <vt:lpstr>A126111250F</vt:lpstr>
      <vt:lpstr>A126111250F_Data</vt:lpstr>
      <vt:lpstr>A126111250F_Latest</vt:lpstr>
      <vt:lpstr>A126111254R</vt:lpstr>
      <vt:lpstr>A126111254R_Data</vt:lpstr>
      <vt:lpstr>A126111254R_Latest</vt:lpstr>
      <vt:lpstr>A126111258X</vt:lpstr>
      <vt:lpstr>A126111258X_Data</vt:lpstr>
      <vt:lpstr>A126111258X_Latest</vt:lpstr>
      <vt:lpstr>A126111262R</vt:lpstr>
      <vt:lpstr>A126111262R_Data</vt:lpstr>
      <vt:lpstr>A126111262R_Latest</vt:lpstr>
      <vt:lpstr>A126111266X</vt:lpstr>
      <vt:lpstr>A126111266X_Data</vt:lpstr>
      <vt:lpstr>A126111266X_Latest</vt:lpstr>
      <vt:lpstr>A126111270R</vt:lpstr>
      <vt:lpstr>A126111270R_Data</vt:lpstr>
      <vt:lpstr>A126111270R_Latest</vt:lpstr>
      <vt:lpstr>A126111274X</vt:lpstr>
      <vt:lpstr>A126111274X_Data</vt:lpstr>
      <vt:lpstr>A126111274X_Latest</vt:lpstr>
      <vt:lpstr>A126111278J</vt:lpstr>
      <vt:lpstr>A126111278J_Data</vt:lpstr>
      <vt:lpstr>A126111278J_Latest</vt:lpstr>
      <vt:lpstr>A126111282X</vt:lpstr>
      <vt:lpstr>A126111282X_Data</vt:lpstr>
      <vt:lpstr>A126111282X_Latest</vt:lpstr>
      <vt:lpstr>A126111286J</vt:lpstr>
      <vt:lpstr>A126111286J_Data</vt:lpstr>
      <vt:lpstr>A126111286J_Latest</vt:lpstr>
      <vt:lpstr>A126111290X</vt:lpstr>
      <vt:lpstr>A126111290X_Data</vt:lpstr>
      <vt:lpstr>A126111290X_Latest</vt:lpstr>
      <vt:lpstr>A126111294J</vt:lpstr>
      <vt:lpstr>A126111294J_Data</vt:lpstr>
      <vt:lpstr>A126111294J_Latest</vt:lpstr>
      <vt:lpstr>A126111298T</vt:lpstr>
      <vt:lpstr>A126111298T_Data</vt:lpstr>
      <vt:lpstr>A126111298T_Latest</vt:lpstr>
      <vt:lpstr>A126111302W</vt:lpstr>
      <vt:lpstr>A126111302W_Data</vt:lpstr>
      <vt:lpstr>A126111302W_Latest</vt:lpstr>
      <vt:lpstr>A126111306F</vt:lpstr>
      <vt:lpstr>A126111306F_Data</vt:lpstr>
      <vt:lpstr>A126111306F_Latest</vt:lpstr>
      <vt:lpstr>A126111310W</vt:lpstr>
      <vt:lpstr>A126111310W_Data</vt:lpstr>
      <vt:lpstr>A126111310W_Latest</vt:lpstr>
      <vt:lpstr>A126111314F</vt:lpstr>
      <vt:lpstr>A126111314F_Data</vt:lpstr>
      <vt:lpstr>A126111314F_Latest</vt:lpstr>
      <vt:lpstr>A126111318R</vt:lpstr>
      <vt:lpstr>A126111318R_Data</vt:lpstr>
      <vt:lpstr>A126111318R_Latest</vt:lpstr>
      <vt:lpstr>A126111322F</vt:lpstr>
      <vt:lpstr>A126111322F_Data</vt:lpstr>
      <vt:lpstr>A126111322F_Latest</vt:lpstr>
      <vt:lpstr>A126111326R</vt:lpstr>
      <vt:lpstr>A126111326R_Data</vt:lpstr>
      <vt:lpstr>A126111326R_Latest</vt:lpstr>
      <vt:lpstr>A126111330F</vt:lpstr>
      <vt:lpstr>A126111330F_Data</vt:lpstr>
      <vt:lpstr>A126111330F_Latest</vt:lpstr>
      <vt:lpstr>A126111334R</vt:lpstr>
      <vt:lpstr>A126111334R_Data</vt:lpstr>
      <vt:lpstr>A126111334R_Latest</vt:lpstr>
      <vt:lpstr>A126112458K</vt:lpstr>
      <vt:lpstr>A126112458K_Data</vt:lpstr>
      <vt:lpstr>A126112458K_Latest</vt:lpstr>
      <vt:lpstr>A126112462A</vt:lpstr>
      <vt:lpstr>A126112462A_Data</vt:lpstr>
      <vt:lpstr>A126112462A_Latest</vt:lpstr>
      <vt:lpstr>A126112466K</vt:lpstr>
      <vt:lpstr>A126112466K_Data</vt:lpstr>
      <vt:lpstr>A126112466K_Latest</vt:lpstr>
      <vt:lpstr>A126112470A</vt:lpstr>
      <vt:lpstr>A126112470A_Data</vt:lpstr>
      <vt:lpstr>A126112470A_Latest</vt:lpstr>
      <vt:lpstr>A126112474K</vt:lpstr>
      <vt:lpstr>A126112474K_Data</vt:lpstr>
      <vt:lpstr>A126112474K_Latest</vt:lpstr>
      <vt:lpstr>A126112478V</vt:lpstr>
      <vt:lpstr>A126112478V_Data</vt:lpstr>
      <vt:lpstr>A126112478V_Latest</vt:lpstr>
      <vt:lpstr>A126112482K</vt:lpstr>
      <vt:lpstr>A126112482K_Data</vt:lpstr>
      <vt:lpstr>A126112482K_Latest</vt:lpstr>
      <vt:lpstr>A126112486V</vt:lpstr>
      <vt:lpstr>A126112486V_Data</vt:lpstr>
      <vt:lpstr>A126112486V_Latest</vt:lpstr>
      <vt:lpstr>A126112490K</vt:lpstr>
      <vt:lpstr>A126112490K_Data</vt:lpstr>
      <vt:lpstr>A126112490K_Latest</vt:lpstr>
      <vt:lpstr>A126112494V</vt:lpstr>
      <vt:lpstr>A126112494V_Data</vt:lpstr>
      <vt:lpstr>A126112494V_Latest</vt:lpstr>
      <vt:lpstr>A126112498C</vt:lpstr>
      <vt:lpstr>A126112498C_Data</vt:lpstr>
      <vt:lpstr>A126112498C_Latest</vt:lpstr>
      <vt:lpstr>A126112502J</vt:lpstr>
      <vt:lpstr>A126112502J_Data</vt:lpstr>
      <vt:lpstr>A126112502J_Latest</vt:lpstr>
      <vt:lpstr>A126112506T</vt:lpstr>
      <vt:lpstr>A126112506T_Data</vt:lpstr>
      <vt:lpstr>A126112506T_Latest</vt:lpstr>
      <vt:lpstr>A126112510J</vt:lpstr>
      <vt:lpstr>A126112510J_Data</vt:lpstr>
      <vt:lpstr>A126112510J_Latest</vt:lpstr>
      <vt:lpstr>A126112514T</vt:lpstr>
      <vt:lpstr>A126112514T_Data</vt:lpstr>
      <vt:lpstr>A126112514T_Latest</vt:lpstr>
      <vt:lpstr>A126112518A</vt:lpstr>
      <vt:lpstr>A126112518A_Data</vt:lpstr>
      <vt:lpstr>A126112518A_Latest</vt:lpstr>
      <vt:lpstr>A126112522T</vt:lpstr>
      <vt:lpstr>A126112522T_Data</vt:lpstr>
      <vt:lpstr>A126112522T_Latest</vt:lpstr>
      <vt:lpstr>A126112526A</vt:lpstr>
      <vt:lpstr>A126112526A_Data</vt:lpstr>
      <vt:lpstr>A126112526A_Latest</vt:lpstr>
      <vt:lpstr>A126112530T</vt:lpstr>
      <vt:lpstr>A126112530T_Data</vt:lpstr>
      <vt:lpstr>A126112530T_Latest</vt:lpstr>
      <vt:lpstr>A126112534A</vt:lpstr>
      <vt:lpstr>A126112534A_Data</vt:lpstr>
      <vt:lpstr>A126112534A_Latest</vt:lpstr>
      <vt:lpstr>A126112538K</vt:lpstr>
      <vt:lpstr>A126112538K_Data</vt:lpstr>
      <vt:lpstr>A126112538K_Latest</vt:lpstr>
      <vt:lpstr>A126112542A</vt:lpstr>
      <vt:lpstr>A126112542A_Data</vt:lpstr>
      <vt:lpstr>A126112542A_Latest</vt:lpstr>
      <vt:lpstr>A126112546K</vt:lpstr>
      <vt:lpstr>A126112546K_Data</vt:lpstr>
      <vt:lpstr>A126112546K_Latest</vt:lpstr>
      <vt:lpstr>A126112550A</vt:lpstr>
      <vt:lpstr>A126112550A_Data</vt:lpstr>
      <vt:lpstr>A126112550A_Latest</vt:lpstr>
      <vt:lpstr>A126112554K</vt:lpstr>
      <vt:lpstr>A126112554K_Data</vt:lpstr>
      <vt:lpstr>A126112554K_Latest</vt:lpstr>
      <vt:lpstr>A126112558V</vt:lpstr>
      <vt:lpstr>A126112558V_Data</vt:lpstr>
      <vt:lpstr>A126112558V_Latest</vt:lpstr>
      <vt:lpstr>A126112562K</vt:lpstr>
      <vt:lpstr>A126112562K_Data</vt:lpstr>
      <vt:lpstr>A126112562K_Latest</vt:lpstr>
      <vt:lpstr>A126112566V</vt:lpstr>
      <vt:lpstr>A126112566V_Data</vt:lpstr>
      <vt:lpstr>A126112566V_Latest</vt:lpstr>
      <vt:lpstr>A126112570K</vt:lpstr>
      <vt:lpstr>A126112570K_Data</vt:lpstr>
      <vt:lpstr>A126112570K_Latest</vt:lpstr>
      <vt:lpstr>A126112574V</vt:lpstr>
      <vt:lpstr>A126112574V_Data</vt:lpstr>
      <vt:lpstr>A126112574V_Latest</vt:lpstr>
      <vt:lpstr>A126112578C</vt:lpstr>
      <vt:lpstr>A126112578C_Data</vt:lpstr>
      <vt:lpstr>A126112578C_Latest</vt:lpstr>
      <vt:lpstr>A126112582V</vt:lpstr>
      <vt:lpstr>A126112582V_Data</vt:lpstr>
      <vt:lpstr>A126112582V_Latest</vt:lpstr>
      <vt:lpstr>A126112586C</vt:lpstr>
      <vt:lpstr>A126112586C_Data</vt:lpstr>
      <vt:lpstr>A126112586C_Latest</vt:lpstr>
      <vt:lpstr>A126112590V</vt:lpstr>
      <vt:lpstr>A126112590V_Data</vt:lpstr>
      <vt:lpstr>A126112590V_Latest</vt:lpstr>
      <vt:lpstr>A126112594C</vt:lpstr>
      <vt:lpstr>A126112594C_Data</vt:lpstr>
      <vt:lpstr>A126112594C_Latest</vt:lpstr>
      <vt:lpstr>A126113718L</vt:lpstr>
      <vt:lpstr>A126113718L_Data</vt:lpstr>
      <vt:lpstr>A126113718L_Latest</vt:lpstr>
      <vt:lpstr>A126113722C</vt:lpstr>
      <vt:lpstr>A126113722C_Data</vt:lpstr>
      <vt:lpstr>A126113722C_Latest</vt:lpstr>
      <vt:lpstr>A126113726L</vt:lpstr>
      <vt:lpstr>A126113726L_Data</vt:lpstr>
      <vt:lpstr>A126113726L_Latest</vt:lpstr>
      <vt:lpstr>A126113730C</vt:lpstr>
      <vt:lpstr>A126113730C_Data</vt:lpstr>
      <vt:lpstr>A126113730C_Latest</vt:lpstr>
      <vt:lpstr>A126113734L</vt:lpstr>
      <vt:lpstr>A126113734L_Data</vt:lpstr>
      <vt:lpstr>A126113734L_Latest</vt:lpstr>
      <vt:lpstr>A126113738W</vt:lpstr>
      <vt:lpstr>A126113738W_Data</vt:lpstr>
      <vt:lpstr>A126113738W_Latest</vt:lpstr>
      <vt:lpstr>A126113742L</vt:lpstr>
      <vt:lpstr>A126113742L_Data</vt:lpstr>
      <vt:lpstr>A126113742L_Latest</vt:lpstr>
      <vt:lpstr>A126113746W</vt:lpstr>
      <vt:lpstr>A126113746W_Data</vt:lpstr>
      <vt:lpstr>A126113746W_Latest</vt:lpstr>
      <vt:lpstr>A126113750L</vt:lpstr>
      <vt:lpstr>A126113750L_Data</vt:lpstr>
      <vt:lpstr>A126113750L_Latest</vt:lpstr>
      <vt:lpstr>A126113754W</vt:lpstr>
      <vt:lpstr>A126113754W_Data</vt:lpstr>
      <vt:lpstr>A126113754W_Latest</vt:lpstr>
      <vt:lpstr>A126113758F</vt:lpstr>
      <vt:lpstr>A126113758F_Data</vt:lpstr>
      <vt:lpstr>A126113758F_Latest</vt:lpstr>
      <vt:lpstr>A126113762W</vt:lpstr>
      <vt:lpstr>A126113762W_Data</vt:lpstr>
      <vt:lpstr>A126113762W_Latest</vt:lpstr>
      <vt:lpstr>A126113766F</vt:lpstr>
      <vt:lpstr>A126113766F_Data</vt:lpstr>
      <vt:lpstr>A126113766F_Latest</vt:lpstr>
      <vt:lpstr>A126113770W</vt:lpstr>
      <vt:lpstr>A126113770W_Data</vt:lpstr>
      <vt:lpstr>A126113770W_Latest</vt:lpstr>
      <vt:lpstr>A126113774F</vt:lpstr>
      <vt:lpstr>A126113774F_Data</vt:lpstr>
      <vt:lpstr>A126113774F_Latest</vt:lpstr>
      <vt:lpstr>A126113778R</vt:lpstr>
      <vt:lpstr>A126113778R_Data</vt:lpstr>
      <vt:lpstr>A126113778R_Latest</vt:lpstr>
      <vt:lpstr>A126113782F</vt:lpstr>
      <vt:lpstr>A126113782F_Data</vt:lpstr>
      <vt:lpstr>A126113782F_Latest</vt:lpstr>
      <vt:lpstr>A126113786R</vt:lpstr>
      <vt:lpstr>A126113786R_Data</vt:lpstr>
      <vt:lpstr>A126113786R_Latest</vt:lpstr>
      <vt:lpstr>A126113790F</vt:lpstr>
      <vt:lpstr>A126113790F_Data</vt:lpstr>
      <vt:lpstr>A126113790F_Latest</vt:lpstr>
      <vt:lpstr>A126113794R</vt:lpstr>
      <vt:lpstr>A126113794R_Data</vt:lpstr>
      <vt:lpstr>A126113794R_Latest</vt:lpstr>
      <vt:lpstr>A126113798X</vt:lpstr>
      <vt:lpstr>A126113798X_Data</vt:lpstr>
      <vt:lpstr>A126113798X_Latest</vt:lpstr>
      <vt:lpstr>A126113802C</vt:lpstr>
      <vt:lpstr>A126113802C_Data</vt:lpstr>
      <vt:lpstr>A126113802C_Latest</vt:lpstr>
      <vt:lpstr>A126113806L</vt:lpstr>
      <vt:lpstr>A126113806L_Data</vt:lpstr>
      <vt:lpstr>A126113806L_Latest</vt:lpstr>
      <vt:lpstr>A126113810C</vt:lpstr>
      <vt:lpstr>A126113810C_Data</vt:lpstr>
      <vt:lpstr>A126113810C_Latest</vt:lpstr>
      <vt:lpstr>A126113814L</vt:lpstr>
      <vt:lpstr>A126113814L_Data</vt:lpstr>
      <vt:lpstr>A126113814L_Latest</vt:lpstr>
      <vt:lpstr>A126113818W</vt:lpstr>
      <vt:lpstr>A126113818W_Data</vt:lpstr>
      <vt:lpstr>A126113818W_Latest</vt:lpstr>
      <vt:lpstr>A126113822L</vt:lpstr>
      <vt:lpstr>A126113822L_Data</vt:lpstr>
      <vt:lpstr>A126113822L_Latest</vt:lpstr>
      <vt:lpstr>A126113826W</vt:lpstr>
      <vt:lpstr>A126113826W_Data</vt:lpstr>
      <vt:lpstr>A126113826W_Latest</vt:lpstr>
      <vt:lpstr>A126113830L</vt:lpstr>
      <vt:lpstr>A126113830L_Data</vt:lpstr>
      <vt:lpstr>A126113830L_Latest</vt:lpstr>
      <vt:lpstr>A126113834W</vt:lpstr>
      <vt:lpstr>A126113834W_Data</vt:lpstr>
      <vt:lpstr>A126113834W_Latest</vt:lpstr>
      <vt:lpstr>A126113838F</vt:lpstr>
      <vt:lpstr>A126113838F_Data</vt:lpstr>
      <vt:lpstr>A126113838F_Latest</vt:lpstr>
      <vt:lpstr>A126113842W</vt:lpstr>
      <vt:lpstr>A126113842W_Data</vt:lpstr>
      <vt:lpstr>A126113842W_Latest</vt:lpstr>
      <vt:lpstr>A126113846F</vt:lpstr>
      <vt:lpstr>A126113846F_Data</vt:lpstr>
      <vt:lpstr>A126113846F_Latest</vt:lpstr>
      <vt:lpstr>A126113850W</vt:lpstr>
      <vt:lpstr>A126113850W_Data</vt:lpstr>
      <vt:lpstr>A126113850W_Latest</vt:lpstr>
      <vt:lpstr>A126113854F</vt:lpstr>
      <vt:lpstr>A126113854F_Data</vt:lpstr>
      <vt:lpstr>A126113854F_Latest</vt:lpstr>
      <vt:lpstr>A126114978A</vt:lpstr>
      <vt:lpstr>A126114978A_Data</vt:lpstr>
      <vt:lpstr>A126114978A_Latest</vt:lpstr>
      <vt:lpstr>A126114982T</vt:lpstr>
      <vt:lpstr>A126114982T_Data</vt:lpstr>
      <vt:lpstr>A126114982T_Latest</vt:lpstr>
      <vt:lpstr>A126114986A</vt:lpstr>
      <vt:lpstr>A126114986A_Data</vt:lpstr>
      <vt:lpstr>A126114986A_Latest</vt:lpstr>
      <vt:lpstr>A126114990T</vt:lpstr>
      <vt:lpstr>A126114990T_Data</vt:lpstr>
      <vt:lpstr>A126114990T_Latest</vt:lpstr>
      <vt:lpstr>A126114994A</vt:lpstr>
      <vt:lpstr>A126114994A_Data</vt:lpstr>
      <vt:lpstr>A126114994A_Latest</vt:lpstr>
      <vt:lpstr>A126114998K</vt:lpstr>
      <vt:lpstr>A126114998K_Data</vt:lpstr>
      <vt:lpstr>A126114998K_Latest</vt:lpstr>
      <vt:lpstr>A126115002T</vt:lpstr>
      <vt:lpstr>A126115002T_Data</vt:lpstr>
      <vt:lpstr>A126115002T_Latest</vt:lpstr>
      <vt:lpstr>A126115006A</vt:lpstr>
      <vt:lpstr>A126115006A_Data</vt:lpstr>
      <vt:lpstr>A126115006A_Latest</vt:lpstr>
      <vt:lpstr>A126115010T</vt:lpstr>
      <vt:lpstr>A126115010T_Data</vt:lpstr>
      <vt:lpstr>A126115010T_Latest</vt:lpstr>
      <vt:lpstr>A126115014A</vt:lpstr>
      <vt:lpstr>A126115014A_Data</vt:lpstr>
      <vt:lpstr>A126115014A_Latest</vt:lpstr>
      <vt:lpstr>A126115018K</vt:lpstr>
      <vt:lpstr>A126115018K_Data</vt:lpstr>
      <vt:lpstr>A126115018K_Latest</vt:lpstr>
      <vt:lpstr>A126115022A</vt:lpstr>
      <vt:lpstr>A126115022A_Data</vt:lpstr>
      <vt:lpstr>A126115022A_Latest</vt:lpstr>
      <vt:lpstr>A126115026K</vt:lpstr>
      <vt:lpstr>A126115026K_Data</vt:lpstr>
      <vt:lpstr>A126115026K_Latest</vt:lpstr>
      <vt:lpstr>A126115030A</vt:lpstr>
      <vt:lpstr>A126115030A_Data</vt:lpstr>
      <vt:lpstr>A126115030A_Latest</vt:lpstr>
      <vt:lpstr>A126115034K</vt:lpstr>
      <vt:lpstr>A126115034K_Data</vt:lpstr>
      <vt:lpstr>A126115034K_Latest</vt:lpstr>
      <vt:lpstr>A126115038V</vt:lpstr>
      <vt:lpstr>A126115038V_Data</vt:lpstr>
      <vt:lpstr>A126115038V_Latest</vt:lpstr>
      <vt:lpstr>A126115042K</vt:lpstr>
      <vt:lpstr>A126115042K_Data</vt:lpstr>
      <vt:lpstr>A126115042K_Latest</vt:lpstr>
      <vt:lpstr>A126115046V</vt:lpstr>
      <vt:lpstr>A126115046V_Data</vt:lpstr>
      <vt:lpstr>A126115046V_Latest</vt:lpstr>
      <vt:lpstr>A126115050K</vt:lpstr>
      <vt:lpstr>A126115050K_Data</vt:lpstr>
      <vt:lpstr>A126115050K_Latest</vt:lpstr>
      <vt:lpstr>A126115054V</vt:lpstr>
      <vt:lpstr>A126115054V_Data</vt:lpstr>
      <vt:lpstr>A126115054V_Latest</vt:lpstr>
      <vt:lpstr>A126115058C</vt:lpstr>
      <vt:lpstr>A126115058C_Data</vt:lpstr>
      <vt:lpstr>A126115058C_Latest</vt:lpstr>
      <vt:lpstr>A126115062V</vt:lpstr>
      <vt:lpstr>A126115062V_Data</vt:lpstr>
      <vt:lpstr>A126115062V_Latest</vt:lpstr>
      <vt:lpstr>A126115066C</vt:lpstr>
      <vt:lpstr>A126115066C_Data</vt:lpstr>
      <vt:lpstr>A126115066C_Latest</vt:lpstr>
      <vt:lpstr>A126115070V</vt:lpstr>
      <vt:lpstr>A126115070V_Data</vt:lpstr>
      <vt:lpstr>A126115070V_Latest</vt:lpstr>
      <vt:lpstr>A126115074C</vt:lpstr>
      <vt:lpstr>A126115074C_Data</vt:lpstr>
      <vt:lpstr>A126115074C_Latest</vt:lpstr>
      <vt:lpstr>A126115078L</vt:lpstr>
      <vt:lpstr>A126115078L_Data</vt:lpstr>
      <vt:lpstr>A126115078L_Latest</vt:lpstr>
      <vt:lpstr>A126115082C</vt:lpstr>
      <vt:lpstr>A126115082C_Data</vt:lpstr>
      <vt:lpstr>A126115082C_Latest</vt:lpstr>
      <vt:lpstr>A126115086L</vt:lpstr>
      <vt:lpstr>A126115086L_Data</vt:lpstr>
      <vt:lpstr>A126115086L_Latest</vt:lpstr>
      <vt:lpstr>A126115090C</vt:lpstr>
      <vt:lpstr>A126115090C_Data</vt:lpstr>
      <vt:lpstr>A126115090C_Latest</vt:lpstr>
      <vt:lpstr>A126115094L</vt:lpstr>
      <vt:lpstr>A126115094L_Data</vt:lpstr>
      <vt:lpstr>A126115094L_Latest</vt:lpstr>
      <vt:lpstr>A126115098W</vt:lpstr>
      <vt:lpstr>A126115098W_Data</vt:lpstr>
      <vt:lpstr>A126115098W_Latest</vt:lpstr>
      <vt:lpstr>A126115102A</vt:lpstr>
      <vt:lpstr>A126115102A_Data</vt:lpstr>
      <vt:lpstr>A126115102A_Latest</vt:lpstr>
      <vt:lpstr>A126115106K</vt:lpstr>
      <vt:lpstr>A126115106K_Data</vt:lpstr>
      <vt:lpstr>A126115106K_Latest</vt:lpstr>
      <vt:lpstr>A126115110A</vt:lpstr>
      <vt:lpstr>A126115110A_Data</vt:lpstr>
      <vt:lpstr>A126115110A_Latest</vt:lpstr>
      <vt:lpstr>A126115114K</vt:lpstr>
      <vt:lpstr>A126115114K_Data</vt:lpstr>
      <vt:lpstr>A126115114K_Latest</vt:lpstr>
      <vt:lpstr>A126116238F</vt:lpstr>
      <vt:lpstr>A126116238F_Data</vt:lpstr>
      <vt:lpstr>A126116238F_Latest</vt:lpstr>
      <vt:lpstr>A126116242W</vt:lpstr>
      <vt:lpstr>A126116242W_Data</vt:lpstr>
      <vt:lpstr>A126116242W_Latest</vt:lpstr>
      <vt:lpstr>A126116246F</vt:lpstr>
      <vt:lpstr>A126116246F_Data</vt:lpstr>
      <vt:lpstr>A126116246F_Latest</vt:lpstr>
      <vt:lpstr>A126116250W</vt:lpstr>
      <vt:lpstr>A126116250W_Data</vt:lpstr>
      <vt:lpstr>A126116250W_Latest</vt:lpstr>
      <vt:lpstr>A126116254F</vt:lpstr>
      <vt:lpstr>A126116254F_Data</vt:lpstr>
      <vt:lpstr>A126116254F_Latest</vt:lpstr>
      <vt:lpstr>A126116258R</vt:lpstr>
      <vt:lpstr>A126116258R_Data</vt:lpstr>
      <vt:lpstr>A126116258R_Latest</vt:lpstr>
      <vt:lpstr>A126116262F</vt:lpstr>
      <vt:lpstr>A126116262F_Data</vt:lpstr>
      <vt:lpstr>A126116262F_Latest</vt:lpstr>
      <vt:lpstr>A126116266R</vt:lpstr>
      <vt:lpstr>A126116266R_Data</vt:lpstr>
      <vt:lpstr>A126116266R_Latest</vt:lpstr>
      <vt:lpstr>A126116270F</vt:lpstr>
      <vt:lpstr>A126116270F_Data</vt:lpstr>
      <vt:lpstr>A126116270F_Latest</vt:lpstr>
      <vt:lpstr>A126116274R</vt:lpstr>
      <vt:lpstr>A126116274R_Data</vt:lpstr>
      <vt:lpstr>A126116274R_Latest</vt:lpstr>
      <vt:lpstr>A126116278X</vt:lpstr>
      <vt:lpstr>A126116278X_Data</vt:lpstr>
      <vt:lpstr>A126116278X_Latest</vt:lpstr>
      <vt:lpstr>A126116282R</vt:lpstr>
      <vt:lpstr>A126116282R_Data</vt:lpstr>
      <vt:lpstr>A126116282R_Latest</vt:lpstr>
      <vt:lpstr>A126116286X</vt:lpstr>
      <vt:lpstr>A126116286X_Data</vt:lpstr>
      <vt:lpstr>A126116286X_Latest</vt:lpstr>
      <vt:lpstr>A126116290R</vt:lpstr>
      <vt:lpstr>A126116290R_Data</vt:lpstr>
      <vt:lpstr>A126116290R_Latest</vt:lpstr>
      <vt:lpstr>A126116294X</vt:lpstr>
      <vt:lpstr>A126116294X_Data</vt:lpstr>
      <vt:lpstr>A126116294X_Latest</vt:lpstr>
      <vt:lpstr>A126116298J</vt:lpstr>
      <vt:lpstr>A126116298J_Data</vt:lpstr>
      <vt:lpstr>A126116298J_Latest</vt:lpstr>
      <vt:lpstr>A126116302L</vt:lpstr>
      <vt:lpstr>A126116302L_Data</vt:lpstr>
      <vt:lpstr>A126116302L_Latest</vt:lpstr>
      <vt:lpstr>A126116306W</vt:lpstr>
      <vt:lpstr>A126116306W_Data</vt:lpstr>
      <vt:lpstr>A126116306W_Latest</vt:lpstr>
      <vt:lpstr>A126116310L</vt:lpstr>
      <vt:lpstr>A126116310L_Data</vt:lpstr>
      <vt:lpstr>A126116310L_Latest</vt:lpstr>
      <vt:lpstr>A126116314W</vt:lpstr>
      <vt:lpstr>A126116314W_Data</vt:lpstr>
      <vt:lpstr>A126116314W_Latest</vt:lpstr>
      <vt:lpstr>A126116318F</vt:lpstr>
      <vt:lpstr>A126116318F_Data</vt:lpstr>
      <vt:lpstr>A126116318F_Latest</vt:lpstr>
      <vt:lpstr>A126116322W</vt:lpstr>
      <vt:lpstr>A126116322W_Data</vt:lpstr>
      <vt:lpstr>A126116322W_Latest</vt:lpstr>
      <vt:lpstr>A126116326F</vt:lpstr>
      <vt:lpstr>A126116326F_Data</vt:lpstr>
      <vt:lpstr>A126116326F_Latest</vt:lpstr>
      <vt:lpstr>A126116330W</vt:lpstr>
      <vt:lpstr>A126116330W_Data</vt:lpstr>
      <vt:lpstr>A126116330W_Latest</vt:lpstr>
      <vt:lpstr>A126116334F</vt:lpstr>
      <vt:lpstr>A126116334F_Data</vt:lpstr>
      <vt:lpstr>A126116334F_Latest</vt:lpstr>
      <vt:lpstr>A126116338R</vt:lpstr>
      <vt:lpstr>A126116338R_Data</vt:lpstr>
      <vt:lpstr>A126116338R_Latest</vt:lpstr>
      <vt:lpstr>A126116342F</vt:lpstr>
      <vt:lpstr>A126116342F_Data</vt:lpstr>
      <vt:lpstr>A126116342F_Latest</vt:lpstr>
      <vt:lpstr>A126116346R</vt:lpstr>
      <vt:lpstr>A126116346R_Data</vt:lpstr>
      <vt:lpstr>A126116346R_Latest</vt:lpstr>
      <vt:lpstr>A126116350F</vt:lpstr>
      <vt:lpstr>A126116350F_Data</vt:lpstr>
      <vt:lpstr>A126116350F_Latest</vt:lpstr>
      <vt:lpstr>A126116354R</vt:lpstr>
      <vt:lpstr>A126116354R_Data</vt:lpstr>
      <vt:lpstr>A126116354R_Latest</vt:lpstr>
      <vt:lpstr>A126116358X</vt:lpstr>
      <vt:lpstr>A126116358X_Data</vt:lpstr>
      <vt:lpstr>A126116358X_Latest</vt:lpstr>
      <vt:lpstr>A126116362R</vt:lpstr>
      <vt:lpstr>A126116362R_Data</vt:lpstr>
      <vt:lpstr>A126116362R_Latest</vt:lpstr>
      <vt:lpstr>A126116366X</vt:lpstr>
      <vt:lpstr>A126116366X_Data</vt:lpstr>
      <vt:lpstr>A126116366X_Latest</vt:lpstr>
      <vt:lpstr>A126116370R</vt:lpstr>
      <vt:lpstr>A126116370R_Data</vt:lpstr>
      <vt:lpstr>A126116370R_Latest</vt:lpstr>
      <vt:lpstr>A126116374X</vt:lpstr>
      <vt:lpstr>A126116374X_Data</vt:lpstr>
      <vt:lpstr>A126116374X_Latest</vt:lpstr>
      <vt:lpstr>Date_Range</vt:lpstr>
      <vt:lpstr>Date_Range_Data</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ABS</cp:lastModifiedBy>
  <dcterms:created xsi:type="dcterms:W3CDTF">2025-07-23T15:15:28Z</dcterms:created>
  <dcterms:modified xsi:type="dcterms:W3CDTF">2025-07-25T06:27:06Z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2025-07-23T22:22:48Z</vt:lpwstr>
  </property>
  <property fmtid="{D5CDD505-2E9C-101B-9397-08002B2CF9AE}" pid="4" name="MSIP_Label_c8e5a7ee-c283-40b0-98eb-fa437df4c031_Method">
    <vt:lpwstr>Standard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6c3f792d-12c6-44c3-9128-1cc893d18d08</vt:lpwstr>
  </property>
  <property fmtid="{D5CDD505-2E9C-101B-9397-08002B2CF9AE}" pid="8" name="MSIP_Label_c8e5a7ee-c283-40b0-98eb-fa437df4c031_ContentBits">
    <vt:lpwstr>0</vt:lpwstr>
  </property>
  <property fmtid="{D5CDD505-2E9C-101B-9397-08002B2CF9AE}" pid="9" name="MSIP_Label_c8e5a7ee-c283-40b0-98eb-fa437df4c031_Tag">
    <vt:lpwstr>10, 3, 0, 1</vt:lpwstr>
  </property>
</Properties>
</file>