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S:\HSF\PJSM25\Timeseries\Excel\Final_Table\"/>
    </mc:Choice>
  </mc:AlternateContent>
  <xr:revisionPtr revIDLastSave="0" documentId="13_ncr:1_{4E643BB1-B15A-4021-B290-2276DE2A51FB}" xr6:coauthVersionLast="47" xr6:coauthVersionMax="47" xr10:uidLastSave="{00000000-0000-0000-0000-000000000000}"/>
  <bookViews>
    <workbookView xWindow="6135" yWindow="765" windowWidth="29760" windowHeight="18615" xr2:uid="{00000000-000D-0000-FFFF-FFFF00000000}"/>
  </bookViews>
  <sheets>
    <sheet name="Contents" sheetId="9" r:id="rId1"/>
    <sheet name="Table 1.1" sheetId="10" r:id="rId2"/>
    <sheet name="Table 1.2" sheetId="11" r:id="rId3"/>
    <sheet name="Index" sheetId="8" r:id="rId4"/>
    <sheet name="Data1" sheetId="1" r:id="rId5"/>
    <sheet name="Data2" sheetId="2" r:id="rId6"/>
    <sheet name="Data3" sheetId="3" r:id="rId7"/>
    <sheet name="Data4" sheetId="4" r:id="rId8"/>
    <sheet name="Data5" sheetId="5" r:id="rId9"/>
    <sheet name="Data6" sheetId="6" r:id="rId10"/>
  </sheets>
  <definedNames>
    <definedName name="A125164398T">#REF!,#REF!</definedName>
    <definedName name="A125164402W">#REF!,#REF!</definedName>
    <definedName name="A125164406F">#REF!,#REF!</definedName>
    <definedName name="A125164410W">#REF!,#REF!</definedName>
    <definedName name="A125164414F">#REF!,#REF!</definedName>
    <definedName name="A125164418R">#REF!,#REF!</definedName>
    <definedName name="A125164422F">#REF!,#REF!</definedName>
    <definedName name="A125164426R">#REF!,#REF!</definedName>
    <definedName name="A125164430F">#REF!,#REF!</definedName>
    <definedName name="A125164434R">#REF!,#REF!</definedName>
    <definedName name="A125164438X">#REF!,#REF!</definedName>
    <definedName name="A125164442R">#REF!,#REF!</definedName>
    <definedName name="A125164446X">#REF!,#REF!</definedName>
    <definedName name="A125164450R">#REF!,#REF!</definedName>
    <definedName name="A125164454X">#REF!,#REF!</definedName>
    <definedName name="A125164458J">#REF!,#REF!</definedName>
    <definedName name="A125164462X">#REF!,#REF!</definedName>
    <definedName name="A125164466J">#REF!,#REF!</definedName>
    <definedName name="A125164470X">#REF!,#REF!</definedName>
    <definedName name="A125164474J">#REF!,#REF!</definedName>
    <definedName name="A125164478T">#REF!,#REF!</definedName>
    <definedName name="A125164482J">#REF!,#REF!</definedName>
    <definedName name="A125164486T">#REF!,#REF!</definedName>
    <definedName name="A125164490J">#REF!,#REF!</definedName>
    <definedName name="A125164494T">#REF!,#REF!</definedName>
    <definedName name="A125164498A">#REF!,#REF!</definedName>
    <definedName name="A125164502F">#REF!,#REF!</definedName>
    <definedName name="A125164506R">#REF!,#REF!</definedName>
    <definedName name="A125164510F">#REF!,#REF!</definedName>
    <definedName name="A125164514R">#REF!,#REF!</definedName>
    <definedName name="A125164518X">#REF!,#REF!</definedName>
    <definedName name="A125164522R">#REF!,#REF!</definedName>
    <definedName name="A125164526X">#REF!,#REF!</definedName>
    <definedName name="A125164530R">#REF!,#REF!</definedName>
    <definedName name="A125164534X">#REF!,#REF!</definedName>
    <definedName name="A125164538J">#REF!,#REF!</definedName>
    <definedName name="A125164542X">#REF!,#REF!</definedName>
    <definedName name="A125164546J">#REF!,#REF!</definedName>
    <definedName name="A125164550X">#REF!,#REF!</definedName>
    <definedName name="A125164554J">#REF!,#REF!</definedName>
    <definedName name="A125164558T">#REF!,#REF!</definedName>
    <definedName name="A125164562J">#REF!,#REF!</definedName>
    <definedName name="A125164566T">#REF!,#REF!</definedName>
    <definedName name="A125164570J">#REF!,#REF!</definedName>
    <definedName name="A125164574T">#REF!,#REF!</definedName>
    <definedName name="A125164578A">#REF!,#REF!</definedName>
    <definedName name="A125164582T">#REF!,#REF!</definedName>
    <definedName name="A125164586A">#REF!,#REF!</definedName>
    <definedName name="A125164590T">#REF!,#REF!</definedName>
    <definedName name="A125164594A">#REF!,#REF!</definedName>
    <definedName name="A125164598K">#REF!,#REF!</definedName>
    <definedName name="A125164602R">#REF!,#REF!</definedName>
    <definedName name="A125164606X">#REF!,#REF!</definedName>
    <definedName name="A125164610R">#REF!,#REF!</definedName>
    <definedName name="A125164614X">#REF!,#REF!</definedName>
    <definedName name="A125164618J">#REF!,#REF!</definedName>
    <definedName name="A125164622X">#REF!,#REF!</definedName>
    <definedName name="A125164626J">#REF!,#REF!</definedName>
    <definedName name="A125164630X">#REF!,#REF!</definedName>
    <definedName name="A125164634J">#REF!,#REF!</definedName>
    <definedName name="A125164638T">#REF!,#REF!</definedName>
    <definedName name="A125164642J">#REF!,#REF!</definedName>
    <definedName name="A125164646T">#REF!,#REF!</definedName>
    <definedName name="A125164650J">#REF!,#REF!</definedName>
    <definedName name="A125164654T">#REF!,#REF!</definedName>
    <definedName name="A125164658A">#REF!,#REF!</definedName>
    <definedName name="A125164662T">#REF!,#REF!</definedName>
    <definedName name="A125164666A">#REF!,#REF!</definedName>
    <definedName name="A125164670T">#REF!,#REF!</definedName>
    <definedName name="A125164674A">#REF!,#REF!</definedName>
    <definedName name="A125164678K">#REF!,#REF!</definedName>
    <definedName name="A125164682A">#REF!,#REF!</definedName>
    <definedName name="A125164686K">#REF!,#REF!</definedName>
    <definedName name="A125164690A">#REF!,#REF!</definedName>
    <definedName name="A125164694K">#REF!,#REF!</definedName>
    <definedName name="A125164698V">#REF!,#REF!</definedName>
    <definedName name="A125164702X">#REF!,#REF!</definedName>
    <definedName name="A125164706J">#REF!,#REF!</definedName>
    <definedName name="A125164710X">#REF!,#REF!</definedName>
    <definedName name="A125164714J">#REF!,#REF!</definedName>
    <definedName name="A125164718T">#REF!,#REF!</definedName>
    <definedName name="A125164722J">#REF!,#REF!</definedName>
    <definedName name="A125164726T">#REF!,#REF!</definedName>
    <definedName name="A125164730J">#REF!,#REF!</definedName>
    <definedName name="A125164734T">#REF!,#REF!</definedName>
    <definedName name="A125164738A">#REF!,#REF!</definedName>
    <definedName name="A125164742T">#REF!,#REF!</definedName>
    <definedName name="A125164746A">#REF!,#REF!</definedName>
    <definedName name="A125164750T">#REF!,#REF!</definedName>
    <definedName name="A125164754A">#REF!,#REF!</definedName>
    <definedName name="A125164758K">#REF!,#REF!</definedName>
    <definedName name="A125164762A">#REF!,#REF!</definedName>
    <definedName name="A125164766K">#REF!,#REF!</definedName>
    <definedName name="A125164770A">#REF!,#REF!</definedName>
    <definedName name="A125164774K">#REF!,#REF!</definedName>
    <definedName name="A125164778V">#REF!,#REF!</definedName>
    <definedName name="A125164782K">#REF!,#REF!</definedName>
    <definedName name="A125164786V">#REF!,#REF!</definedName>
    <definedName name="A125164790K">#REF!,#REF!</definedName>
    <definedName name="A125164794V">#REF!,#REF!</definedName>
    <definedName name="A125164798C">#REF!,#REF!</definedName>
    <definedName name="A125164802J">#REF!,#REF!</definedName>
    <definedName name="A125164806T">#REF!,#REF!</definedName>
    <definedName name="A125164810J">#REF!,#REF!</definedName>
    <definedName name="A125164814T">#REF!,#REF!</definedName>
    <definedName name="A125164818A">#REF!,#REF!</definedName>
    <definedName name="A125164822T">#REF!,#REF!</definedName>
    <definedName name="A125164826A">#REF!,#REF!</definedName>
    <definedName name="A125164830T">#REF!,#REF!</definedName>
    <definedName name="A125164834A">#REF!,#REF!</definedName>
    <definedName name="A125164838K">#REF!,#REF!</definedName>
    <definedName name="A125164842A">#REF!,#REF!</definedName>
    <definedName name="A125164846K">#REF!,#REF!</definedName>
    <definedName name="A125164850A">#REF!,#REF!</definedName>
    <definedName name="A125164854K">#REF!,#REF!</definedName>
    <definedName name="A125164858V">#REF!,#REF!</definedName>
    <definedName name="A125164862K">#REF!,#REF!</definedName>
    <definedName name="A125164866V">#REF!,#REF!</definedName>
    <definedName name="A125164870K">#REF!,#REF!</definedName>
    <definedName name="A125164874V">#REF!,#REF!</definedName>
    <definedName name="A125164878C">#REF!,#REF!</definedName>
    <definedName name="A125164882V">#REF!,#REF!</definedName>
    <definedName name="A125164886C">#REF!,#REF!</definedName>
    <definedName name="A125164890V">#REF!,#REF!</definedName>
    <definedName name="A125164894C">#REF!,#REF!</definedName>
    <definedName name="A125164898L">#REF!,#REF!</definedName>
    <definedName name="A125164902T">#REF!,#REF!</definedName>
    <definedName name="A125164906A">#REF!,#REF!</definedName>
    <definedName name="A125164910T">#REF!,#REF!</definedName>
    <definedName name="A125164914A">#REF!,#REF!</definedName>
    <definedName name="A125164918K">#REF!,#REF!</definedName>
    <definedName name="A125164922A">#REF!,#REF!</definedName>
    <definedName name="A125164926K">#REF!,#REF!</definedName>
    <definedName name="A125164930A">#REF!,#REF!</definedName>
    <definedName name="A125164934K">#REF!,#REF!</definedName>
    <definedName name="A125164938V">#REF!,#REF!</definedName>
    <definedName name="A125164942K">#REF!,#REF!</definedName>
    <definedName name="A125164946V">#REF!,#REF!</definedName>
    <definedName name="A125164950K">#REF!,#REF!</definedName>
    <definedName name="A125164954V">#REF!,#REF!</definedName>
    <definedName name="A125164958C">#REF!,#REF!</definedName>
    <definedName name="A125164962V">#REF!,#REF!</definedName>
    <definedName name="A125164966C">#REF!,#REF!</definedName>
    <definedName name="A125164970V">#REF!,#REF!</definedName>
    <definedName name="A125164974C">#REF!,#REF!</definedName>
    <definedName name="A125164978L">#REF!,#REF!</definedName>
    <definedName name="A125164982C">#REF!,#REF!</definedName>
    <definedName name="A125164986L">#REF!,#REF!</definedName>
    <definedName name="A125164990C">#REF!,#REF!</definedName>
    <definedName name="A125164994L">#REF!,#REF!</definedName>
    <definedName name="A125164998W">#REF!,#REF!</definedName>
    <definedName name="A125165002C">#REF!,#REF!</definedName>
    <definedName name="A125165006L">#REF!,#REF!</definedName>
    <definedName name="A125165010C">#REF!,#REF!</definedName>
    <definedName name="A125165014L">#REF!,#REF!</definedName>
    <definedName name="A125165018W">#REF!,#REF!</definedName>
    <definedName name="A125165022L">#REF!,#REF!</definedName>
    <definedName name="A125165026W">#REF!,#REF!</definedName>
    <definedName name="A125165030L">#REF!,#REF!</definedName>
    <definedName name="A125165034W">#REF!,#REF!</definedName>
    <definedName name="A125165038F">#REF!,#REF!</definedName>
    <definedName name="A125165042W">#REF!,#REF!</definedName>
    <definedName name="A125165046F">#REF!,#REF!</definedName>
    <definedName name="A125165050W">#REF!,#REF!</definedName>
    <definedName name="A125165054F">#REF!,#REF!</definedName>
    <definedName name="A125165058R">#REF!,#REF!</definedName>
    <definedName name="A125165062F">#REF!,#REF!</definedName>
    <definedName name="A125165066R">#REF!,#REF!</definedName>
    <definedName name="A125165070F">#REF!,#REF!</definedName>
    <definedName name="A125165074R">#REF!,#REF!</definedName>
    <definedName name="A125165078X">#REF!,#REF!</definedName>
    <definedName name="A125165082R">#REF!,#REF!</definedName>
    <definedName name="A125165086X">#REF!,#REF!</definedName>
    <definedName name="A125165090R">#REF!,#REF!</definedName>
    <definedName name="A125165094X">#REF!,#REF!</definedName>
    <definedName name="A125165098J">#REF!,#REF!</definedName>
    <definedName name="A125165102L">#REF!,#REF!</definedName>
    <definedName name="A125165106W">#REF!,#REF!</definedName>
    <definedName name="A125165110L">#REF!,#REF!</definedName>
    <definedName name="A125165114W">#REF!,#REF!</definedName>
    <definedName name="A125165118F">#REF!,#REF!</definedName>
    <definedName name="A125165122W">#REF!,#REF!</definedName>
    <definedName name="A125165126F">#REF!,#REF!</definedName>
    <definedName name="A125165130W">#REF!,#REF!</definedName>
    <definedName name="A125165134F">#REF!,#REF!</definedName>
    <definedName name="A125165138R">#REF!,#REF!</definedName>
    <definedName name="A125165142F">#REF!,#REF!</definedName>
    <definedName name="A125165146R">#REF!,#REF!</definedName>
    <definedName name="A125165150F">#REF!,#REF!</definedName>
    <definedName name="A125165154R">#REF!,#REF!</definedName>
    <definedName name="A125165158X">#REF!,#REF!</definedName>
    <definedName name="A125165162R">#REF!,#REF!</definedName>
    <definedName name="A125165166X">#REF!,#REF!</definedName>
    <definedName name="A125165170R">#REF!,#REF!</definedName>
    <definedName name="A125165174X">#REF!,#REF!</definedName>
    <definedName name="A125165178J">#REF!,#REF!</definedName>
    <definedName name="A125165182X">#REF!,#REF!</definedName>
    <definedName name="A125165186J">#REF!,#REF!</definedName>
    <definedName name="A125165190X">#REF!,#REF!</definedName>
    <definedName name="A125165194J">#REF!,#REF!</definedName>
    <definedName name="A125165198T">#REF!,#REF!</definedName>
    <definedName name="A125165202W">#REF!,#REF!</definedName>
    <definedName name="A125165206F">#REF!,#REF!</definedName>
    <definedName name="A125165210W">#REF!,#REF!</definedName>
    <definedName name="A125165214F">#REF!,#REF!</definedName>
    <definedName name="A125165218R">#REF!,#REF!</definedName>
    <definedName name="A125165222F">#REF!,#REF!</definedName>
    <definedName name="A125165226R">#REF!,#REF!</definedName>
    <definedName name="A125165230F">#REF!,#REF!</definedName>
    <definedName name="A125165234R">#REF!,#REF!</definedName>
    <definedName name="A125165238X">#REF!,#REF!</definedName>
    <definedName name="A125165242R">#REF!,#REF!</definedName>
    <definedName name="A125165246X">#REF!,#REF!</definedName>
    <definedName name="A125165250R">#REF!,#REF!</definedName>
    <definedName name="A125165254X">#REF!,#REF!</definedName>
    <definedName name="A125165258J">#REF!,#REF!</definedName>
    <definedName name="A125165262X">#REF!,#REF!</definedName>
    <definedName name="A125165266J">#REF!,#REF!</definedName>
    <definedName name="A125165270X">#REF!,#REF!</definedName>
    <definedName name="A125165274J">#REF!,#REF!</definedName>
    <definedName name="A125165278T">#REF!,#REF!</definedName>
    <definedName name="A125165282J">#REF!,#REF!</definedName>
    <definedName name="A125165286T">#REF!,#REF!</definedName>
    <definedName name="A125165290J">#REF!,#REF!</definedName>
    <definedName name="A125165294T">#REF!,#REF!</definedName>
    <definedName name="A125165298A">#REF!,#REF!</definedName>
    <definedName name="A125165302F">#REF!,#REF!</definedName>
    <definedName name="A125165306R">#REF!,#REF!</definedName>
    <definedName name="A125165310F">#REF!,#REF!</definedName>
    <definedName name="A125165314R">#REF!,#REF!</definedName>
    <definedName name="A125165318X">#REF!,#REF!</definedName>
    <definedName name="A125165322R">#REF!,#REF!</definedName>
    <definedName name="A125165326X">#REF!,#REF!</definedName>
    <definedName name="A125165330R">#REF!,#REF!</definedName>
    <definedName name="A125165334X">#REF!,#REF!</definedName>
    <definedName name="A125165338J">#REF!,#REF!</definedName>
    <definedName name="A125165342X">#REF!,#REF!</definedName>
    <definedName name="A125165346J">#REF!,#REF!</definedName>
    <definedName name="A125165350X">#REF!,#REF!</definedName>
    <definedName name="A125165354J">#REF!,#REF!</definedName>
    <definedName name="A125165358T">#REF!,#REF!</definedName>
    <definedName name="A125165362J">#REF!,#REF!</definedName>
    <definedName name="A125165366T">#REF!,#REF!</definedName>
    <definedName name="A125165370J">#REF!,#REF!</definedName>
    <definedName name="A125165374T">#REF!,#REF!</definedName>
    <definedName name="A125165378A">#REF!,#REF!</definedName>
    <definedName name="A125165382T">#REF!,#REF!</definedName>
    <definedName name="A125165386A">#REF!,#REF!</definedName>
    <definedName name="A125165390T">#REF!,#REF!</definedName>
    <definedName name="A125165394A">#REF!,#REF!</definedName>
    <definedName name="A125165398K">#REF!,#REF!</definedName>
    <definedName name="A125165402R">#REF!,#REF!</definedName>
    <definedName name="A125165406X">#REF!,#REF!</definedName>
    <definedName name="A125165410R">#REF!,#REF!</definedName>
    <definedName name="A125165414X">#REF!,#REF!</definedName>
    <definedName name="A125165418J">#REF!,#REF!</definedName>
    <definedName name="A125165422X">#REF!,#REF!</definedName>
    <definedName name="A125165426J">#REF!,#REF!</definedName>
    <definedName name="A125165430X">#REF!,#REF!</definedName>
    <definedName name="A125165434J">#REF!,#REF!</definedName>
    <definedName name="A125165438T">#REF!,#REF!</definedName>
    <definedName name="A125165442J">#REF!,#REF!</definedName>
    <definedName name="A125165446T">#REF!,#REF!</definedName>
    <definedName name="A125165450J">#REF!,#REF!</definedName>
    <definedName name="A125165454T">#REF!,#REF!</definedName>
    <definedName name="A125165458A">#REF!,#REF!</definedName>
    <definedName name="A125165462T">#REF!,#REF!</definedName>
    <definedName name="A125165466A">#REF!,#REF!</definedName>
    <definedName name="A125165470T">#REF!,#REF!</definedName>
    <definedName name="A125165474A">#REF!,#REF!</definedName>
    <definedName name="A125165478K">#REF!,#REF!</definedName>
    <definedName name="A125165482A">#REF!,#REF!</definedName>
    <definedName name="A125165486K">#REF!,#REF!</definedName>
    <definedName name="A125165490A">#REF!,#REF!</definedName>
    <definedName name="A125165494K">#REF!,#REF!</definedName>
    <definedName name="A125165498V">#REF!,#REF!</definedName>
    <definedName name="A125165502X">#REF!,#REF!</definedName>
    <definedName name="A125165506J">#REF!,#REF!</definedName>
    <definedName name="A125165510X">#REF!,#REF!</definedName>
    <definedName name="A125165514J">#REF!,#REF!</definedName>
    <definedName name="A125165518T">#REF!,#REF!</definedName>
    <definedName name="A125165522J">#REF!,#REF!</definedName>
    <definedName name="A125165526T">#REF!,#REF!</definedName>
    <definedName name="A125165530J">#REF!,#REF!</definedName>
    <definedName name="A125165534T">#REF!,#REF!</definedName>
    <definedName name="A125165538A">#REF!,#REF!</definedName>
    <definedName name="A125165542T">#REF!,#REF!</definedName>
    <definedName name="A125165546A">#REF!,#REF!</definedName>
    <definedName name="A125165550T">#REF!,#REF!</definedName>
    <definedName name="A125165554A">#REF!,#REF!</definedName>
    <definedName name="A125165558K">#REF!,#REF!</definedName>
    <definedName name="A125165562A">#REF!,#REF!</definedName>
    <definedName name="A125165566K">#REF!,#REF!</definedName>
    <definedName name="A125165570A">#REF!,#REF!</definedName>
    <definedName name="A125165574K">#REF!,#REF!</definedName>
    <definedName name="A125165578V">#REF!,#REF!</definedName>
    <definedName name="A125165582K">#REF!,#REF!</definedName>
    <definedName name="A125165586V">#REF!,#REF!</definedName>
    <definedName name="A125165590K">#REF!,#REF!</definedName>
    <definedName name="A125165594V">#REF!,#REF!</definedName>
    <definedName name="A125165598C">#REF!,#REF!</definedName>
    <definedName name="A125165602J">#REF!,#REF!</definedName>
    <definedName name="A125165606T">#REF!,#REF!</definedName>
    <definedName name="A125165610J">#REF!,#REF!</definedName>
    <definedName name="A125165614T">#REF!,#REF!</definedName>
    <definedName name="A125165618A">#REF!,#REF!</definedName>
    <definedName name="A125165622T">#REF!,#REF!</definedName>
    <definedName name="A125165626A">#REF!,#REF!</definedName>
    <definedName name="A125165630T">#REF!,#REF!</definedName>
    <definedName name="A125165634A">#REF!,#REF!</definedName>
    <definedName name="A125165638K">#REF!,#REF!</definedName>
    <definedName name="A125165642A">#REF!,#REF!</definedName>
    <definedName name="A125165646K">#REF!,#REF!</definedName>
    <definedName name="A125165650A">#REF!,#REF!</definedName>
    <definedName name="A125165654K">#REF!,#REF!</definedName>
    <definedName name="A125165658V">#REF!,#REF!</definedName>
    <definedName name="A125165662K">#REF!,#REF!</definedName>
    <definedName name="A125165666V">#REF!,#REF!</definedName>
    <definedName name="A125165670K">#REF!,#REF!</definedName>
    <definedName name="A125165674V">#REF!,#REF!</definedName>
    <definedName name="A125165678C">#REF!,#REF!</definedName>
    <definedName name="A125165682V">#REF!,#REF!</definedName>
    <definedName name="A125165686C">#REF!,#REF!</definedName>
    <definedName name="A125165690V">#REF!,#REF!</definedName>
    <definedName name="A125165694C">#REF!,#REF!</definedName>
    <definedName name="A125165698L">#REF!,#REF!</definedName>
    <definedName name="A125165702T">#REF!,#REF!</definedName>
    <definedName name="A125165706A">#REF!,#REF!</definedName>
    <definedName name="A125165710T">#REF!,#REF!</definedName>
    <definedName name="A125165714A">#REF!,#REF!</definedName>
    <definedName name="A125165718K">#REF!,#REF!</definedName>
    <definedName name="A125165722A">#REF!,#REF!</definedName>
    <definedName name="A125165726K">#REF!,#REF!</definedName>
    <definedName name="A125165730A">#REF!,#REF!</definedName>
    <definedName name="A125165734K">#REF!,#REF!</definedName>
    <definedName name="A125165738V">#REF!,#REF!</definedName>
    <definedName name="A125165742K">#REF!,#REF!</definedName>
    <definedName name="A125165746V">#REF!,#REF!</definedName>
    <definedName name="A125165750K">#REF!,#REF!</definedName>
    <definedName name="A125165754V">#REF!,#REF!</definedName>
    <definedName name="A125165758C">#REF!,#REF!</definedName>
    <definedName name="A125165762V">#REF!,#REF!</definedName>
    <definedName name="A125165766C">#REF!,#REF!</definedName>
    <definedName name="A125165770V">#REF!,#REF!</definedName>
    <definedName name="A125165774C">#REF!,#REF!</definedName>
    <definedName name="A125165778L">#REF!,#REF!</definedName>
    <definedName name="A125165782C">#REF!,#REF!</definedName>
    <definedName name="A125165786L">#REF!,#REF!</definedName>
    <definedName name="A125165790C">#REF!,#REF!</definedName>
    <definedName name="A125165794L">#REF!,#REF!</definedName>
    <definedName name="A125165798W">#REF!,#REF!</definedName>
    <definedName name="A125165802A">#REF!,#REF!</definedName>
    <definedName name="A125165806K">#REF!,#REF!</definedName>
    <definedName name="A125165810A">#REF!,#REF!</definedName>
    <definedName name="A125165814K">#REF!,#REF!</definedName>
    <definedName name="A125165818V">#REF!,#REF!</definedName>
    <definedName name="A125165822K">#REF!,#REF!</definedName>
    <definedName name="A125165826V">#REF!,#REF!</definedName>
    <definedName name="A125165830K">#REF!,#REF!</definedName>
    <definedName name="A125165834V">#REF!,#REF!</definedName>
    <definedName name="A125165838C">#REF!,#REF!</definedName>
    <definedName name="A125165842V">#REF!,#REF!</definedName>
    <definedName name="A125165846C">#REF!,#REF!</definedName>
    <definedName name="A125165850V">#REF!,#REF!</definedName>
    <definedName name="A125165854C">#REF!,#REF!</definedName>
    <definedName name="A125165858L">#REF!,#REF!</definedName>
    <definedName name="A125165862C">#REF!,#REF!</definedName>
    <definedName name="A125165866L">#REF!,#REF!</definedName>
    <definedName name="A125165870C">#REF!,#REF!</definedName>
    <definedName name="A125165874L">#REF!,#REF!</definedName>
    <definedName name="A125165878W">#REF!,#REF!</definedName>
    <definedName name="A125165882L">#REF!,#REF!</definedName>
    <definedName name="A125165886W">#REF!,#REF!</definedName>
    <definedName name="A125165890L">#REF!,#REF!</definedName>
    <definedName name="A125165894W">#REF!,#REF!</definedName>
    <definedName name="A125165898F">#REF!,#REF!</definedName>
    <definedName name="A125165902K">#REF!,#REF!</definedName>
    <definedName name="A125165906V">#REF!,#REF!</definedName>
    <definedName name="A125165910K">#REF!,#REF!</definedName>
    <definedName name="A125165914V">#REF!,#REF!</definedName>
    <definedName name="A125165918C">#REF!,#REF!</definedName>
    <definedName name="A125165922V">#REF!,#REF!</definedName>
    <definedName name="A125165926C">#REF!,#REF!</definedName>
    <definedName name="A125165930V">#REF!,#REF!</definedName>
    <definedName name="A125165934C">#REF!,#REF!</definedName>
    <definedName name="A125165938L">#REF!,#REF!</definedName>
    <definedName name="A125165942C">#REF!,#REF!</definedName>
    <definedName name="A125165946L">#REF!,#REF!</definedName>
    <definedName name="A125165950C">#REF!,#REF!</definedName>
    <definedName name="A125165954L">#REF!,#REF!</definedName>
    <definedName name="A125165958W">#REF!,#REF!</definedName>
    <definedName name="A125165962L">#REF!,#REF!</definedName>
    <definedName name="A125165966W">#REF!,#REF!</definedName>
    <definedName name="A125165970L">#REF!,#REF!</definedName>
    <definedName name="A125165974W">#REF!,#REF!</definedName>
    <definedName name="A125165978F">#REF!,#REF!</definedName>
    <definedName name="A125165982W">#REF!,#REF!</definedName>
    <definedName name="A125165986F">#REF!,#REF!</definedName>
    <definedName name="A125165990W">#REF!,#REF!</definedName>
    <definedName name="A125165994F">#REF!,#REF!</definedName>
    <definedName name="A125165998R">#REF!,#REF!</definedName>
    <definedName name="A125166002W">#REF!,#REF!</definedName>
    <definedName name="A125166006F">#REF!,#REF!</definedName>
    <definedName name="A125166010W">#REF!,#REF!</definedName>
    <definedName name="A125166014F">#REF!,#REF!</definedName>
    <definedName name="A125166018R">#REF!,#REF!</definedName>
    <definedName name="A125166022F">#REF!,#REF!</definedName>
    <definedName name="A125166026R">#REF!,#REF!</definedName>
    <definedName name="A125166030F">#REF!,#REF!</definedName>
    <definedName name="A125166034R">#REF!,#REF!</definedName>
    <definedName name="A125166038X">#REF!,#REF!</definedName>
    <definedName name="A125166042R">#REF!,#REF!</definedName>
    <definedName name="A125166046X">#REF!,#REF!</definedName>
    <definedName name="A125166050R">#REF!,#REF!</definedName>
    <definedName name="A125166054X">#REF!,#REF!</definedName>
    <definedName name="A125166058J">#REF!,#REF!</definedName>
    <definedName name="A125166062X">#REF!,#REF!</definedName>
    <definedName name="A125166066J">#REF!,#REF!</definedName>
    <definedName name="A125166070X">#REF!,#REF!</definedName>
    <definedName name="A125166074J">#REF!,#REF!</definedName>
    <definedName name="A125166078T">#REF!,#REF!</definedName>
    <definedName name="A125166082J">#REF!,#REF!</definedName>
    <definedName name="A125166086T">#REF!,#REF!</definedName>
    <definedName name="A125166090J">#REF!,#REF!</definedName>
    <definedName name="A125166094T">#REF!,#REF!</definedName>
    <definedName name="A125166098A">#REF!,#REF!</definedName>
    <definedName name="A125166102F">#REF!,#REF!</definedName>
    <definedName name="A125166106R">#REF!,#REF!</definedName>
    <definedName name="A125166110F">#REF!,#REF!</definedName>
    <definedName name="A125166114R">#REF!,#REF!</definedName>
    <definedName name="A125166118X">#REF!,#REF!</definedName>
    <definedName name="A125166122R">#REF!,#REF!</definedName>
    <definedName name="A125166126X">#REF!,#REF!</definedName>
    <definedName name="A125166130R">#REF!,#REF!</definedName>
    <definedName name="A125166134X">#REF!,#REF!</definedName>
    <definedName name="A125166138J">#REF!,#REF!</definedName>
    <definedName name="A125166142X">#REF!,#REF!</definedName>
    <definedName name="A125166146J">#REF!,#REF!</definedName>
    <definedName name="A125166150X">#REF!,#REF!</definedName>
    <definedName name="A125166154J">#REF!,#REF!</definedName>
    <definedName name="A125166158T">#REF!,#REF!</definedName>
    <definedName name="A125166162J">#REF!,#REF!</definedName>
    <definedName name="A125166166T">#REF!,#REF!</definedName>
    <definedName name="A125166170J">#REF!,#REF!</definedName>
    <definedName name="A125166174T">#REF!,#REF!</definedName>
    <definedName name="A125166178A">#REF!,#REF!</definedName>
    <definedName name="A125166182T">#REF!,#REF!</definedName>
    <definedName name="A125166186A">#REF!,#REF!</definedName>
    <definedName name="A125166190T">#REF!,#REF!</definedName>
    <definedName name="A125166194A">#REF!,#REF!</definedName>
    <definedName name="A125166198K">#REF!,#REF!</definedName>
    <definedName name="A125166202R">#REF!,#REF!</definedName>
    <definedName name="A125166206X">#REF!,#REF!</definedName>
    <definedName name="A125166210R">#REF!,#REF!</definedName>
    <definedName name="A125166214X">#REF!,#REF!</definedName>
    <definedName name="A125166218J">#REF!,#REF!</definedName>
    <definedName name="A125166222X">#REF!,#REF!</definedName>
    <definedName name="A125166226J">#REF!,#REF!</definedName>
    <definedName name="A125166230X">#REF!,#REF!</definedName>
    <definedName name="A125166234J">#REF!,#REF!</definedName>
    <definedName name="A125166238T">#REF!,#REF!</definedName>
    <definedName name="A125166242J">#REF!,#REF!</definedName>
    <definedName name="A125166246T">#REF!,#REF!</definedName>
    <definedName name="A125166250J">#REF!,#REF!</definedName>
    <definedName name="A125166254T">#REF!,#REF!</definedName>
    <definedName name="A125166258A">#REF!,#REF!</definedName>
    <definedName name="A125166262T">#REF!,#REF!</definedName>
    <definedName name="A125166266A">#REF!,#REF!</definedName>
    <definedName name="A125166270T">#REF!,#REF!</definedName>
    <definedName name="A125166274A">#REF!,#REF!</definedName>
    <definedName name="A125166278K">#REF!,#REF!</definedName>
    <definedName name="A125166282A">#REF!,#REF!</definedName>
    <definedName name="A125166286K">#REF!,#REF!</definedName>
    <definedName name="A125166290A">#REF!,#REF!</definedName>
    <definedName name="A125166294K">#REF!,#REF!</definedName>
    <definedName name="A125166298V">#REF!,#REF!</definedName>
    <definedName name="A125166302X">#REF!,#REF!</definedName>
    <definedName name="A125166306J">#REF!,#REF!</definedName>
    <definedName name="A125166310X">#REF!,#REF!</definedName>
    <definedName name="A125166314J">#REF!,#REF!</definedName>
    <definedName name="A125166318T">#REF!,#REF!</definedName>
    <definedName name="A125166322J">#REF!,#REF!</definedName>
    <definedName name="A125166326T">#REF!,#REF!</definedName>
    <definedName name="A125166330J">#REF!,#REF!</definedName>
    <definedName name="A125166334T">#REF!,#REF!</definedName>
    <definedName name="A125166338A">#REF!,#REF!</definedName>
    <definedName name="A125166342T">#REF!,#REF!</definedName>
    <definedName name="A125166346A">#REF!,#REF!</definedName>
    <definedName name="A125166350T">#REF!,#REF!</definedName>
    <definedName name="A125166354A">#REF!,#REF!</definedName>
    <definedName name="A125166358K">#REF!,#REF!</definedName>
    <definedName name="A125166362A">#REF!,#REF!</definedName>
    <definedName name="A125166366K">#REF!,#REF!</definedName>
    <definedName name="A125166370A">#REF!,#REF!</definedName>
    <definedName name="A125166374K">#REF!,#REF!</definedName>
    <definedName name="A125166378V">#REF!,#REF!</definedName>
    <definedName name="A125166382K">#REF!,#REF!</definedName>
    <definedName name="A125166386V">#REF!,#REF!</definedName>
    <definedName name="A125166390K">#REF!,#REF!</definedName>
    <definedName name="A125166394V">#REF!,#REF!</definedName>
    <definedName name="A125166398C">#REF!,#REF!</definedName>
    <definedName name="A125166402J">#REF!,#REF!</definedName>
    <definedName name="A125166406T">#REF!,#REF!</definedName>
    <definedName name="A125166410J">#REF!,#REF!</definedName>
    <definedName name="A125166414T">#REF!,#REF!</definedName>
    <definedName name="A125166418A">#REF!,#REF!</definedName>
    <definedName name="A125166422T">#REF!,#REF!</definedName>
    <definedName name="A125166426A">#REF!,#REF!</definedName>
    <definedName name="A125166430T">#REF!,#REF!</definedName>
    <definedName name="A125166434A">#REF!,#REF!</definedName>
    <definedName name="A125166438K">#REF!,#REF!</definedName>
    <definedName name="A125166442A">#REF!,#REF!</definedName>
    <definedName name="A125166446K">#REF!,#REF!</definedName>
    <definedName name="A125166450A">#REF!,#REF!</definedName>
    <definedName name="A125166454K">#REF!,#REF!</definedName>
    <definedName name="A125166458V">#REF!,#REF!</definedName>
    <definedName name="A125166462K">#REF!,#REF!</definedName>
    <definedName name="A125166466V">#REF!,#REF!</definedName>
    <definedName name="A125166470K">#REF!,#REF!</definedName>
    <definedName name="A125166474V">#REF!,#REF!</definedName>
    <definedName name="A125166478C">#REF!,#REF!</definedName>
    <definedName name="A125166482V">#REF!,#REF!</definedName>
    <definedName name="A125166486C">#REF!,#REF!</definedName>
    <definedName name="A125166490V">#REF!,#REF!</definedName>
    <definedName name="A125166494C">#REF!,#REF!</definedName>
    <definedName name="A125166498L">#REF!,#REF!</definedName>
    <definedName name="A125166502T">#REF!,#REF!</definedName>
    <definedName name="A125166506A">#REF!,#REF!</definedName>
    <definedName name="A125166510T">#REF!,#REF!</definedName>
    <definedName name="A125166514A">#REF!,#REF!</definedName>
    <definedName name="A125166518K">#REF!,#REF!</definedName>
    <definedName name="A125166522A">#REF!,#REF!</definedName>
    <definedName name="A125166526K">#REF!,#REF!</definedName>
    <definedName name="A125166530A">#REF!,#REF!</definedName>
    <definedName name="A125166534K">#REF!,#REF!</definedName>
    <definedName name="A125166538V">#REF!,#REF!</definedName>
    <definedName name="A125166542K">#REF!,#REF!</definedName>
    <definedName name="A125166546V">#REF!,#REF!</definedName>
    <definedName name="A125166550K">#REF!,#REF!</definedName>
    <definedName name="A125166554V">#REF!,#REF!</definedName>
    <definedName name="A125166558C">#REF!,#REF!</definedName>
    <definedName name="A125166562V">#REF!,#REF!</definedName>
    <definedName name="A125166566C">#REF!,#REF!</definedName>
    <definedName name="A125166570V">#REF!,#REF!</definedName>
    <definedName name="A125166574C">#REF!,#REF!</definedName>
    <definedName name="A125166578L">#REF!,#REF!</definedName>
    <definedName name="A125166582C">#REF!,#REF!</definedName>
    <definedName name="A125166586L">#REF!,#REF!</definedName>
    <definedName name="A125166590C">#REF!,#REF!</definedName>
    <definedName name="A125166594L">#REF!,#REF!</definedName>
    <definedName name="A125166598W">#REF!,#REF!</definedName>
    <definedName name="A125166602A">#REF!,#REF!</definedName>
    <definedName name="A125166606K">#REF!,#REF!</definedName>
    <definedName name="A125166610A">#REF!,#REF!</definedName>
    <definedName name="A125166614K">#REF!,#REF!</definedName>
    <definedName name="A125166618V">#REF!,#REF!</definedName>
    <definedName name="A125166622K">#REF!,#REF!</definedName>
    <definedName name="A125166626V">#REF!,#REF!</definedName>
    <definedName name="A125166630K">#REF!,#REF!</definedName>
    <definedName name="A125166634V">#REF!,#REF!</definedName>
    <definedName name="A125166638C">#REF!,#REF!</definedName>
    <definedName name="A125166642V">#REF!,#REF!</definedName>
    <definedName name="A125166646C">#REF!,#REF!</definedName>
    <definedName name="A125166650V">#REF!,#REF!</definedName>
    <definedName name="A125166654C">#REF!,#REF!</definedName>
    <definedName name="A125166658L">#REF!,#REF!</definedName>
    <definedName name="A125166662C">#REF!,#REF!</definedName>
    <definedName name="A125166666L">#REF!,#REF!</definedName>
    <definedName name="A125166670C">#REF!,#REF!</definedName>
    <definedName name="A125166674L">#REF!,#REF!</definedName>
    <definedName name="A125166678W">#REF!,#REF!</definedName>
    <definedName name="A125166682L">#REF!,#REF!</definedName>
    <definedName name="A125166686W">#REF!,#REF!</definedName>
    <definedName name="A125166690L">#REF!,#REF!</definedName>
    <definedName name="A125166694W">#REF!,#REF!</definedName>
    <definedName name="A125166698F">#REF!,#REF!</definedName>
    <definedName name="A125166702K">#REF!,#REF!</definedName>
    <definedName name="A125166706V">#REF!,#REF!</definedName>
    <definedName name="A125166710K">#REF!,#REF!</definedName>
    <definedName name="A125166714V">#REF!,#REF!</definedName>
    <definedName name="A125166718C">#REF!,#REF!</definedName>
    <definedName name="A125166722V">#REF!,#REF!</definedName>
    <definedName name="A125166726C">#REF!,#REF!</definedName>
    <definedName name="A125166730V">#REF!,#REF!</definedName>
    <definedName name="A125166734C">#REF!,#REF!</definedName>
    <definedName name="A125166738L">#REF!,#REF!</definedName>
    <definedName name="A125166742C">#REF!,#REF!</definedName>
    <definedName name="A125166746L">#REF!,#REF!</definedName>
    <definedName name="A125166750C">#REF!,#REF!</definedName>
    <definedName name="A125166754L">#REF!,#REF!</definedName>
    <definedName name="A125166758W">#REF!,#REF!</definedName>
    <definedName name="A125166762L">#REF!,#REF!</definedName>
    <definedName name="A125166766W">#REF!,#REF!</definedName>
    <definedName name="A125166770L">#REF!,#REF!</definedName>
    <definedName name="A125166774W">#REF!,#REF!</definedName>
    <definedName name="A125166778F">#REF!,#REF!</definedName>
    <definedName name="A125166782W">#REF!,#REF!</definedName>
    <definedName name="A125166786F">#REF!,#REF!</definedName>
    <definedName name="A125166790W">#REF!,#REF!</definedName>
    <definedName name="A125166794F">#REF!,#REF!</definedName>
    <definedName name="A125166798R">#REF!,#REF!</definedName>
    <definedName name="A125166802V">#REF!,#REF!</definedName>
    <definedName name="A125166806C">#REF!,#REF!</definedName>
    <definedName name="A125166810V">#REF!,#REF!</definedName>
    <definedName name="A125166814C">#REF!,#REF!</definedName>
    <definedName name="A125166818L">#REF!,#REF!</definedName>
    <definedName name="A125166822C">#REF!,#REF!</definedName>
    <definedName name="A125166826L">#REF!,#REF!</definedName>
    <definedName name="A125166830C">#REF!,#REF!</definedName>
    <definedName name="A125166834L">#REF!,#REF!</definedName>
    <definedName name="A125166838W">#REF!,#REF!</definedName>
    <definedName name="A125166842L">#REF!,#REF!</definedName>
    <definedName name="A125166846W">#REF!,#REF!</definedName>
    <definedName name="A125166850L">#REF!,#REF!</definedName>
    <definedName name="A125166854W">#REF!,#REF!</definedName>
    <definedName name="A125166858F">#REF!,#REF!</definedName>
    <definedName name="A125166862W">#REF!,#REF!</definedName>
    <definedName name="A125166866F">#REF!,#REF!</definedName>
    <definedName name="A125166870W">#REF!,#REF!</definedName>
    <definedName name="A125166874F">#REF!,#REF!</definedName>
    <definedName name="A125166878R">#REF!,#REF!</definedName>
    <definedName name="A125166882F">#REF!,#REF!</definedName>
    <definedName name="A125166886R">#REF!,#REF!</definedName>
    <definedName name="A125166890F">#REF!,#REF!</definedName>
    <definedName name="A125166894R">#REF!,#REF!</definedName>
    <definedName name="A125166898X">#REF!,#REF!</definedName>
    <definedName name="A125166902C">#REF!,#REF!</definedName>
    <definedName name="A125166906L">#REF!,#REF!</definedName>
    <definedName name="A125166910C">#REF!,#REF!</definedName>
    <definedName name="A125166914L">#REF!,#REF!</definedName>
    <definedName name="A125166918W">#REF!,#REF!</definedName>
    <definedName name="A125166922L">#REF!,#REF!</definedName>
    <definedName name="A125166926W">#REF!,#REF!</definedName>
    <definedName name="A125166930L">#REF!,#REF!</definedName>
    <definedName name="A125166934W">#REF!,#REF!</definedName>
    <definedName name="A125166938F">#REF!,#REF!</definedName>
    <definedName name="A125166942W">#REF!,#REF!</definedName>
    <definedName name="A125166946F">#REF!,#REF!</definedName>
    <definedName name="A125166950W">#REF!,#REF!</definedName>
    <definedName name="A125166954F">#REF!,#REF!</definedName>
    <definedName name="A125166958R">#REF!,#REF!</definedName>
    <definedName name="A125166962F">#REF!,#REF!</definedName>
    <definedName name="A125166966R">#REF!,#REF!</definedName>
    <definedName name="A125166970F">#REF!,#REF!</definedName>
    <definedName name="A125166974R">#REF!,#REF!</definedName>
    <definedName name="A125166978X">#REF!,#REF!</definedName>
    <definedName name="A125166982R">#REF!,#REF!</definedName>
    <definedName name="A125166986X">#REF!,#REF!</definedName>
    <definedName name="A125166990R">#REF!,#REF!</definedName>
    <definedName name="A125166994X">#REF!,#REF!</definedName>
    <definedName name="A125166998J">#REF!,#REF!</definedName>
    <definedName name="A125167002R">#REF!,#REF!</definedName>
    <definedName name="A125167006X">#REF!,#REF!</definedName>
    <definedName name="A125167010R">#REF!,#REF!</definedName>
    <definedName name="A125167014X">#REF!,#REF!</definedName>
    <definedName name="A125167018J">#REF!,#REF!</definedName>
    <definedName name="A125167022X">#REF!,#REF!</definedName>
    <definedName name="A125167026J">#REF!,#REF!</definedName>
    <definedName name="A125167030X">#REF!,#REF!</definedName>
    <definedName name="A125167034J">#REF!,#REF!</definedName>
    <definedName name="A125167038T">#REF!,#REF!</definedName>
    <definedName name="A125167042J">#REF!,#REF!</definedName>
    <definedName name="A125167046T">#REF!,#REF!</definedName>
    <definedName name="A125167050J">#REF!,#REF!</definedName>
    <definedName name="A125167054T">#REF!,#REF!</definedName>
    <definedName name="A125167058A">#REF!,#REF!</definedName>
    <definedName name="A125167062T">#REF!,#REF!</definedName>
    <definedName name="A125167066A">#REF!,#REF!</definedName>
    <definedName name="A125167070T">#REF!,#REF!</definedName>
    <definedName name="A125167074A">#REF!,#REF!</definedName>
    <definedName name="A125167078K">#REF!,#REF!</definedName>
    <definedName name="A125167082A">#REF!,#REF!</definedName>
    <definedName name="A125167086K">#REF!,#REF!</definedName>
    <definedName name="A125167090A">#REF!,#REF!</definedName>
    <definedName name="A125167094K">#REF!,#REF!</definedName>
    <definedName name="A125167098V">#REF!,#REF!</definedName>
    <definedName name="A125167102X">#REF!,#REF!</definedName>
    <definedName name="A125167106J">#REF!,#REF!</definedName>
    <definedName name="A125167110X">#REF!,#REF!</definedName>
    <definedName name="A125167114J">#REF!,#REF!</definedName>
    <definedName name="A125167118T">#REF!,#REF!</definedName>
    <definedName name="A125167122J">#REF!,#REF!</definedName>
    <definedName name="A125167126T">#REF!,#REF!</definedName>
    <definedName name="A125167130J">#REF!,#REF!</definedName>
    <definedName name="A125167134T">#REF!,#REF!</definedName>
    <definedName name="A125167138A">#REF!,#REF!</definedName>
    <definedName name="A125167142T">#REF!,#REF!</definedName>
    <definedName name="A125167146A">#REF!,#REF!</definedName>
    <definedName name="A125167150T">#REF!,#REF!</definedName>
    <definedName name="A125167154A">#REF!,#REF!</definedName>
    <definedName name="A125167158K">#REF!,#REF!</definedName>
    <definedName name="A125167162A">#REF!,#REF!</definedName>
    <definedName name="A125167166K">#REF!,#REF!</definedName>
    <definedName name="A125167170A">#REF!,#REF!</definedName>
    <definedName name="A125167174K">#REF!,#REF!</definedName>
    <definedName name="A125167178V">#REF!,#REF!</definedName>
    <definedName name="A125167182K">#REF!,#REF!</definedName>
    <definedName name="A125167186V">#REF!,#REF!</definedName>
    <definedName name="A125167190K">#REF!,#REF!</definedName>
    <definedName name="A125167194V">#REF!,#REF!</definedName>
    <definedName name="A125167198C">#REF!,#REF!</definedName>
    <definedName name="A125167202J">#REF!,#REF!</definedName>
    <definedName name="A125167206T">#REF!,#REF!</definedName>
    <definedName name="A125167210J">#REF!,#REF!</definedName>
    <definedName name="A125167214T">#REF!,#REF!</definedName>
    <definedName name="A125167218A">#REF!,#REF!</definedName>
    <definedName name="A125167222T">#REF!,#REF!</definedName>
    <definedName name="A125167226A">#REF!,#REF!</definedName>
    <definedName name="A125167230T">#REF!,#REF!</definedName>
    <definedName name="A125167234A">#REF!,#REF!</definedName>
    <definedName name="A125167238K">#REF!,#REF!</definedName>
    <definedName name="A125167242A">#REF!,#REF!</definedName>
    <definedName name="A125167246K">#REF!,#REF!</definedName>
    <definedName name="A125167250A">#REF!,#REF!</definedName>
    <definedName name="A125167254K">#REF!,#REF!</definedName>
    <definedName name="A125167258V">#REF!,#REF!</definedName>
    <definedName name="A125167262K">#REF!,#REF!</definedName>
    <definedName name="A125167266V">#REF!,#REF!</definedName>
    <definedName name="A125167270K">#REF!,#REF!</definedName>
    <definedName name="A125167274V">#REF!,#REF!</definedName>
    <definedName name="A125167278C">#REF!,#REF!</definedName>
    <definedName name="A125167282V">#REF!,#REF!</definedName>
    <definedName name="A125167286C">#REF!,#REF!</definedName>
    <definedName name="A125167290V">#REF!,#REF!</definedName>
    <definedName name="A125167294C">#REF!,#REF!</definedName>
    <definedName name="A125167298L">#REF!,#REF!</definedName>
    <definedName name="A125167302T">#REF!,#REF!</definedName>
    <definedName name="A125167306A">#REF!,#REF!</definedName>
    <definedName name="A125167310T">#REF!,#REF!</definedName>
    <definedName name="A125167314A">#REF!,#REF!</definedName>
    <definedName name="A125167318K">#REF!,#REF!</definedName>
    <definedName name="A125167322A">#REF!,#REF!</definedName>
    <definedName name="A125167326K">#REF!,#REF!</definedName>
    <definedName name="A125167330A">#REF!,#REF!</definedName>
    <definedName name="A125167334K">#REF!,#REF!</definedName>
    <definedName name="A125167338V">#REF!,#REF!</definedName>
    <definedName name="A125167342K">#REF!,#REF!</definedName>
    <definedName name="A125167346V">#REF!,#REF!</definedName>
    <definedName name="A125167350K">#REF!,#REF!</definedName>
    <definedName name="A125167354V">#REF!,#REF!</definedName>
    <definedName name="A125167358C">#REF!,#REF!</definedName>
    <definedName name="A125167362V">#REF!,#REF!</definedName>
    <definedName name="A125167366C">#REF!,#REF!</definedName>
    <definedName name="A125167370V">#REF!,#REF!</definedName>
    <definedName name="A125167374C">#REF!,#REF!</definedName>
    <definedName name="A125167378L">#REF!,#REF!</definedName>
    <definedName name="A125167382C">#REF!,#REF!</definedName>
    <definedName name="A125167386L">#REF!,#REF!</definedName>
    <definedName name="A125167390C">#REF!,#REF!</definedName>
    <definedName name="A125167394L">#REF!,#REF!</definedName>
    <definedName name="A125167398W">#REF!,#REF!</definedName>
    <definedName name="A125167402A">#REF!,#REF!</definedName>
    <definedName name="A125167406K">#REF!,#REF!</definedName>
    <definedName name="A125167410A">#REF!,#REF!</definedName>
    <definedName name="A125167414K">#REF!,#REF!</definedName>
    <definedName name="A125167418V">#REF!,#REF!</definedName>
    <definedName name="A125167422K">#REF!,#REF!</definedName>
    <definedName name="A125167426V">#REF!,#REF!</definedName>
    <definedName name="A125167430K">#REF!,#REF!</definedName>
    <definedName name="A125167434V">#REF!,#REF!</definedName>
    <definedName name="A125167438C">#REF!,#REF!</definedName>
    <definedName name="A125167442V">#REF!,#REF!</definedName>
    <definedName name="A125167446C">#REF!,#REF!</definedName>
    <definedName name="A125167450V">#REF!,#REF!</definedName>
    <definedName name="A125167454C">#REF!,#REF!</definedName>
    <definedName name="A125167458L">#REF!,#REF!</definedName>
    <definedName name="A125167462C">#REF!,#REF!</definedName>
    <definedName name="A125167466L">#REF!,#REF!</definedName>
    <definedName name="A125167470C">#REF!,#REF!</definedName>
    <definedName name="A125167474L">#REF!,#REF!</definedName>
    <definedName name="A125167478W">#REF!,#REF!</definedName>
    <definedName name="A125167482L">#REF!,#REF!</definedName>
    <definedName name="A125167486W">#REF!,#REF!</definedName>
    <definedName name="A125167490L">#REF!,#REF!</definedName>
    <definedName name="A125167494W">#REF!,#REF!</definedName>
    <definedName name="A125167498F">#REF!,#REF!</definedName>
    <definedName name="A125167502K">#REF!,#REF!</definedName>
    <definedName name="A125167506V">#REF!,#REF!</definedName>
    <definedName name="A125167510K">#REF!,#REF!</definedName>
    <definedName name="A125167514V">#REF!,#REF!</definedName>
    <definedName name="A125167518C">#REF!,#REF!</definedName>
    <definedName name="A125167522V">#REF!,#REF!</definedName>
    <definedName name="A125167526C">#REF!,#REF!</definedName>
    <definedName name="A125167530V">#REF!,#REF!</definedName>
    <definedName name="A125167534C">#REF!,#REF!</definedName>
    <definedName name="A125167538L">#REF!,#REF!</definedName>
    <definedName name="A125167542C">#REF!,#REF!</definedName>
    <definedName name="A125167546L">#REF!,#REF!</definedName>
    <definedName name="A125167550C">#REF!,#REF!</definedName>
    <definedName name="A125167554L">#REF!,#REF!</definedName>
    <definedName name="A125167558W">#REF!,#REF!</definedName>
    <definedName name="A125167562L">#REF!,#REF!</definedName>
    <definedName name="A125167566W">#REF!,#REF!</definedName>
    <definedName name="A125167570L">#REF!,#REF!</definedName>
    <definedName name="A125167574W">#REF!,#REF!</definedName>
    <definedName name="A125167578F">#REF!,#REF!</definedName>
    <definedName name="A125167582W">#REF!,#REF!</definedName>
    <definedName name="A125167586F">#REF!,#REF!</definedName>
    <definedName name="A125167590W">#REF!,#REF!</definedName>
    <definedName name="A125167594F">#REF!,#REF!</definedName>
    <definedName name="A125167598R">#REF!,#REF!</definedName>
    <definedName name="A125167602V">#REF!,#REF!</definedName>
    <definedName name="A125167606C">#REF!,#REF!</definedName>
    <definedName name="A125167610V">#REF!,#REF!</definedName>
    <definedName name="A125167614C">#REF!,#REF!</definedName>
    <definedName name="A125167618L">#REF!,#REF!</definedName>
    <definedName name="A125167622C">#REF!,#REF!</definedName>
    <definedName name="A125167626L">#REF!,#REF!</definedName>
    <definedName name="A125167630C">#REF!,#REF!</definedName>
    <definedName name="A125167634L">#REF!,#REF!</definedName>
    <definedName name="A125167638W">#REF!,#REF!</definedName>
    <definedName name="A125167642L">#REF!,#REF!</definedName>
    <definedName name="A125167646W">#REF!,#REF!</definedName>
    <definedName name="A125167650L">#REF!,#REF!</definedName>
    <definedName name="A125167654W">#REF!,#REF!</definedName>
    <definedName name="A125167658F">#REF!,#REF!</definedName>
    <definedName name="A125167662W">#REF!,#REF!</definedName>
    <definedName name="A125167666F">#REF!,#REF!</definedName>
    <definedName name="A125167670W">#REF!,#REF!</definedName>
    <definedName name="A125167674F">#REF!,#REF!</definedName>
    <definedName name="A125167678R">#REF!,#REF!</definedName>
    <definedName name="A125167682F">#REF!,#REF!</definedName>
    <definedName name="A125167686R">#REF!,#REF!</definedName>
    <definedName name="A125167690F">#REF!,#REF!</definedName>
    <definedName name="A125167694R">#REF!,#REF!</definedName>
    <definedName name="A125167698X">#REF!,#REF!</definedName>
    <definedName name="A125167702C">#REF!,#REF!</definedName>
    <definedName name="A125167706L">#REF!,#REF!</definedName>
    <definedName name="A125167710C">#REF!,#REF!</definedName>
    <definedName name="A125167714L">#REF!,#REF!</definedName>
    <definedName name="A125167718W">#REF!,#REF!</definedName>
    <definedName name="A125167722L">#REF!,#REF!</definedName>
    <definedName name="A125167726W">#REF!,#REF!</definedName>
    <definedName name="A125167730L">#REF!,#REF!</definedName>
    <definedName name="A125167734W">#REF!,#REF!</definedName>
    <definedName name="A125167738F">#REF!,#REF!</definedName>
    <definedName name="A125167742W">#REF!,#REF!</definedName>
    <definedName name="A125167746F">#REF!,#REF!</definedName>
    <definedName name="A125167750W">#REF!,#REF!</definedName>
    <definedName name="A125167754F">#REF!,#REF!</definedName>
    <definedName name="A125167758R">#REF!,#REF!</definedName>
    <definedName name="A125167762F">#REF!,#REF!</definedName>
    <definedName name="A125167766R">#REF!,#REF!</definedName>
    <definedName name="A125167770F">#REF!,#REF!</definedName>
    <definedName name="A125167774R">#REF!,#REF!</definedName>
    <definedName name="A125167778X">#REF!,#REF!</definedName>
    <definedName name="A125167782R">#REF!,#REF!</definedName>
    <definedName name="A125167786X">#REF!,#REF!</definedName>
    <definedName name="A125167790R">#REF!,#REF!</definedName>
    <definedName name="A125167794X">#REF!,#REF!</definedName>
    <definedName name="A125167798J">#REF!,#REF!</definedName>
    <definedName name="A125167802L">#REF!,#REF!</definedName>
    <definedName name="A125167806W">#REF!,#REF!</definedName>
    <definedName name="A125167810L">#REF!,#REF!</definedName>
    <definedName name="A125167814W">#REF!,#REF!</definedName>
    <definedName name="A125167818F">#REF!,#REF!</definedName>
    <definedName name="A125167822W">#REF!,#REF!</definedName>
    <definedName name="A125167826F">#REF!,#REF!</definedName>
    <definedName name="A125167830W">#REF!,#REF!</definedName>
    <definedName name="A125167834F">#REF!,#REF!</definedName>
    <definedName name="A125167838R">#REF!,#REF!</definedName>
    <definedName name="A125167842F">#REF!,#REF!</definedName>
    <definedName name="A125167846R">#REF!,#REF!</definedName>
    <definedName name="A125167850F">#REF!,#REF!</definedName>
    <definedName name="A125167854R">#REF!,#REF!</definedName>
    <definedName name="A125167858X">#REF!,#REF!</definedName>
    <definedName name="A125167862R">#REF!,#REF!</definedName>
    <definedName name="A125167866X">#REF!,#REF!</definedName>
    <definedName name="A125167870R">#REF!,#REF!</definedName>
    <definedName name="A125167874X">#REF!,#REF!</definedName>
    <definedName name="A125167878J">#REF!,#REF!</definedName>
    <definedName name="A125167882X">#REF!,#REF!</definedName>
    <definedName name="A125167886J">#REF!,#REF!</definedName>
    <definedName name="A125167890X">#REF!,#REF!</definedName>
    <definedName name="A125167894J">#REF!,#REF!</definedName>
    <definedName name="A125167898T">#REF!,#REF!</definedName>
    <definedName name="A125167902W">#REF!,#REF!</definedName>
    <definedName name="A125167906F">#REF!,#REF!</definedName>
    <definedName name="A125167910W">#REF!,#REF!</definedName>
    <definedName name="A125167914F">#REF!,#REF!</definedName>
    <definedName name="A125167918R">#REF!,#REF!</definedName>
    <definedName name="A125167922F">#REF!,#REF!</definedName>
    <definedName name="A125167926R">#REF!,#REF!</definedName>
    <definedName name="A125167930F">#REF!,#REF!</definedName>
    <definedName name="A125167934R">#REF!,#REF!</definedName>
    <definedName name="A125167938X">#REF!,#REF!</definedName>
    <definedName name="A125167942R">#REF!,#REF!</definedName>
    <definedName name="A125167946X">#REF!,#REF!</definedName>
    <definedName name="A125167950R">#REF!,#REF!</definedName>
    <definedName name="A125167954X">#REF!,#REF!</definedName>
    <definedName name="A125167958J">#REF!,#REF!</definedName>
    <definedName name="A125167962X">#REF!,#REF!</definedName>
    <definedName name="A125167966J">#REF!,#REF!</definedName>
    <definedName name="A125167970X">#REF!,#REF!</definedName>
    <definedName name="A125167974J">#REF!,#REF!</definedName>
    <definedName name="A125167978T">#REF!,#REF!</definedName>
    <definedName name="A125167982J">#REF!,#REF!</definedName>
    <definedName name="A125167986T">#REF!,#REF!</definedName>
    <definedName name="A125167990J">#REF!,#REF!</definedName>
    <definedName name="A125167994T">#REF!,#REF!</definedName>
    <definedName name="A125167998A">#REF!,#REF!</definedName>
    <definedName name="A125168002J">#REF!,#REF!</definedName>
    <definedName name="A125168006T">#REF!,#REF!</definedName>
    <definedName name="A125168010J">#REF!,#REF!</definedName>
    <definedName name="A125168014T">#REF!,#REF!</definedName>
    <definedName name="A125168018A">#REF!,#REF!</definedName>
    <definedName name="A125168022T">#REF!,#REF!</definedName>
    <definedName name="A125168026A">#REF!,#REF!</definedName>
    <definedName name="A125168030T">#REF!,#REF!</definedName>
    <definedName name="A125168034A">#REF!,#REF!</definedName>
    <definedName name="A125168038K">#REF!,#REF!</definedName>
    <definedName name="A125168042A">#REF!,#REF!</definedName>
    <definedName name="A125168046K">#REF!,#REF!</definedName>
    <definedName name="A125168050A">#REF!,#REF!</definedName>
    <definedName name="A125168054K">#REF!,#REF!</definedName>
    <definedName name="A125168058V">#REF!,#REF!</definedName>
    <definedName name="A125168062K">#REF!,#REF!</definedName>
    <definedName name="A125168066V">#REF!,#REF!</definedName>
    <definedName name="A125168070K">#REF!,#REF!</definedName>
    <definedName name="A125168074V">#REF!,#REF!</definedName>
    <definedName name="A125168078C">#REF!,#REF!</definedName>
    <definedName name="A125168082V">#REF!,#REF!</definedName>
    <definedName name="A125168086C">#REF!,#REF!</definedName>
    <definedName name="A125168090V">#REF!,#REF!</definedName>
    <definedName name="A125168094C">#REF!,#REF!</definedName>
    <definedName name="A125168098L">#REF!,#REF!</definedName>
    <definedName name="A125168102T">#REF!,#REF!</definedName>
    <definedName name="A125168106A">#REF!,#REF!</definedName>
    <definedName name="A125168110T">#REF!,#REF!</definedName>
    <definedName name="A125168114A">#REF!,#REF!</definedName>
    <definedName name="A125168118K">#REF!,#REF!</definedName>
    <definedName name="A125168122A">#REF!,#REF!</definedName>
    <definedName name="A125168126K">#REF!,#REF!</definedName>
    <definedName name="A125168130A">#REF!,#REF!</definedName>
    <definedName name="A125168134K">#REF!,#REF!</definedName>
    <definedName name="A125168138V">#REF!,#REF!</definedName>
    <definedName name="A125168142K">#REF!,#REF!</definedName>
    <definedName name="A125168146V">#REF!,#REF!</definedName>
    <definedName name="A125168150K">#REF!,#REF!</definedName>
    <definedName name="A125168154V">#REF!,#REF!</definedName>
    <definedName name="A125168158C">#REF!,#REF!</definedName>
    <definedName name="A125168162V">#REF!,#REF!</definedName>
    <definedName name="A125168166C">#REF!,#REF!</definedName>
    <definedName name="A125168170V">#REF!,#REF!</definedName>
    <definedName name="A125168174C">#REF!,#REF!</definedName>
    <definedName name="A125168178L">#REF!,#REF!</definedName>
    <definedName name="A125168182C">#REF!,#REF!</definedName>
    <definedName name="A125168186L">#REF!,#REF!</definedName>
    <definedName name="A125168190C">#REF!,#REF!</definedName>
    <definedName name="A125168194L">#REF!,#REF!</definedName>
    <definedName name="A125168198W">#REF!,#REF!</definedName>
    <definedName name="A125168202A">#REF!,#REF!</definedName>
    <definedName name="A125168206K">#REF!,#REF!</definedName>
    <definedName name="A125168210A">#REF!,#REF!</definedName>
    <definedName name="A125168214K">#REF!,#REF!</definedName>
    <definedName name="A125168218V">#REF!,#REF!</definedName>
    <definedName name="A125168222K">#REF!,#REF!</definedName>
    <definedName name="A125168226V">#REF!,#REF!</definedName>
    <definedName name="A125168230K">#REF!,#REF!</definedName>
    <definedName name="A125168234V">#REF!,#REF!</definedName>
    <definedName name="A125168238C">#REF!,#REF!</definedName>
    <definedName name="A125168242V">#REF!,#REF!</definedName>
    <definedName name="A125168246C">#REF!,#REF!</definedName>
    <definedName name="A125168250V">#REF!,#REF!</definedName>
    <definedName name="A125168254C">#REF!,#REF!</definedName>
    <definedName name="A125168258L">#REF!,#REF!</definedName>
    <definedName name="A125168262C">#REF!,#REF!</definedName>
    <definedName name="A125168266L">#REF!,#REF!</definedName>
    <definedName name="A125168270C">#REF!,#REF!</definedName>
    <definedName name="A125168274L">#REF!,#REF!</definedName>
    <definedName name="A125168278W">#REF!,#REF!</definedName>
    <definedName name="A125168282L">#REF!,#REF!</definedName>
    <definedName name="A125168286W">#REF!,#REF!</definedName>
    <definedName name="A125168290L">#REF!,#REF!</definedName>
    <definedName name="A125168294W">#REF!,#REF!</definedName>
    <definedName name="A125168298F">#REF!,#REF!</definedName>
    <definedName name="A125168302K">#REF!,#REF!</definedName>
    <definedName name="A125168306V">#REF!,#REF!</definedName>
    <definedName name="A125168310K">#REF!,#REF!</definedName>
    <definedName name="A125168314V">#REF!,#REF!</definedName>
    <definedName name="A125168318C">#REF!,#REF!</definedName>
    <definedName name="A125168322V">#REF!,#REF!</definedName>
    <definedName name="A125168326C">#REF!,#REF!</definedName>
    <definedName name="A125168330V">#REF!,#REF!</definedName>
    <definedName name="A125168334C">#REF!,#REF!</definedName>
    <definedName name="A125168338L">#REF!,#REF!</definedName>
    <definedName name="A125168342C">#REF!,#REF!</definedName>
    <definedName name="A125168346L">#REF!,#REF!</definedName>
    <definedName name="A125168350C">#REF!,#REF!</definedName>
    <definedName name="A125168354L">#REF!,#REF!</definedName>
    <definedName name="A125168358W">#REF!,#REF!</definedName>
    <definedName name="A125168362L">#REF!,#REF!</definedName>
    <definedName name="A125168366W">#REF!,#REF!</definedName>
    <definedName name="A125168370L">#REF!,#REF!</definedName>
    <definedName name="A125168374W">#REF!,#REF!</definedName>
    <definedName name="A125168378F">#REF!,#REF!</definedName>
    <definedName name="A125168382W">#REF!,#REF!</definedName>
    <definedName name="A125168386F">#REF!,#REF!</definedName>
    <definedName name="A125168390W">#REF!,#REF!</definedName>
    <definedName name="A125168394F">#REF!,#REF!</definedName>
    <definedName name="A125168398R">#REF!,#REF!</definedName>
    <definedName name="A125168402V">#REF!,#REF!</definedName>
    <definedName name="A125168406C">#REF!,#REF!</definedName>
    <definedName name="A125168410V">#REF!,#REF!</definedName>
    <definedName name="A125168414C">#REF!,#REF!</definedName>
    <definedName name="A125168418L">#REF!,#REF!</definedName>
    <definedName name="A125168422C">#REF!,#REF!</definedName>
    <definedName name="A125168426L">#REF!,#REF!</definedName>
    <definedName name="A125168430C">#REF!,#REF!</definedName>
    <definedName name="A125168434L">#REF!,#REF!</definedName>
    <definedName name="A125168438W">#REF!,#REF!</definedName>
    <definedName name="A125168442L">#REF!,#REF!</definedName>
    <definedName name="A125168446W">#REF!,#REF!</definedName>
    <definedName name="A125168450L">#REF!,#REF!</definedName>
    <definedName name="A125168454W">#REF!,#REF!</definedName>
    <definedName name="A125168458F">#REF!,#REF!</definedName>
    <definedName name="A125168462W">#REF!,#REF!</definedName>
    <definedName name="A125168466F">#REF!,#REF!</definedName>
    <definedName name="A125168470W">#REF!,#REF!</definedName>
    <definedName name="A125168474F">#REF!,#REF!</definedName>
    <definedName name="A125168478R">#REF!,#REF!</definedName>
    <definedName name="A125168482F">#REF!,#REF!</definedName>
    <definedName name="A125168486R">#REF!,#REF!</definedName>
    <definedName name="A125168490F">#REF!,#REF!</definedName>
    <definedName name="A125168494R">#REF!,#REF!</definedName>
    <definedName name="A125168498X">#REF!,#REF!</definedName>
    <definedName name="A125168502C">#REF!,#REF!</definedName>
    <definedName name="A125168506L">#REF!,#REF!</definedName>
    <definedName name="A125168510C">#REF!,#REF!</definedName>
    <definedName name="A125168514L">#REF!,#REF!</definedName>
    <definedName name="A125168518W">#REF!,#REF!</definedName>
    <definedName name="A125168522L">#REF!,#REF!</definedName>
    <definedName name="A125168526W">#REF!,#REF!</definedName>
    <definedName name="A125168530L">#REF!,#REF!</definedName>
    <definedName name="A125168534W">#REF!,#REF!</definedName>
    <definedName name="A125168538F">#REF!,#REF!</definedName>
    <definedName name="A125168542W">#REF!,#REF!</definedName>
    <definedName name="A125168546F">#REF!,#REF!</definedName>
    <definedName name="A125168550W">#REF!,#REF!</definedName>
    <definedName name="A125168554F">#REF!,#REF!</definedName>
    <definedName name="A125168558R">#REF!,#REF!</definedName>
    <definedName name="A125168562F">#REF!,#REF!</definedName>
    <definedName name="A125168566R">#REF!,#REF!</definedName>
    <definedName name="A125168570F">#REF!,#REF!</definedName>
    <definedName name="A125168574R">#REF!,#REF!</definedName>
    <definedName name="A125168578X">#REF!,#REF!</definedName>
    <definedName name="A125168582R">#REF!,#REF!</definedName>
    <definedName name="A125168586X">#REF!,#REF!</definedName>
    <definedName name="A125168590R">#REF!,#REF!</definedName>
    <definedName name="A125168594X">#REF!,#REF!</definedName>
    <definedName name="A125168598J">#REF!,#REF!</definedName>
    <definedName name="A125168602L">#REF!,#REF!</definedName>
    <definedName name="A125168606W">#REF!,#REF!</definedName>
    <definedName name="A125168610L">#REF!,#REF!</definedName>
    <definedName name="A125168614W">#REF!,#REF!</definedName>
    <definedName name="A125168618F">#REF!,#REF!</definedName>
    <definedName name="A125168622W">#REF!,#REF!</definedName>
    <definedName name="A125168626F">#REF!,#REF!</definedName>
    <definedName name="A125168630W">#REF!,#REF!</definedName>
    <definedName name="A125168634F">#REF!,#REF!</definedName>
    <definedName name="A125168638R">#REF!,#REF!</definedName>
    <definedName name="A125168642F">#REF!,#REF!</definedName>
    <definedName name="A125168646R">#REF!,#REF!</definedName>
    <definedName name="A125168650F">#REF!,#REF!</definedName>
    <definedName name="A125168654R">#REF!,#REF!</definedName>
    <definedName name="A125168658X">#REF!,#REF!</definedName>
    <definedName name="A125168662R">#REF!,#REF!</definedName>
    <definedName name="A125168666X">#REF!,#REF!</definedName>
    <definedName name="A125168670R">#REF!,#REF!</definedName>
    <definedName name="A125168674X">#REF!,#REF!</definedName>
    <definedName name="A125168678J">#REF!,#REF!</definedName>
    <definedName name="A125168682X">#REF!,#REF!</definedName>
    <definedName name="A125168686J">#REF!,#REF!</definedName>
    <definedName name="A125168690X">#REF!,#REF!</definedName>
    <definedName name="A125168694J">#REF!,#REF!</definedName>
    <definedName name="A125168698T">#REF!,#REF!</definedName>
    <definedName name="A125168702W">#REF!,#REF!</definedName>
    <definedName name="A125168706F">#REF!,#REF!</definedName>
    <definedName name="A125168710W">#REF!,#REF!</definedName>
    <definedName name="A125168714F">#REF!,#REF!</definedName>
    <definedName name="A125168718R">#REF!,#REF!</definedName>
    <definedName name="A125168722F">#REF!,#REF!</definedName>
    <definedName name="A125168726R">#REF!,#REF!</definedName>
    <definedName name="A125168730F">#REF!,#REF!</definedName>
    <definedName name="A125168734R">#REF!,#REF!</definedName>
    <definedName name="A125168738X">#REF!,#REF!</definedName>
    <definedName name="A125168742R">#REF!,#REF!</definedName>
    <definedName name="A125168746X">#REF!,#REF!</definedName>
    <definedName name="A125168750R">#REF!,#REF!</definedName>
    <definedName name="A125168754X">#REF!,#REF!</definedName>
    <definedName name="A125168758J">#REF!,#REF!</definedName>
    <definedName name="A125168762X">#REF!,#REF!</definedName>
    <definedName name="A125173158X">#REF!,#REF!</definedName>
    <definedName name="A125173162R">#REF!,#REF!</definedName>
    <definedName name="A125173166X">#REF!,#REF!</definedName>
    <definedName name="A125173170R">#REF!,#REF!</definedName>
    <definedName name="A125173174X">#REF!,#REF!</definedName>
    <definedName name="A125173178J">#REF!,#REF!</definedName>
    <definedName name="A125173182X">#REF!,#REF!</definedName>
    <definedName name="A125173186J">#REF!,#REF!</definedName>
    <definedName name="A125173190X">#REF!,#REF!</definedName>
    <definedName name="A125173194J">#REF!,#REF!</definedName>
    <definedName name="A125173198T">#REF!,#REF!</definedName>
    <definedName name="A125173202W">#REF!,#REF!</definedName>
    <definedName name="A125173206F">#REF!,#REF!</definedName>
    <definedName name="A125173210W">#REF!,#REF!</definedName>
    <definedName name="A125173214F">#REF!,#REF!</definedName>
    <definedName name="A125173218R">#REF!,#REF!</definedName>
    <definedName name="A125173222F">#REF!,#REF!</definedName>
    <definedName name="A125173226R">#REF!,#REF!</definedName>
    <definedName name="A125173230F">#REF!,#REF!</definedName>
    <definedName name="A125173234R">#REF!,#REF!</definedName>
    <definedName name="A125173238X">#REF!,#REF!</definedName>
    <definedName name="A125173242R">#REF!,#REF!</definedName>
    <definedName name="A125173246X">#REF!,#REF!</definedName>
    <definedName name="A125173250R">#REF!,#REF!</definedName>
    <definedName name="A125173254X">#REF!,#REF!</definedName>
    <definedName name="A125173258J">#REF!,#REF!</definedName>
    <definedName name="A125173262X">#REF!,#REF!</definedName>
    <definedName name="A125173266J">#REF!,#REF!</definedName>
    <definedName name="A125173270X">#REF!,#REF!</definedName>
    <definedName name="A125173274J">#REF!,#REF!</definedName>
    <definedName name="A125173278T">#REF!,#REF!</definedName>
    <definedName name="A125173282J">#REF!,#REF!</definedName>
    <definedName name="A125173286T">#REF!,#REF!</definedName>
    <definedName name="A125173290J">#REF!,#REF!</definedName>
    <definedName name="A125173294T">#REF!,#REF!</definedName>
    <definedName name="A125173298A">#REF!,#REF!</definedName>
    <definedName name="A125173302F">#REF!,#REF!</definedName>
    <definedName name="A125173306R">#REF!,#REF!</definedName>
    <definedName name="A125173310F">#REF!,#REF!</definedName>
    <definedName name="A125173314R">#REF!,#REF!</definedName>
    <definedName name="A125173318X">#REF!,#REF!</definedName>
    <definedName name="A125173322R">#REF!,#REF!</definedName>
    <definedName name="A125173326X">#REF!,#REF!</definedName>
    <definedName name="A125173330R">#REF!,#REF!</definedName>
    <definedName name="A125173334X">#REF!,#REF!</definedName>
    <definedName name="A125173338J">#REF!,#REF!</definedName>
    <definedName name="A125173342X">#REF!,#REF!</definedName>
    <definedName name="A125173346J">#REF!,#REF!</definedName>
    <definedName name="A125173350X">#REF!,#REF!</definedName>
    <definedName name="A125173354J">#REF!,#REF!</definedName>
    <definedName name="A125173358T">#REF!,#REF!</definedName>
    <definedName name="A125173362J">#REF!,#REF!</definedName>
    <definedName name="A125173366T">#REF!,#REF!</definedName>
    <definedName name="A125173370J">#REF!,#REF!</definedName>
    <definedName name="A125173374T">#REF!,#REF!</definedName>
    <definedName name="A125173378A">#REF!,#REF!</definedName>
    <definedName name="A125173382T">#REF!,#REF!</definedName>
    <definedName name="A125173386A">#REF!,#REF!</definedName>
    <definedName name="A125173390T">#REF!,#REF!</definedName>
    <definedName name="A125173394A">#REF!,#REF!</definedName>
    <definedName name="A125173398K">#REF!,#REF!</definedName>
    <definedName name="A125173402R">#REF!,#REF!</definedName>
    <definedName name="A125173406X">#REF!,#REF!</definedName>
    <definedName name="A125173410R">#REF!,#REF!</definedName>
    <definedName name="A125173414X">#REF!,#REF!</definedName>
    <definedName name="A125173418J">#REF!,#REF!</definedName>
    <definedName name="A125173422X">#REF!,#REF!</definedName>
    <definedName name="A125173426J">#REF!,#REF!</definedName>
    <definedName name="A125173430X">#REF!,#REF!</definedName>
    <definedName name="A125173434J">#REF!,#REF!</definedName>
    <definedName name="A125173438T">#REF!,#REF!</definedName>
    <definedName name="A125173442J">#REF!,#REF!</definedName>
    <definedName name="A125173446T">#REF!,#REF!</definedName>
    <definedName name="A125173450J">#REF!,#REF!</definedName>
    <definedName name="A125173454T">#REF!,#REF!</definedName>
    <definedName name="A125173458A">#REF!,#REF!</definedName>
    <definedName name="A125173462T">#REF!,#REF!</definedName>
    <definedName name="A125173466A">#REF!,#REF!</definedName>
    <definedName name="A125173470T">#REF!,#REF!</definedName>
    <definedName name="A125173474A">#REF!,#REF!</definedName>
    <definedName name="A125173478K">#REF!,#REF!</definedName>
    <definedName name="A125173482A">#REF!,#REF!</definedName>
    <definedName name="A125173486K">#REF!,#REF!</definedName>
    <definedName name="A125173490A">#REF!,#REF!</definedName>
    <definedName name="A125173494K">#REF!,#REF!</definedName>
    <definedName name="A125173498V">#REF!,#REF!</definedName>
    <definedName name="A125173502X">#REF!,#REF!</definedName>
    <definedName name="A125173506J">#REF!,#REF!</definedName>
    <definedName name="A125173510X">#REF!,#REF!</definedName>
    <definedName name="A125173514J">#REF!,#REF!</definedName>
    <definedName name="A125173518T">#REF!,#REF!</definedName>
    <definedName name="A125173522J">#REF!,#REF!</definedName>
    <definedName name="A125173526T">#REF!,#REF!</definedName>
    <definedName name="A125173530J">#REF!,#REF!</definedName>
    <definedName name="A125173534T">#REF!,#REF!</definedName>
    <definedName name="A125173538A">#REF!,#REF!</definedName>
    <definedName name="A125173542T">#REF!,#REF!</definedName>
    <definedName name="A125173546A">#REF!,#REF!</definedName>
    <definedName name="A125173550T">#REF!,#REF!</definedName>
    <definedName name="A125173554A">#REF!,#REF!</definedName>
    <definedName name="A125173558K">#REF!,#REF!</definedName>
    <definedName name="A125173562A">#REF!,#REF!</definedName>
    <definedName name="A125173566K">#REF!,#REF!</definedName>
    <definedName name="A125173570A">#REF!,#REF!</definedName>
    <definedName name="A125173574K">#REF!,#REF!</definedName>
    <definedName name="A125173578V">#REF!,#REF!</definedName>
    <definedName name="A125173582K">#REF!,#REF!</definedName>
    <definedName name="A125173586V">#REF!,#REF!</definedName>
    <definedName name="A125173590K">#REF!,#REF!</definedName>
    <definedName name="A125173594V">#REF!,#REF!</definedName>
    <definedName name="A125173598C">#REF!,#REF!</definedName>
    <definedName name="A125173602J">#REF!,#REF!</definedName>
    <definedName name="A125173606T">#REF!,#REF!</definedName>
    <definedName name="A125173610J">#REF!,#REF!</definedName>
    <definedName name="A125173614T">#REF!,#REF!</definedName>
    <definedName name="A125173618A">#REF!,#REF!</definedName>
    <definedName name="A125173622T">#REF!,#REF!</definedName>
    <definedName name="A125173626A">#REF!,#REF!</definedName>
    <definedName name="A125173630T">#REF!,#REF!</definedName>
    <definedName name="A125173634A">#REF!,#REF!</definedName>
    <definedName name="A125173638K">#REF!,#REF!</definedName>
    <definedName name="A125173642A">#REF!,#REF!</definedName>
    <definedName name="A125173646K">#REF!,#REF!</definedName>
    <definedName name="A125173650A">#REF!,#REF!</definedName>
    <definedName name="A125173654K">#REF!,#REF!</definedName>
    <definedName name="A125173658V">#REF!,#REF!</definedName>
    <definedName name="A125173662K">#REF!,#REF!</definedName>
    <definedName name="A125173666V">#REF!,#REF!</definedName>
    <definedName name="A125173670K">#REF!,#REF!</definedName>
    <definedName name="A125173674V">#REF!,#REF!</definedName>
    <definedName name="A125173678C">#REF!,#REF!</definedName>
    <definedName name="A125173682V">#REF!,#REF!</definedName>
    <definedName name="A125173686C">#REF!,#REF!</definedName>
    <definedName name="A125173690V">#REF!,#REF!</definedName>
    <definedName name="A125173694C">#REF!,#REF!</definedName>
    <definedName name="A125173698L">#REF!,#REF!</definedName>
    <definedName name="A125173702T">#REF!,#REF!</definedName>
    <definedName name="A125173706A">#REF!,#REF!</definedName>
    <definedName name="A125173710T">#REF!,#REF!</definedName>
    <definedName name="A125173714A">#REF!,#REF!</definedName>
    <definedName name="A125173718K">#REF!,#REF!</definedName>
    <definedName name="A125173722A">#REF!,#REF!</definedName>
    <definedName name="A125173726K">#REF!,#REF!</definedName>
    <definedName name="A125173730A">#REF!,#REF!</definedName>
    <definedName name="A125173734K">#REF!,#REF!</definedName>
    <definedName name="A125173738V">#REF!,#REF!</definedName>
    <definedName name="A125173742K">#REF!,#REF!</definedName>
    <definedName name="A125173746V">#REF!,#REF!</definedName>
    <definedName name="A125173750K">#REF!,#REF!</definedName>
    <definedName name="A125173754V">#REF!,#REF!</definedName>
    <definedName name="A125173758C">#REF!,#REF!</definedName>
    <definedName name="A125173762V">#REF!,#REF!</definedName>
    <definedName name="A125173766C">#REF!,#REF!</definedName>
    <definedName name="A125173770V">#REF!,#REF!</definedName>
    <definedName name="A125173774C">#REF!,#REF!</definedName>
    <definedName name="A125173778L">#REF!,#REF!</definedName>
    <definedName name="A125173782C">#REF!,#REF!</definedName>
    <definedName name="A125173786L">#REF!,#REF!</definedName>
    <definedName name="A125173790C">#REF!,#REF!</definedName>
    <definedName name="A125173794L">#REF!,#REF!</definedName>
    <definedName name="A125173798W">#REF!,#REF!</definedName>
    <definedName name="A125173802A">#REF!,#REF!</definedName>
    <definedName name="A125173806K">#REF!,#REF!</definedName>
    <definedName name="A125173810A">#REF!,#REF!</definedName>
    <definedName name="A125173814K">#REF!,#REF!</definedName>
    <definedName name="A125173818V">#REF!,#REF!</definedName>
    <definedName name="A125173822K">#REF!,#REF!</definedName>
    <definedName name="A125173826V">#REF!,#REF!</definedName>
    <definedName name="A125173830K">#REF!,#REF!</definedName>
    <definedName name="A125173834V">#REF!,#REF!</definedName>
    <definedName name="A125173838C">#REF!,#REF!</definedName>
    <definedName name="A125173842V">#REF!,#REF!</definedName>
    <definedName name="A125173846C">#REF!,#REF!</definedName>
    <definedName name="A125173850V">#REF!,#REF!</definedName>
    <definedName name="A125173854C">#REF!,#REF!</definedName>
    <definedName name="A125173858L">#REF!,#REF!</definedName>
    <definedName name="A125173862C">#REF!,#REF!</definedName>
    <definedName name="A125173866L">#REF!,#REF!</definedName>
    <definedName name="A125173870C">#REF!,#REF!</definedName>
    <definedName name="A125173874L">#REF!,#REF!</definedName>
    <definedName name="A125173878W">#REF!,#REF!</definedName>
    <definedName name="A125173882L">#REF!,#REF!</definedName>
    <definedName name="A125173886W">#REF!,#REF!</definedName>
    <definedName name="A125173890L">#REF!,#REF!</definedName>
    <definedName name="A125173894W">#REF!,#REF!</definedName>
    <definedName name="A125173898F">#REF!,#REF!</definedName>
    <definedName name="A125173902K">#REF!,#REF!</definedName>
    <definedName name="A125173906V">#REF!,#REF!</definedName>
    <definedName name="A125173910K">#REF!,#REF!</definedName>
    <definedName name="A125173914V">#REF!,#REF!</definedName>
    <definedName name="A125173918C">#REF!,#REF!</definedName>
    <definedName name="A125173922V">#REF!,#REF!</definedName>
    <definedName name="A125173926C">#REF!,#REF!</definedName>
    <definedName name="A125173930V">#REF!,#REF!</definedName>
    <definedName name="A125173934C">#REF!,#REF!</definedName>
    <definedName name="A125173938L">#REF!,#REF!</definedName>
    <definedName name="A125173942C">#REF!,#REF!</definedName>
    <definedName name="A125173946L">#REF!,#REF!</definedName>
    <definedName name="A125173950C">#REF!,#REF!</definedName>
    <definedName name="A125173954L">#REF!,#REF!</definedName>
    <definedName name="A125173958W">#REF!,#REF!</definedName>
    <definedName name="A125173962L">#REF!,#REF!</definedName>
    <definedName name="A125173966W">#REF!,#REF!</definedName>
    <definedName name="A125173970L">#REF!,#REF!</definedName>
    <definedName name="A125173974W">#REF!,#REF!</definedName>
    <definedName name="A125173978F">#REF!,#REF!</definedName>
    <definedName name="A125173982W">#REF!,#REF!</definedName>
    <definedName name="A125173986F">#REF!,#REF!</definedName>
    <definedName name="A125173990W">#REF!,#REF!</definedName>
    <definedName name="A125173994F">#REF!,#REF!</definedName>
    <definedName name="A125173998R">#REF!,#REF!</definedName>
    <definedName name="A125174002W">#REF!,#REF!</definedName>
    <definedName name="A125174006F">#REF!,#REF!</definedName>
    <definedName name="A125174010W">#REF!,#REF!</definedName>
    <definedName name="A125174014F">#REF!,#REF!</definedName>
    <definedName name="A125174018R">#REF!,#REF!</definedName>
    <definedName name="A125174022F">#REF!,#REF!</definedName>
    <definedName name="A125174026R">#REF!,#REF!</definedName>
    <definedName name="A125174030F">#REF!,#REF!</definedName>
    <definedName name="A125174034R">#REF!,#REF!</definedName>
    <definedName name="A125174038X">#REF!,#REF!</definedName>
    <definedName name="A125174042R">#REF!,#REF!</definedName>
    <definedName name="A125174046X">#REF!,#REF!</definedName>
    <definedName name="A125174050R">#REF!,#REF!</definedName>
    <definedName name="A125174054X">#REF!,#REF!</definedName>
    <definedName name="A125174058J">#REF!,#REF!</definedName>
    <definedName name="A125174062X">#REF!,#REF!</definedName>
    <definedName name="A125174066J">#REF!,#REF!</definedName>
    <definedName name="A125174070X">#REF!,#REF!</definedName>
    <definedName name="A125174074J">#REF!,#REF!</definedName>
    <definedName name="A125174078T">#REF!,#REF!</definedName>
    <definedName name="A125174082J">#REF!,#REF!</definedName>
    <definedName name="A125174086T">#REF!,#REF!</definedName>
    <definedName name="A125174090J">#REF!,#REF!</definedName>
    <definedName name="A125174094T">#REF!,#REF!</definedName>
    <definedName name="A125174098A">#REF!,#REF!</definedName>
    <definedName name="A125174102F">#REF!,#REF!</definedName>
    <definedName name="A125174106R">#REF!,#REF!</definedName>
    <definedName name="A125174110F">#REF!,#REF!</definedName>
    <definedName name="A125174114R">#REF!,#REF!</definedName>
    <definedName name="A125174118X">#REF!,#REF!</definedName>
    <definedName name="A125174122R">#REF!,#REF!</definedName>
    <definedName name="A125174126X">#REF!,#REF!</definedName>
    <definedName name="A125174130R">#REF!,#REF!</definedName>
    <definedName name="A125174134X">#REF!,#REF!</definedName>
    <definedName name="A125174138J">#REF!,#REF!</definedName>
    <definedName name="A125174142X">#REF!,#REF!</definedName>
    <definedName name="A125174146J">#REF!,#REF!</definedName>
    <definedName name="A125174150X">#REF!,#REF!</definedName>
    <definedName name="A125174154J">#REF!,#REF!</definedName>
    <definedName name="A125174158T">#REF!,#REF!</definedName>
    <definedName name="A125174162J">#REF!,#REF!</definedName>
    <definedName name="A125174166T">#REF!,#REF!</definedName>
    <definedName name="A125174170J">#REF!,#REF!</definedName>
    <definedName name="A125174174T">#REF!,#REF!</definedName>
    <definedName name="A125174178A">#REF!,#REF!</definedName>
    <definedName name="A125174182T">#REF!,#REF!</definedName>
    <definedName name="A125174186A">#REF!,#REF!</definedName>
    <definedName name="A125174190T">#REF!,#REF!</definedName>
    <definedName name="A125174194A">#REF!,#REF!</definedName>
    <definedName name="A125175030X">#REF!,#REF!</definedName>
    <definedName name="A125175034J">#REF!,#REF!</definedName>
    <definedName name="A125175038T">#REF!,#REF!</definedName>
    <definedName name="A125175042J">#REF!,#REF!</definedName>
    <definedName name="A125175046T">#REF!,#REF!</definedName>
    <definedName name="A125175050J">#REF!,#REF!</definedName>
    <definedName name="A125175054T">#REF!,#REF!</definedName>
    <definedName name="A125175058A">#REF!,#REF!</definedName>
    <definedName name="A125175062T">#REF!,#REF!</definedName>
    <definedName name="A125175066A">#REF!,#REF!</definedName>
    <definedName name="A125175070T">#REF!,#REF!</definedName>
    <definedName name="A125175074A">#REF!,#REF!</definedName>
    <definedName name="A125175078K">#REF!,#REF!</definedName>
    <definedName name="A125175082A">#REF!,#REF!</definedName>
    <definedName name="A125175086K">#REF!,#REF!</definedName>
    <definedName name="A125175090A">#REF!,#REF!</definedName>
    <definedName name="A125175094K">#REF!,#REF!</definedName>
    <definedName name="A125175098V">#REF!,#REF!</definedName>
    <definedName name="A125175102X">#REF!,#REF!</definedName>
    <definedName name="A125175106J">#REF!,#REF!</definedName>
    <definedName name="A125175110X">#REF!,#REF!</definedName>
    <definedName name="A125175114J">#REF!,#REF!</definedName>
    <definedName name="A125175118T">#REF!,#REF!</definedName>
    <definedName name="A125175122J">#REF!,#REF!</definedName>
    <definedName name="A125175126T">#REF!,#REF!</definedName>
    <definedName name="A125175130J">#REF!,#REF!</definedName>
    <definedName name="A125175966J">#REF!,#REF!</definedName>
    <definedName name="A125175970X">#REF!,#REF!</definedName>
    <definedName name="A125175974J">#REF!,#REF!</definedName>
    <definedName name="A125175978T">#REF!,#REF!</definedName>
    <definedName name="A125175982J">#REF!,#REF!</definedName>
    <definedName name="A125175986T">#REF!,#REF!</definedName>
    <definedName name="A125175990J">#REF!,#REF!</definedName>
    <definedName name="A125175994T">#REF!,#REF!</definedName>
    <definedName name="A125175998A">#REF!,#REF!</definedName>
    <definedName name="A125176002J">#REF!,#REF!</definedName>
    <definedName name="A125176006T">#REF!,#REF!</definedName>
    <definedName name="A125176010J">#REF!,#REF!</definedName>
    <definedName name="A125176014T">#REF!,#REF!</definedName>
    <definedName name="A125176018A">#REF!,#REF!</definedName>
    <definedName name="A125176022T">#REF!,#REF!</definedName>
    <definedName name="A125176026A">#REF!,#REF!</definedName>
    <definedName name="A125176030T">#REF!,#REF!</definedName>
    <definedName name="A125176034A">#REF!,#REF!</definedName>
    <definedName name="A125176038K">#REF!,#REF!</definedName>
    <definedName name="A125176042A">#REF!,#REF!</definedName>
    <definedName name="A125176046K">#REF!,#REF!</definedName>
    <definedName name="A125176050A">#REF!,#REF!</definedName>
    <definedName name="A125176054K">#REF!,#REF!</definedName>
    <definedName name="A125176058V">#REF!,#REF!</definedName>
    <definedName name="A125176062K">#REF!,#REF!</definedName>
    <definedName name="A125176066V">#REF!,#REF!</definedName>
    <definedName name="A125176902R">#REF!,#REF!</definedName>
    <definedName name="A125176906X">#REF!,#REF!</definedName>
    <definedName name="A125176910R">#REF!,#REF!</definedName>
    <definedName name="A125176914X">#REF!,#REF!</definedName>
    <definedName name="A125176918J">#REF!,#REF!</definedName>
    <definedName name="A125176922X">#REF!,#REF!</definedName>
    <definedName name="A125176926J">#REF!,#REF!</definedName>
    <definedName name="A125176930X">#REF!,#REF!</definedName>
    <definedName name="A125176934J">#REF!,#REF!</definedName>
    <definedName name="A125176938T">#REF!,#REF!</definedName>
    <definedName name="A125176942J">#REF!,#REF!</definedName>
    <definedName name="A125176946T">#REF!,#REF!</definedName>
    <definedName name="A125176950J">#REF!,#REF!</definedName>
    <definedName name="A125176954T">#REF!,#REF!</definedName>
    <definedName name="A125176958A">#REF!,#REF!</definedName>
    <definedName name="A125176962T">#REF!,#REF!</definedName>
    <definedName name="A125176966A">#REF!,#REF!</definedName>
    <definedName name="A125176970T">#REF!,#REF!</definedName>
    <definedName name="A125176974A">#REF!,#REF!</definedName>
    <definedName name="A125176978K">#REF!,#REF!</definedName>
    <definedName name="A125176982A">#REF!,#REF!</definedName>
    <definedName name="A125176986K">#REF!,#REF!</definedName>
    <definedName name="A125176990A">#REF!,#REF!</definedName>
    <definedName name="A125176994K">#REF!,#REF!</definedName>
    <definedName name="A125176998V">#REF!,#REF!</definedName>
    <definedName name="A125177002A">#REF!,#REF!</definedName>
    <definedName name="A125177838A">#REF!,#REF!</definedName>
    <definedName name="A125177842T">#REF!,#REF!</definedName>
    <definedName name="A125177846A">#REF!,#REF!</definedName>
    <definedName name="A125177850T">#REF!,#REF!</definedName>
    <definedName name="A125177854A">#REF!,#REF!</definedName>
    <definedName name="A125177858K">#REF!,#REF!</definedName>
    <definedName name="A125177862A">#REF!,#REF!</definedName>
    <definedName name="A125177866K">#REF!,#REF!</definedName>
    <definedName name="A125177870A">#REF!,#REF!</definedName>
    <definedName name="A125177874K">#REF!,#REF!</definedName>
    <definedName name="A125177878V">#REF!,#REF!</definedName>
    <definedName name="A125177882K">#REF!,#REF!</definedName>
    <definedName name="A125177886V">#REF!,#REF!</definedName>
    <definedName name="A125177890K">#REF!,#REF!</definedName>
    <definedName name="A125177894V">#REF!,#REF!</definedName>
    <definedName name="A125177898C">#REF!,#REF!</definedName>
    <definedName name="A125177902J">#REF!,#REF!</definedName>
    <definedName name="A125177906T">#REF!,#REF!</definedName>
    <definedName name="A125177910J">#REF!,#REF!</definedName>
    <definedName name="A125177914T">#REF!,#REF!</definedName>
    <definedName name="A125177918A">#REF!,#REF!</definedName>
    <definedName name="A125177922T">#REF!,#REF!</definedName>
    <definedName name="A125177926A">#REF!,#REF!</definedName>
    <definedName name="A125177930T">#REF!,#REF!</definedName>
    <definedName name="A125177934A">#REF!,#REF!</definedName>
    <definedName name="A125177938K">#REF!,#REF!</definedName>
    <definedName name="A125178774V">#REF!,#REF!</definedName>
    <definedName name="A125178778C">#REF!,#REF!</definedName>
    <definedName name="A125178782V">#REF!,#REF!</definedName>
    <definedName name="A125178786C">#REF!,#REF!</definedName>
    <definedName name="A125178790V">#REF!,#REF!</definedName>
    <definedName name="A125178794C">#REF!,#REF!</definedName>
    <definedName name="A125178798L">#REF!,#REF!</definedName>
    <definedName name="A125178802T">#REF!,#REF!</definedName>
    <definedName name="A125178806A">#REF!,#REF!</definedName>
    <definedName name="A125178810T">#REF!,#REF!</definedName>
    <definedName name="A125178814A">#REF!,#REF!</definedName>
    <definedName name="A125178818K">#REF!,#REF!</definedName>
    <definedName name="A125178822A">#REF!,#REF!</definedName>
    <definedName name="A125178826K">#REF!,#REF!</definedName>
    <definedName name="A125178830A">#REF!,#REF!</definedName>
    <definedName name="A125178834K">#REF!,#REF!</definedName>
    <definedName name="A125178838V">#REF!,#REF!</definedName>
    <definedName name="A125178842K">#REF!,#REF!</definedName>
    <definedName name="A125178846V">#REF!,#REF!</definedName>
    <definedName name="A125178850K">#REF!,#REF!</definedName>
    <definedName name="A125178854V">#REF!,#REF!</definedName>
    <definedName name="A125178858C">#REF!,#REF!</definedName>
    <definedName name="A125178862V">#REF!,#REF!</definedName>
    <definedName name="A125178866C">#REF!,#REF!</definedName>
    <definedName name="A125178870V">#REF!,#REF!</definedName>
    <definedName name="A125178874C">#REF!,#REF!</definedName>
    <definedName name="A125178878L">#REF!,#REF!</definedName>
    <definedName name="A125178882C">#REF!,#REF!</definedName>
    <definedName name="A125178886L">#REF!,#REF!</definedName>
    <definedName name="A125178890C">#REF!,#REF!</definedName>
    <definedName name="A125178894L">#REF!,#REF!</definedName>
    <definedName name="A125178898W">#REF!,#REF!</definedName>
    <definedName name="A125178902A">#REF!,#REF!</definedName>
    <definedName name="A125178906K">#REF!,#REF!</definedName>
    <definedName name="A125178910A">#REF!,#REF!</definedName>
    <definedName name="A125178914K">#REF!,#REF!</definedName>
    <definedName name="A125178918V">#REF!,#REF!</definedName>
    <definedName name="A125178922K">#REF!,#REF!</definedName>
    <definedName name="A125178926V">#REF!,#REF!</definedName>
    <definedName name="A125178930K">#REF!,#REF!</definedName>
    <definedName name="A125178934V">#REF!,#REF!</definedName>
    <definedName name="A125178938C">#REF!,#REF!</definedName>
    <definedName name="A125178942V">#REF!,#REF!</definedName>
    <definedName name="A125178946C">#REF!,#REF!</definedName>
    <definedName name="A125178950V">#REF!,#REF!</definedName>
    <definedName name="A125178954C">#REF!,#REF!</definedName>
    <definedName name="A125178958L">#REF!,#REF!</definedName>
    <definedName name="A125178962C">#REF!,#REF!</definedName>
    <definedName name="A125178966L">#REF!,#REF!</definedName>
    <definedName name="A125178970C">#REF!,#REF!</definedName>
    <definedName name="A125178974L">#REF!,#REF!</definedName>
    <definedName name="A125178978W">#REF!,#REF!</definedName>
    <definedName name="A125178982L">#REF!,#REF!</definedName>
    <definedName name="A125178986W">#REF!,#REF!</definedName>
    <definedName name="A125178990L">#REF!,#REF!</definedName>
    <definedName name="A125178994W">#REF!,#REF!</definedName>
    <definedName name="A125178998F">#REF!,#REF!</definedName>
    <definedName name="A125179002L">#REF!,#REF!</definedName>
    <definedName name="A125179006W">#REF!,#REF!</definedName>
    <definedName name="A125179010L">#REF!,#REF!</definedName>
    <definedName name="A125179014W">#REF!,#REF!</definedName>
    <definedName name="A125179018F">#REF!,#REF!</definedName>
    <definedName name="A125179022W">#REF!,#REF!</definedName>
    <definedName name="A125179026F">#REF!,#REF!</definedName>
    <definedName name="A125179030W">#REF!,#REF!</definedName>
    <definedName name="A125179034F">#REF!,#REF!</definedName>
    <definedName name="A125179038R">#REF!,#REF!</definedName>
    <definedName name="A125179042F">#REF!,#REF!</definedName>
    <definedName name="A125179046R">#REF!,#REF!</definedName>
    <definedName name="A125179050F">#REF!,#REF!</definedName>
    <definedName name="A125179054R">#REF!,#REF!</definedName>
    <definedName name="A125179058X">#REF!,#REF!</definedName>
    <definedName name="A125179062R">#REF!,#REF!</definedName>
    <definedName name="A125179066X">#REF!,#REF!</definedName>
    <definedName name="A125179070R">#REF!,#REF!</definedName>
    <definedName name="A125179074X">#REF!,#REF!</definedName>
    <definedName name="A125179078J">#REF!,#REF!</definedName>
    <definedName name="A125179082X">#REF!,#REF!</definedName>
    <definedName name="A125179086J">#REF!,#REF!</definedName>
    <definedName name="A125179090X">#REF!,#REF!</definedName>
    <definedName name="A125179094J">#REF!,#REF!</definedName>
    <definedName name="A125179098T">#REF!,#REF!</definedName>
    <definedName name="A125179102W">#REF!,#REF!</definedName>
    <definedName name="A125179106F">#REF!,#REF!</definedName>
    <definedName name="A125179110W">#REF!,#REF!</definedName>
    <definedName name="A125179114F">#REF!,#REF!</definedName>
    <definedName name="A125179118R">#REF!,#REF!</definedName>
    <definedName name="A125179122F">#REF!,#REF!</definedName>
    <definedName name="A125179126R">#REF!,#REF!</definedName>
    <definedName name="A125179130F">#REF!,#REF!</definedName>
    <definedName name="A125179134R">#REF!,#REF!</definedName>
    <definedName name="A125179138X">#REF!,#REF!</definedName>
    <definedName name="A125179142R">#REF!,#REF!</definedName>
    <definedName name="A125179146X">#REF!,#REF!</definedName>
    <definedName name="A125179150R">#REF!,#REF!</definedName>
    <definedName name="A125179154X">#REF!,#REF!</definedName>
    <definedName name="A125179158J">#REF!,#REF!</definedName>
    <definedName name="A125179162X">#REF!,#REF!</definedName>
    <definedName name="A125179166J">#REF!,#REF!</definedName>
    <definedName name="A125179170X">#REF!,#REF!</definedName>
    <definedName name="A125179174J">#REF!,#REF!</definedName>
    <definedName name="A125179178T">#REF!,#REF!</definedName>
    <definedName name="A125179182J">#REF!,#REF!</definedName>
    <definedName name="A125179186T">#REF!,#REF!</definedName>
    <definedName name="A125179190J">#REF!,#REF!</definedName>
    <definedName name="A125179194T">#REF!,#REF!</definedName>
    <definedName name="A125179198A">#REF!,#REF!</definedName>
    <definedName name="A125179202F">#REF!,#REF!</definedName>
    <definedName name="A125179206R">#REF!,#REF!</definedName>
    <definedName name="A125179210F">#REF!,#REF!</definedName>
    <definedName name="A125179214R">#REF!,#REF!</definedName>
    <definedName name="A125179218X">#REF!,#REF!</definedName>
    <definedName name="A125179222R">#REF!,#REF!</definedName>
    <definedName name="A125179226X">#REF!,#REF!</definedName>
    <definedName name="A125179230R">#REF!,#REF!</definedName>
    <definedName name="A125179234X">#REF!,#REF!</definedName>
    <definedName name="A125179238J">#REF!,#REF!</definedName>
    <definedName name="A125179242X">#REF!,#REF!</definedName>
    <definedName name="A125179246J">#REF!,#REF!</definedName>
    <definedName name="A125179250X">#REF!,#REF!</definedName>
    <definedName name="A125179254J">#REF!,#REF!</definedName>
    <definedName name="A125179258T">#REF!,#REF!</definedName>
    <definedName name="A125179262J">#REF!,#REF!</definedName>
    <definedName name="A125179266T">#REF!,#REF!</definedName>
    <definedName name="A125179270J">#REF!,#REF!</definedName>
    <definedName name="A125179274T">#REF!,#REF!</definedName>
    <definedName name="A125179278A">#REF!,#REF!</definedName>
    <definedName name="A125179282T">#REF!,#REF!</definedName>
    <definedName name="A125179286A">#REF!,#REF!</definedName>
    <definedName name="A125179290T">#REF!,#REF!</definedName>
    <definedName name="A125179294A">#REF!,#REF!</definedName>
    <definedName name="A125179298K">#REF!,#REF!</definedName>
    <definedName name="A125179302R">#REF!,#REF!</definedName>
    <definedName name="A125179306X">#REF!,#REF!</definedName>
    <definedName name="A125179310R">#REF!,#REF!</definedName>
    <definedName name="A125179314X">#REF!,#REF!</definedName>
    <definedName name="A125179318J">#REF!,#REF!</definedName>
    <definedName name="A125179322X">#REF!,#REF!</definedName>
    <definedName name="A125179326J">#REF!,#REF!</definedName>
    <definedName name="A125179330X">#REF!,#REF!</definedName>
    <definedName name="A125179334J">#REF!,#REF!</definedName>
    <definedName name="A125179338T">#REF!,#REF!</definedName>
    <definedName name="A125179342J">#REF!,#REF!</definedName>
    <definedName name="A125179346T">#REF!,#REF!</definedName>
    <definedName name="A125179350J">#REF!,#REF!</definedName>
    <definedName name="A125179354T">#REF!,#REF!</definedName>
    <definedName name="A125179358A">#REF!,#REF!</definedName>
    <definedName name="A125179362T">#REF!,#REF!</definedName>
    <definedName name="A125179366A">#REF!,#REF!</definedName>
    <definedName name="A125179370T">#REF!,#REF!</definedName>
    <definedName name="A125179374A">#REF!,#REF!</definedName>
    <definedName name="A125179378K">#REF!,#REF!</definedName>
    <definedName name="A125179382A">#REF!,#REF!</definedName>
    <definedName name="A125179386K">#REF!,#REF!</definedName>
    <definedName name="A125179390A">#REF!,#REF!</definedName>
    <definedName name="A125179394K">#REF!,#REF!</definedName>
    <definedName name="A125179398V">#REF!,#REF!</definedName>
    <definedName name="A125179402X">#REF!,#REF!</definedName>
    <definedName name="A125179406J">#REF!,#REF!</definedName>
    <definedName name="A125179410X">#REF!,#REF!</definedName>
    <definedName name="A125179414J">#REF!,#REF!</definedName>
    <definedName name="A125179418T">#REF!,#REF!</definedName>
    <definedName name="A125179422J">#REF!,#REF!</definedName>
    <definedName name="A125179426T">#REF!,#REF!</definedName>
    <definedName name="A125179430J">#REF!,#REF!</definedName>
    <definedName name="A125179434T">#REF!,#REF!</definedName>
    <definedName name="A125179438A">#REF!,#REF!</definedName>
    <definedName name="A125179442T">#REF!,#REF!</definedName>
    <definedName name="A125179446A">#REF!,#REF!</definedName>
    <definedName name="A125179450T">#REF!,#REF!</definedName>
    <definedName name="A125179454A">#REF!,#REF!</definedName>
    <definedName name="A125179458K">#REF!,#REF!</definedName>
    <definedName name="A125179462A">#REF!,#REF!</definedName>
    <definedName name="A125179466K">#REF!,#REF!</definedName>
    <definedName name="A125179470A">#REF!,#REF!</definedName>
    <definedName name="A125179474K">#REF!,#REF!</definedName>
    <definedName name="A125179478V">#REF!,#REF!</definedName>
    <definedName name="A125179482K">#REF!,#REF!</definedName>
    <definedName name="A125179486V">#REF!,#REF!</definedName>
    <definedName name="A125179490K">#REF!,#REF!</definedName>
    <definedName name="A125179494V">#REF!,#REF!</definedName>
    <definedName name="A125179498C">#REF!,#REF!</definedName>
    <definedName name="A125179502J">#REF!,#REF!</definedName>
    <definedName name="A125179506T">#REF!,#REF!</definedName>
    <definedName name="A125179510J">#REF!,#REF!</definedName>
    <definedName name="A125179514T">#REF!,#REF!</definedName>
    <definedName name="A125179518A">#REF!,#REF!</definedName>
    <definedName name="A125179522T">#REF!,#REF!</definedName>
    <definedName name="A125179526A">#REF!,#REF!</definedName>
    <definedName name="A125179530T">#REF!,#REF!</definedName>
    <definedName name="A125179534A">#REF!,#REF!</definedName>
    <definedName name="A125179538K">#REF!,#REF!</definedName>
    <definedName name="A125179542A">#REF!,#REF!</definedName>
    <definedName name="A125179546K">#REF!,#REF!</definedName>
    <definedName name="A125179550A">#REF!,#REF!</definedName>
    <definedName name="A125179554K">#REF!,#REF!</definedName>
    <definedName name="A125179558V">#REF!,#REF!</definedName>
    <definedName name="A125179562K">#REF!,#REF!</definedName>
    <definedName name="A125179566V">#REF!,#REF!</definedName>
    <definedName name="A125179570K">#REF!,#REF!</definedName>
    <definedName name="A125179574V">#REF!,#REF!</definedName>
    <definedName name="A125179578C">#REF!,#REF!</definedName>
    <definedName name="A125179582V">#REF!,#REF!</definedName>
    <definedName name="A125179586C">#REF!,#REF!</definedName>
    <definedName name="A125179590V">#REF!,#REF!</definedName>
    <definedName name="A125179594C">#REF!,#REF!</definedName>
    <definedName name="A125179598L">#REF!,#REF!</definedName>
    <definedName name="A125179602T">#REF!,#REF!</definedName>
    <definedName name="A125179606A">#REF!,#REF!</definedName>
    <definedName name="A125179610T">#REF!,#REF!</definedName>
    <definedName name="A125179614A">#REF!,#REF!</definedName>
    <definedName name="A125179618K">#REF!,#REF!</definedName>
    <definedName name="A125179622A">#REF!,#REF!</definedName>
    <definedName name="A125179626K">#REF!,#REF!</definedName>
    <definedName name="A125179630A">#REF!,#REF!</definedName>
    <definedName name="A125179634K">#REF!,#REF!</definedName>
    <definedName name="A125179638V">#REF!,#REF!</definedName>
    <definedName name="A125179642K">#REF!,#REF!</definedName>
    <definedName name="A125179646V">#REF!,#REF!</definedName>
    <definedName name="A125179650K">#REF!,#REF!</definedName>
    <definedName name="A125179654V">#REF!,#REF!</definedName>
    <definedName name="A125179658C">#REF!,#REF!</definedName>
    <definedName name="A125179662V">#REF!,#REF!</definedName>
    <definedName name="A125179666C">#REF!,#REF!</definedName>
    <definedName name="A125179670V">#REF!,#REF!</definedName>
    <definedName name="A125179674C">#REF!,#REF!</definedName>
    <definedName name="A125179678L">#REF!,#REF!</definedName>
    <definedName name="A125179682C">#REF!,#REF!</definedName>
    <definedName name="A125179686L">#REF!,#REF!</definedName>
    <definedName name="A125179690C">#REF!,#REF!</definedName>
    <definedName name="A125179694L">#REF!,#REF!</definedName>
    <definedName name="A125179698W">#REF!,#REF!</definedName>
    <definedName name="A125179702A">#REF!,#REF!</definedName>
    <definedName name="A125179706K">#REF!,#REF!</definedName>
    <definedName name="A125179710A">#REF!,#REF!</definedName>
    <definedName name="A125179714K">#REF!,#REF!</definedName>
    <definedName name="A125179718V">#REF!,#REF!</definedName>
    <definedName name="A125179722K">#REF!,#REF!</definedName>
    <definedName name="A125179726V">#REF!,#REF!</definedName>
    <definedName name="A125179730K">#REF!,#REF!</definedName>
    <definedName name="A125179734V">#REF!,#REF!</definedName>
    <definedName name="A125179738C">#REF!,#REF!</definedName>
    <definedName name="A125179742V">#REF!,#REF!</definedName>
    <definedName name="A125179746C">#REF!,#REF!</definedName>
    <definedName name="A125179750V">#REF!,#REF!</definedName>
    <definedName name="A125179754C">#REF!,#REF!</definedName>
    <definedName name="A125179758L">#REF!,#REF!</definedName>
    <definedName name="A125179762C">#REF!,#REF!</definedName>
    <definedName name="A125179766L">#REF!,#REF!</definedName>
    <definedName name="A125179770C">#REF!,#REF!</definedName>
    <definedName name="A125179774L">#REF!,#REF!</definedName>
    <definedName name="A125179778W">#REF!,#REF!</definedName>
    <definedName name="A125179782L">#REF!,#REF!</definedName>
    <definedName name="A125179786W">#REF!,#REF!</definedName>
    <definedName name="A125179790L">#REF!,#REF!</definedName>
    <definedName name="A125179794W">#REF!,#REF!</definedName>
    <definedName name="A125179798F">#REF!,#REF!</definedName>
    <definedName name="A125179802K">#REF!,#REF!</definedName>
    <definedName name="A125179806V">#REF!,#REF!</definedName>
    <definedName name="A125179810K">#REF!,#REF!</definedName>
    <definedName name="A125180646T">#REF!,#REF!</definedName>
    <definedName name="A125180650J">#REF!,#REF!</definedName>
    <definedName name="A125180654T">#REF!,#REF!</definedName>
    <definedName name="A125180658A">#REF!,#REF!</definedName>
    <definedName name="A125180662T">#REF!,#REF!</definedName>
    <definedName name="A125180666A">#REF!,#REF!</definedName>
    <definedName name="A125180670T">#REF!,#REF!</definedName>
    <definedName name="A125180674A">#REF!,#REF!</definedName>
    <definedName name="A125180678K">#REF!,#REF!</definedName>
    <definedName name="A125180682A">#REF!,#REF!</definedName>
    <definedName name="A125180686K">#REF!,#REF!</definedName>
    <definedName name="A125180690A">#REF!,#REF!</definedName>
    <definedName name="A125180694K">#REF!,#REF!</definedName>
    <definedName name="A125180698V">#REF!,#REF!</definedName>
    <definedName name="A125180702X">#REF!,#REF!</definedName>
    <definedName name="A125180706J">#REF!,#REF!</definedName>
    <definedName name="A125180710X">#REF!,#REF!</definedName>
    <definedName name="A125180714J">#REF!,#REF!</definedName>
    <definedName name="A125180718T">#REF!,#REF!</definedName>
    <definedName name="A125180722J">#REF!,#REF!</definedName>
    <definedName name="A125180726T">#REF!,#REF!</definedName>
    <definedName name="A125180730J">#REF!,#REF!</definedName>
    <definedName name="A125180734T">#REF!,#REF!</definedName>
    <definedName name="A125180738A">#REF!,#REF!</definedName>
    <definedName name="A125180742T">#REF!,#REF!</definedName>
    <definedName name="A125180746A">#REF!,#REF!</definedName>
    <definedName name="A125181582K">#REF!,#REF!</definedName>
    <definedName name="A125181586V">#REF!,#REF!</definedName>
    <definedName name="A125181590K">#REF!,#REF!</definedName>
    <definedName name="A125181594V">#REF!,#REF!</definedName>
    <definedName name="A125181598C">#REF!,#REF!</definedName>
    <definedName name="A125181602J">#REF!,#REF!</definedName>
    <definedName name="A125181606T">#REF!,#REF!</definedName>
    <definedName name="A125181610J">#REF!,#REF!</definedName>
    <definedName name="A125181614T">#REF!,#REF!</definedName>
    <definedName name="A125181618A">#REF!,#REF!</definedName>
    <definedName name="A125181622T">#REF!,#REF!</definedName>
    <definedName name="A125181626A">#REF!,#REF!</definedName>
    <definedName name="A125181630T">#REF!,#REF!</definedName>
    <definedName name="A125181634A">#REF!,#REF!</definedName>
    <definedName name="A125181638K">#REF!,#REF!</definedName>
    <definedName name="A125181642A">#REF!,#REF!</definedName>
    <definedName name="A125181646K">#REF!,#REF!</definedName>
    <definedName name="A125181650A">#REF!,#REF!</definedName>
    <definedName name="A125181654K">#REF!,#REF!</definedName>
    <definedName name="A125181658V">#REF!,#REF!</definedName>
    <definedName name="A125181662K">#REF!,#REF!</definedName>
    <definedName name="A125181666V">#REF!,#REF!</definedName>
    <definedName name="A125181670K">#REF!,#REF!</definedName>
    <definedName name="A125181674V">#REF!,#REF!</definedName>
    <definedName name="A125181678C">#REF!,#REF!</definedName>
    <definedName name="A125181682V">#REF!,#REF!</definedName>
    <definedName name="A125182518K">#REF!,#REF!</definedName>
    <definedName name="A125182522A">#REF!,#REF!</definedName>
    <definedName name="A125182526K">#REF!,#REF!</definedName>
    <definedName name="A125182530A">#REF!,#REF!</definedName>
    <definedName name="A125182534K">#REF!,#REF!</definedName>
    <definedName name="A125182538V">#REF!,#REF!</definedName>
    <definedName name="A125182542K">#REF!,#REF!</definedName>
    <definedName name="A125182546V">#REF!,#REF!</definedName>
    <definedName name="A125182550K">#REF!,#REF!</definedName>
    <definedName name="A125182554V">#REF!,#REF!</definedName>
    <definedName name="A125182558C">#REF!,#REF!</definedName>
    <definedName name="A125182562V">#REF!,#REF!</definedName>
    <definedName name="A125182566C">#REF!,#REF!</definedName>
    <definedName name="A125182570V">#REF!,#REF!</definedName>
    <definedName name="A125182574C">#REF!,#REF!</definedName>
    <definedName name="A125182578L">#REF!,#REF!</definedName>
    <definedName name="A125182582C">#REF!,#REF!</definedName>
    <definedName name="A125182586L">#REF!,#REF!</definedName>
    <definedName name="A125182590C">#REF!,#REF!</definedName>
    <definedName name="A125182594L">#REF!,#REF!</definedName>
    <definedName name="A125182598W">#REF!,#REF!</definedName>
    <definedName name="A125182602A">#REF!,#REF!</definedName>
    <definedName name="A125182606K">#REF!,#REF!</definedName>
    <definedName name="A125182610A">#REF!,#REF!</definedName>
    <definedName name="A125182614K">#REF!,#REF!</definedName>
    <definedName name="A125182618V">#REF!,#REF!</definedName>
    <definedName name="A125183454C">#REF!,#REF!</definedName>
    <definedName name="A125183458L">#REF!,#REF!</definedName>
    <definedName name="A125183462C">#REF!,#REF!</definedName>
    <definedName name="A125183466L">#REF!,#REF!</definedName>
    <definedName name="A125183470C">#REF!,#REF!</definedName>
    <definedName name="A125183474L">#REF!,#REF!</definedName>
    <definedName name="A125183478W">#REF!,#REF!</definedName>
    <definedName name="A125183482L">#REF!,#REF!</definedName>
    <definedName name="A125183486W">#REF!,#REF!</definedName>
    <definedName name="A125183490L">#REF!,#REF!</definedName>
    <definedName name="A125183494W">#REF!,#REF!</definedName>
    <definedName name="A125183498F">#REF!,#REF!</definedName>
    <definedName name="A125183502K">#REF!,#REF!</definedName>
    <definedName name="A125183506V">#REF!,#REF!</definedName>
    <definedName name="A125183510K">#REF!,#REF!</definedName>
    <definedName name="A125183514V">#REF!,#REF!</definedName>
    <definedName name="A125183518C">#REF!,#REF!</definedName>
    <definedName name="A125183522V">#REF!,#REF!</definedName>
    <definedName name="A125183526C">#REF!,#REF!</definedName>
    <definedName name="A125183530V">#REF!,#REF!</definedName>
    <definedName name="A125183534C">#REF!,#REF!</definedName>
    <definedName name="A125183538L">#REF!,#REF!</definedName>
    <definedName name="A125183542C">#REF!,#REF!</definedName>
    <definedName name="A125183546L">#REF!,#REF!</definedName>
    <definedName name="A125183550C">#REF!,#REF!</definedName>
    <definedName name="A125183554L">#REF!,#REF!</definedName>
    <definedName name="A125184390W">#REF!,#REF!</definedName>
    <definedName name="A125184394F">#REF!,#REF!</definedName>
    <definedName name="A125184398R">#REF!,#REF!</definedName>
    <definedName name="A125184402V">#REF!,#REF!</definedName>
    <definedName name="A125184406C">#REF!,#REF!</definedName>
    <definedName name="A125184410V">#REF!,#REF!</definedName>
    <definedName name="A125184414C">#REF!,#REF!</definedName>
    <definedName name="A125184418L">#REF!,#REF!</definedName>
    <definedName name="A125184422C">#REF!,#REF!</definedName>
    <definedName name="A125184426L">#REF!,#REF!</definedName>
    <definedName name="A125184430C">#REF!,#REF!</definedName>
    <definedName name="A125184434L">#REF!,#REF!</definedName>
    <definedName name="A125184438W">#REF!,#REF!</definedName>
    <definedName name="A125184442L">#REF!,#REF!</definedName>
    <definedName name="A125184446W">#REF!,#REF!</definedName>
    <definedName name="A125184450L">#REF!,#REF!</definedName>
    <definedName name="A125184454W">#REF!,#REF!</definedName>
    <definedName name="A125184458F">#REF!,#REF!</definedName>
    <definedName name="A125184462W">#REF!,#REF!</definedName>
    <definedName name="A125184466F">#REF!,#REF!</definedName>
    <definedName name="A125184470W">#REF!,#REF!</definedName>
    <definedName name="A125184474F">#REF!,#REF!</definedName>
    <definedName name="A125184478R">#REF!,#REF!</definedName>
    <definedName name="A125184482F">#REF!,#REF!</definedName>
    <definedName name="A125184486R">#REF!,#REF!</definedName>
    <definedName name="A125184490F">#REF!,#REF!</definedName>
    <definedName name="A125184494R">#REF!,#REF!</definedName>
    <definedName name="A125184498X">#REF!,#REF!</definedName>
    <definedName name="A125184502C">#REF!,#REF!</definedName>
    <definedName name="A125184506L">#REF!,#REF!</definedName>
    <definedName name="A125184510C">#REF!,#REF!</definedName>
    <definedName name="A125184514L">#REF!,#REF!</definedName>
    <definedName name="A125184518W">#REF!,#REF!</definedName>
    <definedName name="A125184522L">#REF!,#REF!</definedName>
    <definedName name="A125184526W">#REF!,#REF!</definedName>
    <definedName name="A125184530L">#REF!,#REF!</definedName>
    <definedName name="A125184534W">#REF!,#REF!</definedName>
    <definedName name="A125184538F">#REF!,#REF!</definedName>
    <definedName name="A125184542W">#REF!,#REF!</definedName>
    <definedName name="A125184546F">#REF!,#REF!</definedName>
    <definedName name="A125184550W">#REF!,#REF!</definedName>
    <definedName name="A125184554F">#REF!,#REF!</definedName>
    <definedName name="A125184558R">#REF!,#REF!</definedName>
    <definedName name="A125184562F">#REF!,#REF!</definedName>
    <definedName name="A125184566R">#REF!,#REF!</definedName>
    <definedName name="A125184570F">#REF!,#REF!</definedName>
    <definedName name="A125184574R">#REF!,#REF!</definedName>
    <definedName name="A125184578X">#REF!,#REF!</definedName>
    <definedName name="A125184582R">#REF!,#REF!</definedName>
    <definedName name="A125184586X">#REF!,#REF!</definedName>
    <definedName name="A125184590R">#REF!,#REF!</definedName>
    <definedName name="A125184594X">#REF!,#REF!</definedName>
    <definedName name="A125184598J">#REF!,#REF!</definedName>
    <definedName name="A125184602L">#REF!,#REF!</definedName>
    <definedName name="A125184606W">#REF!,#REF!</definedName>
    <definedName name="A125184610L">#REF!,#REF!</definedName>
    <definedName name="A125184614W">#REF!,#REF!</definedName>
    <definedName name="A125184618F">#REF!,#REF!</definedName>
    <definedName name="A125184622W">#REF!,#REF!</definedName>
    <definedName name="A125184626F">#REF!,#REF!</definedName>
    <definedName name="A125184630W">#REF!,#REF!</definedName>
    <definedName name="A125184634F">#REF!,#REF!</definedName>
    <definedName name="A125184638R">#REF!,#REF!</definedName>
    <definedName name="A125184642F">#REF!,#REF!</definedName>
    <definedName name="A125184646R">#REF!,#REF!</definedName>
    <definedName name="A125184650F">#REF!,#REF!</definedName>
    <definedName name="A125184654R">#REF!,#REF!</definedName>
    <definedName name="A125184658X">#REF!,#REF!</definedName>
    <definedName name="A125184662R">#REF!,#REF!</definedName>
    <definedName name="A125184666X">#REF!,#REF!</definedName>
    <definedName name="A125184670R">#REF!,#REF!</definedName>
    <definedName name="A125184674X">#REF!,#REF!</definedName>
    <definedName name="A125184678J">#REF!,#REF!</definedName>
    <definedName name="A125184682X">#REF!,#REF!</definedName>
    <definedName name="A125184686J">#REF!,#REF!</definedName>
    <definedName name="A125184690X">#REF!,#REF!</definedName>
    <definedName name="A125184694J">#REF!,#REF!</definedName>
    <definedName name="A125184698T">#REF!,#REF!</definedName>
    <definedName name="A125184702W">#REF!,#REF!</definedName>
    <definedName name="A125184706F">#REF!,#REF!</definedName>
    <definedName name="A125184710W">#REF!,#REF!</definedName>
    <definedName name="A125184714F">#REF!,#REF!</definedName>
    <definedName name="A125184718R">#REF!,#REF!</definedName>
    <definedName name="A125184722F">#REF!,#REF!</definedName>
    <definedName name="A125184726R">#REF!,#REF!</definedName>
    <definedName name="A125184730F">#REF!,#REF!</definedName>
    <definedName name="A125184734R">#REF!,#REF!</definedName>
    <definedName name="A125184738X">#REF!,#REF!</definedName>
    <definedName name="A125184742R">#REF!,#REF!</definedName>
    <definedName name="A125184746X">#REF!,#REF!</definedName>
    <definedName name="A125184750R">#REF!,#REF!</definedName>
    <definedName name="A125184754X">#REF!,#REF!</definedName>
    <definedName name="A125184758J">#REF!,#REF!</definedName>
    <definedName name="A125184762X">#REF!,#REF!</definedName>
    <definedName name="A125184766J">#REF!,#REF!</definedName>
    <definedName name="A125184770X">#REF!,#REF!</definedName>
    <definedName name="A125184774J">#REF!,#REF!</definedName>
    <definedName name="A125184778T">#REF!,#REF!</definedName>
    <definedName name="A125184782J">#REF!,#REF!</definedName>
    <definedName name="A125184786T">#REF!,#REF!</definedName>
    <definedName name="A125184790J">#REF!,#REF!</definedName>
    <definedName name="A125184794T">#REF!,#REF!</definedName>
    <definedName name="A125184798A">#REF!,#REF!</definedName>
    <definedName name="A125184802F">#REF!,#REF!</definedName>
    <definedName name="A125184806R">#REF!,#REF!</definedName>
    <definedName name="A125184810F">#REF!,#REF!</definedName>
    <definedName name="A125184814R">#REF!,#REF!</definedName>
    <definedName name="A125184818X">#REF!,#REF!</definedName>
    <definedName name="A125184822R">#REF!,#REF!</definedName>
    <definedName name="A125184826X">#REF!,#REF!</definedName>
    <definedName name="A125184830R">#REF!,#REF!</definedName>
    <definedName name="A125184834X">#REF!,#REF!</definedName>
    <definedName name="A125184838J">#REF!,#REF!</definedName>
    <definedName name="A125184842X">#REF!,#REF!</definedName>
    <definedName name="A125184846J">#REF!,#REF!</definedName>
    <definedName name="A125184850X">#REF!,#REF!</definedName>
    <definedName name="A125184854J">#REF!,#REF!</definedName>
    <definedName name="A125184858T">#REF!,#REF!</definedName>
    <definedName name="A125184862J">#REF!,#REF!</definedName>
    <definedName name="A125184866T">#REF!,#REF!</definedName>
    <definedName name="A125184870J">#REF!,#REF!</definedName>
    <definedName name="A125184874T">#REF!,#REF!</definedName>
    <definedName name="A125184878A">#REF!,#REF!</definedName>
    <definedName name="A125184882T">#REF!,#REF!</definedName>
    <definedName name="A125184886A">#REF!,#REF!</definedName>
    <definedName name="A125184890T">#REF!,#REF!</definedName>
    <definedName name="A125184894A">#REF!,#REF!</definedName>
    <definedName name="A125184898K">#REF!,#REF!</definedName>
    <definedName name="A125184902R">#REF!,#REF!</definedName>
    <definedName name="A125184906X">#REF!,#REF!</definedName>
    <definedName name="A125184910R">#REF!,#REF!</definedName>
    <definedName name="A125184914X">#REF!,#REF!</definedName>
    <definedName name="A125184918J">#REF!,#REF!</definedName>
    <definedName name="A125184922X">#REF!,#REF!</definedName>
    <definedName name="A125184926J">#REF!,#REF!</definedName>
    <definedName name="A125184930X">#REF!,#REF!</definedName>
    <definedName name="A125184934J">#REF!,#REF!</definedName>
    <definedName name="A125184938T">#REF!,#REF!</definedName>
    <definedName name="A125184942J">#REF!,#REF!</definedName>
    <definedName name="A125184946T">#REF!,#REF!</definedName>
    <definedName name="A125184950J">#REF!,#REF!</definedName>
    <definedName name="A125184954T">#REF!,#REF!</definedName>
    <definedName name="A125184958A">#REF!,#REF!</definedName>
    <definedName name="A125184962T">#REF!,#REF!</definedName>
    <definedName name="A125184966A">#REF!,#REF!</definedName>
    <definedName name="A125184970T">#REF!,#REF!</definedName>
    <definedName name="A125184974A">#REF!,#REF!</definedName>
    <definedName name="A125184978K">#REF!,#REF!</definedName>
    <definedName name="A125184982A">#REF!,#REF!</definedName>
    <definedName name="A125184986K">#REF!,#REF!</definedName>
    <definedName name="A125184990A">#REF!,#REF!</definedName>
    <definedName name="A125184994K">#REF!,#REF!</definedName>
    <definedName name="A125184998V">#REF!,#REF!</definedName>
    <definedName name="A125185002A">#REF!,#REF!</definedName>
    <definedName name="A125185006K">#REF!,#REF!</definedName>
    <definedName name="A125185010A">#REF!,#REF!</definedName>
    <definedName name="A125185014K">#REF!,#REF!</definedName>
    <definedName name="A125185018V">#REF!,#REF!</definedName>
    <definedName name="A125185022K">#REF!,#REF!</definedName>
    <definedName name="A125185026V">#REF!,#REF!</definedName>
    <definedName name="A125185030K">#REF!,#REF!</definedName>
    <definedName name="A125185034V">#REF!,#REF!</definedName>
    <definedName name="A125185038C">#REF!,#REF!</definedName>
    <definedName name="A125185042V">#REF!,#REF!</definedName>
    <definedName name="A125185046C">#REF!,#REF!</definedName>
    <definedName name="A125185050V">#REF!,#REF!</definedName>
    <definedName name="A125185054C">#REF!,#REF!</definedName>
    <definedName name="A125185058L">#REF!,#REF!</definedName>
    <definedName name="A125185062C">#REF!,#REF!</definedName>
    <definedName name="A125185066L">#REF!,#REF!</definedName>
    <definedName name="A125185070C">#REF!,#REF!</definedName>
    <definedName name="A125185074L">#REF!,#REF!</definedName>
    <definedName name="A125185078W">#REF!,#REF!</definedName>
    <definedName name="A125185082L">#REF!,#REF!</definedName>
    <definedName name="A125185086W">#REF!,#REF!</definedName>
    <definedName name="A125185090L">#REF!,#REF!</definedName>
    <definedName name="A125185094W">#REF!,#REF!</definedName>
    <definedName name="A125185098F">#REF!,#REF!</definedName>
    <definedName name="A125185102K">#REF!,#REF!</definedName>
    <definedName name="A125185106V">#REF!,#REF!</definedName>
    <definedName name="A125185110K">#REF!,#REF!</definedName>
    <definedName name="A125185114V">#REF!,#REF!</definedName>
    <definedName name="A125185118C">#REF!,#REF!</definedName>
    <definedName name="A125185122V">#REF!,#REF!</definedName>
    <definedName name="A125185126C">#REF!,#REF!</definedName>
    <definedName name="A125185130V">#REF!,#REF!</definedName>
    <definedName name="A125185134C">#REF!,#REF!</definedName>
    <definedName name="A125185138L">#REF!,#REF!</definedName>
    <definedName name="A125185142C">#REF!,#REF!</definedName>
    <definedName name="A125185146L">#REF!,#REF!</definedName>
    <definedName name="A125185150C">#REF!,#REF!</definedName>
    <definedName name="A125185154L">#REF!,#REF!</definedName>
    <definedName name="A125185158W">#REF!,#REF!</definedName>
    <definedName name="A125185162L">#REF!,#REF!</definedName>
    <definedName name="A125185166W">#REF!,#REF!</definedName>
    <definedName name="A125185170L">#REF!,#REF!</definedName>
    <definedName name="A125185174W">#REF!,#REF!</definedName>
    <definedName name="A125185178F">#REF!,#REF!</definedName>
    <definedName name="A125185182W">#REF!,#REF!</definedName>
    <definedName name="A125185186F">#REF!,#REF!</definedName>
    <definedName name="A125185190W">#REF!,#REF!</definedName>
    <definedName name="A125185194F">#REF!,#REF!</definedName>
    <definedName name="A125185198R">#REF!,#REF!</definedName>
    <definedName name="A125185202V">#REF!,#REF!</definedName>
    <definedName name="A125185206C">#REF!,#REF!</definedName>
    <definedName name="A125185210V">#REF!,#REF!</definedName>
    <definedName name="A125185214C">#REF!,#REF!</definedName>
    <definedName name="A125185218L">#REF!,#REF!</definedName>
    <definedName name="A125185222C">#REF!,#REF!</definedName>
    <definedName name="A125185226L">#REF!,#REF!</definedName>
    <definedName name="A125185230C">#REF!,#REF!</definedName>
    <definedName name="A125185234L">#REF!,#REF!</definedName>
    <definedName name="A125185238W">#REF!,#REF!</definedName>
    <definedName name="A125185242L">#REF!,#REF!</definedName>
    <definedName name="A125185246W">#REF!,#REF!</definedName>
    <definedName name="A125185250L">#REF!,#REF!</definedName>
    <definedName name="A125185254W">#REF!,#REF!</definedName>
    <definedName name="A125185258F">#REF!,#REF!</definedName>
    <definedName name="A125185262W">#REF!,#REF!</definedName>
    <definedName name="A125185266F">#REF!,#REF!</definedName>
    <definedName name="A125185270W">#REF!,#REF!</definedName>
    <definedName name="A125185274F">#REF!,#REF!</definedName>
    <definedName name="A125185278R">#REF!,#REF!</definedName>
    <definedName name="A125185282F">#REF!,#REF!</definedName>
    <definedName name="A125185286R">#REF!,#REF!</definedName>
    <definedName name="A125185290F">#REF!,#REF!</definedName>
    <definedName name="A125185294R">#REF!,#REF!</definedName>
    <definedName name="A125185298X">#REF!,#REF!</definedName>
    <definedName name="A125185302C">#REF!,#REF!</definedName>
    <definedName name="A125185306L">#REF!,#REF!</definedName>
    <definedName name="A125185310C">#REF!,#REF!</definedName>
    <definedName name="A125185314L">#REF!,#REF!</definedName>
    <definedName name="A125185318W">#REF!,#REF!</definedName>
    <definedName name="A125185322L">#REF!,#REF!</definedName>
    <definedName name="A125185326W">#REF!,#REF!</definedName>
    <definedName name="A125185330L">#REF!,#REF!</definedName>
    <definedName name="A125185334W">#REF!,#REF!</definedName>
    <definedName name="A125185338F">#REF!,#REF!</definedName>
    <definedName name="A125185342W">#REF!,#REF!</definedName>
    <definedName name="A125185346F">#REF!,#REF!</definedName>
    <definedName name="A125185350W">#REF!,#REF!</definedName>
    <definedName name="A125185354F">#REF!,#REF!</definedName>
    <definedName name="A125185358R">#REF!,#REF!</definedName>
    <definedName name="A125185362F">#REF!,#REF!</definedName>
    <definedName name="A125185366R">#REF!,#REF!</definedName>
    <definedName name="A125185370F">#REF!,#REF!</definedName>
    <definedName name="A125185374R">#REF!,#REF!</definedName>
    <definedName name="A125185378X">#REF!,#REF!</definedName>
    <definedName name="A125185382R">#REF!,#REF!</definedName>
    <definedName name="A125185386X">#REF!,#REF!</definedName>
    <definedName name="A125185390R">#REF!,#REF!</definedName>
    <definedName name="A125185394X">#REF!,#REF!</definedName>
    <definedName name="A125185398J">#REF!,#REF!</definedName>
    <definedName name="A125185402L">#REF!,#REF!</definedName>
    <definedName name="A125185406W">#REF!,#REF!</definedName>
    <definedName name="A125185410L">#REF!,#REF!</definedName>
    <definedName name="A125185414W">#REF!,#REF!</definedName>
    <definedName name="A125185418F">#REF!,#REF!</definedName>
    <definedName name="A125185422W">#REF!,#REF!</definedName>
    <definedName name="A125185426F">#REF!,#REF!</definedName>
    <definedName name="A125186262R">#REF!,#REF!</definedName>
    <definedName name="A125186266X">#REF!,#REF!</definedName>
    <definedName name="A125186270R">#REF!,#REF!</definedName>
    <definedName name="A125186274X">#REF!,#REF!</definedName>
    <definedName name="A125186278J">#REF!,#REF!</definedName>
    <definedName name="A125186282X">#REF!,#REF!</definedName>
    <definedName name="A125186286J">#REF!,#REF!</definedName>
    <definedName name="A125186290X">#REF!,#REF!</definedName>
    <definedName name="A125186294J">#REF!,#REF!</definedName>
    <definedName name="A125186298T">#REF!,#REF!</definedName>
    <definedName name="A125186302W">#REF!,#REF!</definedName>
    <definedName name="A125186306F">#REF!,#REF!</definedName>
    <definedName name="A125186310W">#REF!,#REF!</definedName>
    <definedName name="A125186314F">#REF!,#REF!</definedName>
    <definedName name="A125186318R">#REF!,#REF!</definedName>
    <definedName name="A125186322F">#REF!,#REF!</definedName>
    <definedName name="A125186326R">#REF!,#REF!</definedName>
    <definedName name="A125186330F">#REF!,#REF!</definedName>
    <definedName name="A125186334R">#REF!,#REF!</definedName>
    <definedName name="A125186338X">#REF!,#REF!</definedName>
    <definedName name="A125186342R">#REF!,#REF!</definedName>
    <definedName name="A125186346X">#REF!,#REF!</definedName>
    <definedName name="A125186350R">#REF!,#REF!</definedName>
    <definedName name="A125186354X">#REF!,#REF!</definedName>
    <definedName name="A125186358J">#REF!,#REF!</definedName>
    <definedName name="A125186362X">#REF!,#REF!</definedName>
    <definedName name="A125187198A">#REF!,#REF!</definedName>
    <definedName name="A125187202F">#REF!,#REF!</definedName>
    <definedName name="A125187206R">#REF!,#REF!</definedName>
    <definedName name="A125187210F">#REF!,#REF!</definedName>
    <definedName name="A125187214R">#REF!,#REF!</definedName>
    <definedName name="A125187218X">#REF!,#REF!</definedName>
    <definedName name="A125187222R">#REF!,#REF!</definedName>
    <definedName name="A125187226X">#REF!,#REF!</definedName>
    <definedName name="A125187230R">#REF!,#REF!</definedName>
    <definedName name="A125187234X">#REF!,#REF!</definedName>
    <definedName name="A125187238J">#REF!,#REF!</definedName>
    <definedName name="A125187242X">#REF!,#REF!</definedName>
    <definedName name="A125187246J">#REF!,#REF!</definedName>
    <definedName name="A125187250X">#REF!,#REF!</definedName>
    <definedName name="A125187254J">#REF!,#REF!</definedName>
    <definedName name="A125187258T">#REF!,#REF!</definedName>
    <definedName name="A125187262J">#REF!,#REF!</definedName>
    <definedName name="A125187266T">#REF!,#REF!</definedName>
    <definedName name="A125187270J">#REF!,#REF!</definedName>
    <definedName name="A125187274T">#REF!,#REF!</definedName>
    <definedName name="A125187278A">#REF!,#REF!</definedName>
    <definedName name="A125187282T">#REF!,#REF!</definedName>
    <definedName name="A125187286A">#REF!,#REF!</definedName>
    <definedName name="A125187290T">#REF!,#REF!</definedName>
    <definedName name="A125187294A">#REF!,#REF!</definedName>
    <definedName name="A125187298K">#REF!,#REF!</definedName>
    <definedName name="A125188134J">#REF!,#REF!</definedName>
    <definedName name="A125188138T">#REF!,#REF!</definedName>
    <definedName name="A125188142J">#REF!,#REF!</definedName>
    <definedName name="A125188146T">#REF!,#REF!</definedName>
    <definedName name="A125188150J">#REF!,#REF!</definedName>
    <definedName name="A125188154T">#REF!,#REF!</definedName>
    <definedName name="A125188158A">#REF!,#REF!</definedName>
    <definedName name="A125188162T">#REF!,#REF!</definedName>
    <definedName name="A125188166A">#REF!,#REF!</definedName>
    <definedName name="A125188170T">#REF!,#REF!</definedName>
    <definedName name="A125188174A">#REF!,#REF!</definedName>
    <definedName name="A125188178K">#REF!,#REF!</definedName>
    <definedName name="A125188182A">#REF!,#REF!</definedName>
    <definedName name="A125188186K">#REF!,#REF!</definedName>
    <definedName name="A125188190A">#REF!,#REF!</definedName>
    <definedName name="A125188194K">#REF!,#REF!</definedName>
    <definedName name="A125188198V">#REF!,#REF!</definedName>
    <definedName name="A125188202X">#REF!,#REF!</definedName>
    <definedName name="A125188206J">#REF!,#REF!</definedName>
    <definedName name="A125188210X">#REF!,#REF!</definedName>
    <definedName name="A125188214J">#REF!,#REF!</definedName>
    <definedName name="A125188218T">#REF!,#REF!</definedName>
    <definedName name="A125188222J">#REF!,#REF!</definedName>
    <definedName name="A125188226T">#REF!,#REF!</definedName>
    <definedName name="A125188230J">#REF!,#REF!</definedName>
    <definedName name="A125188234T">#REF!,#REF!</definedName>
    <definedName name="A125189070A">#REF!,#REF!</definedName>
    <definedName name="A125189074K">#REF!,#REF!</definedName>
    <definedName name="A125189078V">#REF!,#REF!</definedName>
    <definedName name="A125189082K">#REF!,#REF!</definedName>
    <definedName name="A125189086V">#REF!,#REF!</definedName>
    <definedName name="A125189090K">#REF!,#REF!</definedName>
    <definedName name="A125189094V">#REF!,#REF!</definedName>
    <definedName name="A125189098C">#REF!,#REF!</definedName>
    <definedName name="A125189102J">#REF!,#REF!</definedName>
    <definedName name="A125189106T">#REF!,#REF!</definedName>
    <definedName name="A125189110J">#REF!,#REF!</definedName>
    <definedName name="A125189114T">#REF!,#REF!</definedName>
    <definedName name="A125189118A">#REF!,#REF!</definedName>
    <definedName name="A125189122T">#REF!,#REF!</definedName>
    <definedName name="A125189126A">#REF!,#REF!</definedName>
    <definedName name="A125189130T">#REF!,#REF!</definedName>
    <definedName name="A125189134A">#REF!,#REF!</definedName>
    <definedName name="A125189138K">#REF!,#REF!</definedName>
    <definedName name="A125189142A">#REF!,#REF!</definedName>
    <definedName name="A125189146K">#REF!,#REF!</definedName>
    <definedName name="A125189150A">#REF!,#REF!</definedName>
    <definedName name="A125189154K">#REF!,#REF!</definedName>
    <definedName name="A125189158V">#REF!,#REF!</definedName>
    <definedName name="A125189162K">#REF!,#REF!</definedName>
    <definedName name="A125189166V">#REF!,#REF!</definedName>
    <definedName name="A125189170K">#REF!,#REF!</definedName>
    <definedName name="A126251658C">Data1!$AO$1:$AO$10,Data1!$AO$11:$AO$21</definedName>
    <definedName name="A126251658C_Data">Data1!$AO$11:$AO$21</definedName>
    <definedName name="A126251658C_Latest">Data1!$AO$21</definedName>
    <definedName name="A126251662V">Data1!$BM$1:$BM$10,Data1!$BM$11:$BM$21</definedName>
    <definedName name="A126251662V_Data">Data1!$BM$11:$BM$21</definedName>
    <definedName name="A126251662V_Latest">Data1!$BM$21</definedName>
    <definedName name="A126251666C">Data1!$BA$1:$BA$10,Data1!$BA$11:$BA$21</definedName>
    <definedName name="A126251666C_Data">Data1!$BA$11:$BA$21</definedName>
    <definedName name="A126251666C_Latest">Data1!$BA$21</definedName>
    <definedName name="A126251670V">Data1!$AR$1:$AR$10,Data1!$AR$11:$AR$21</definedName>
    <definedName name="A126251670V_Data">Data1!$AR$11:$AR$21</definedName>
    <definedName name="A126251670V_Latest">Data1!$AR$21</definedName>
    <definedName name="A126251674C">Data1!$AX$1:$AX$10,Data1!$AX$11:$AX$21</definedName>
    <definedName name="A126251674C_Data">Data1!$AX$11:$AX$21</definedName>
    <definedName name="A126251674C_Latest">Data1!$AX$21</definedName>
    <definedName name="A126251678L">Data1!$BS$1:$BS$10,Data1!$BS$11:$BS$21</definedName>
    <definedName name="A126251678L_Data">Data1!$BS$11:$BS$21</definedName>
    <definedName name="A126251678L_Latest">Data1!$BS$21</definedName>
    <definedName name="A126251682C">Data1!$BJ$1:$BJ$10,Data1!$BJ$11:$BJ$21</definedName>
    <definedName name="A126251682C_Data">Data1!$BJ$11:$BJ$21</definedName>
    <definedName name="A126251682C_Latest">Data1!$BJ$21</definedName>
    <definedName name="A126251686L">Data1!$BY$1:$BY$10,Data1!$BY$11:$BY$21</definedName>
    <definedName name="A126251686L_Data">Data1!$BY$11:$BY$21</definedName>
    <definedName name="A126251686L_Latest">Data1!$BY$21</definedName>
    <definedName name="A126251690C">Data1!$CK$1:$CK$10,Data1!$CK$11:$CK$21</definedName>
    <definedName name="A126251690C_Data">Data1!$CK$11:$CK$21</definedName>
    <definedName name="A126251690C_Latest">Data1!$CK$21</definedName>
    <definedName name="A126251694L">Data1!$Z$1:$Z$10,Data1!$Z$11:$Z$21</definedName>
    <definedName name="A126251694L_Data">Data1!$Z$11:$Z$21</definedName>
    <definedName name="A126251694L_Latest">Data1!$Z$21</definedName>
    <definedName name="A126251698W">Data1!$AL$1:$AL$10,Data1!$AL$11:$AL$21</definedName>
    <definedName name="A126251698W_Data">Data1!$AL$11:$AL$21</definedName>
    <definedName name="A126251698W_Latest">Data1!$AL$21</definedName>
    <definedName name="A126251702A">Data1!$BP$1:$BP$10,Data1!$BP$11:$BP$21</definedName>
    <definedName name="A126251702A_Data">Data1!$BP$11:$BP$21</definedName>
    <definedName name="A126251702A_Latest">Data1!$BP$21</definedName>
    <definedName name="A126251706K">Data1!$BV$1:$BV$10,Data1!$BV$11:$BV$21</definedName>
    <definedName name="A126251706K_Data">Data1!$BV$11:$BV$21</definedName>
    <definedName name="A126251706K_Latest">Data1!$BV$21</definedName>
    <definedName name="A126251710A">Data1!$CB$1:$CB$10,Data1!$CB$11:$CB$21</definedName>
    <definedName name="A126251710A_Data">Data1!$CB$11:$CB$21</definedName>
    <definedName name="A126251710A_Latest">Data1!$CB$21</definedName>
    <definedName name="A126251714K">Data1!$CH$1:$CH$10,Data1!$CH$11:$CH$21</definedName>
    <definedName name="A126251714K_Data">Data1!$CH$11:$CH$21</definedName>
    <definedName name="A126251714K_Latest">Data1!$CH$21</definedName>
    <definedName name="A126251718V">Data1!$H$1:$H$10,Data1!$H$11:$H$21</definedName>
    <definedName name="A126251718V_Data">Data1!$H$11:$H$21</definedName>
    <definedName name="A126251718V_Latest">Data1!$H$21</definedName>
    <definedName name="A126251722K">Data1!$Q$1:$Q$10,Data1!$Q$11:$Q$21</definedName>
    <definedName name="A126251722K_Data">Data1!$Q$11:$Q$21</definedName>
    <definedName name="A126251722K_Latest">Data1!$Q$21</definedName>
    <definedName name="A126251726V">Data1!$T$1:$T$10,Data1!$T$11:$T$21</definedName>
    <definedName name="A126251726V_Data">Data1!$T$11:$T$21</definedName>
    <definedName name="A126251726V_Latest">Data1!$T$21</definedName>
    <definedName name="A126251730K">Data1!$AU$1:$AU$10,Data1!$AU$11:$AU$21</definedName>
    <definedName name="A126251730K_Data">Data1!$AU$11:$AU$21</definedName>
    <definedName name="A126251730K_Latest">Data1!$AU$21</definedName>
    <definedName name="A126251734V">Data1!$B$1:$B$10,Data1!$B$11:$B$21</definedName>
    <definedName name="A126251734V_Data">Data1!$B$11:$B$21</definedName>
    <definedName name="A126251734V_Latest">Data1!$B$21</definedName>
    <definedName name="A126251738C">Data1!$CE$1:$CE$10,Data1!$CE$11:$CE$21</definedName>
    <definedName name="A126251738C_Data">Data1!$CE$11:$CE$21</definedName>
    <definedName name="A126251738C_Latest">Data1!$CE$21</definedName>
    <definedName name="A126251742V">Data1!$CQ$1:$CQ$10,Data1!$CQ$11:$CQ$21</definedName>
    <definedName name="A126251742V_Data">Data1!$CQ$11:$CQ$21</definedName>
    <definedName name="A126251742V_Latest">Data1!$CQ$21</definedName>
    <definedName name="A126251746C">Data1!$CT$1:$CT$10,Data1!$CT$11:$CT$21</definedName>
    <definedName name="A126251746C_Data">Data1!$CT$11:$CT$21</definedName>
    <definedName name="A126251746C_Latest">Data1!$CT$21</definedName>
    <definedName name="A126251750V">Data1!$W$1:$W$10,Data1!$W$11:$W$21</definedName>
    <definedName name="A126251750V_Data">Data1!$W$11:$W$21</definedName>
    <definedName name="A126251750V_Latest">Data1!$W$21</definedName>
    <definedName name="A126251754C">Data1!$AF$1:$AF$10,Data1!$AF$11:$AF$21</definedName>
    <definedName name="A126251754C_Data">Data1!$AF$11:$AF$21</definedName>
    <definedName name="A126251754C_Latest">Data1!$AF$21</definedName>
    <definedName name="A126251758L">Data1!$BD$1:$BD$10,Data1!$BD$11:$BD$21</definedName>
    <definedName name="A126251758L_Data">Data1!$BD$11:$BD$21</definedName>
    <definedName name="A126251758L_Latest">Data1!$BD$21</definedName>
    <definedName name="A126251762C">Data1!$BG$1:$BG$10,Data1!$BG$11:$BG$21</definedName>
    <definedName name="A126251762C_Data">Data1!$BG$11:$BG$21</definedName>
    <definedName name="A126251762C_Latest">Data1!$BG$21</definedName>
    <definedName name="A126251766L">Data1!$CN$1:$CN$10,Data1!$CN$11:$CN$21</definedName>
    <definedName name="A126251766L_Data">Data1!$CN$11:$CN$21</definedName>
    <definedName name="A126251766L_Latest">Data1!$CN$21</definedName>
    <definedName name="A126251770C">Data1!$E$1:$E$10,Data1!$E$11:$E$21</definedName>
    <definedName name="A126251770C_Data">Data1!$E$11:$E$21</definedName>
    <definedName name="A126251770C_Latest">Data1!$E$21</definedName>
    <definedName name="A126251774L">Data1!$K$1:$K$10,Data1!$K$11:$K$21</definedName>
    <definedName name="A126251774L_Data">Data1!$K$11:$K$21</definedName>
    <definedName name="A126251774L_Latest">Data1!$K$21</definedName>
    <definedName name="A126251778W">Data1!$N$1:$N$10,Data1!$N$11:$N$21</definedName>
    <definedName name="A126251778W_Data">Data1!$N$11:$N$21</definedName>
    <definedName name="A126251778W_Latest">Data1!$N$21</definedName>
    <definedName name="A126251782L">Data1!$AC$1:$AC$10,Data1!$AC$11:$AC$21</definedName>
    <definedName name="A126251782L_Data">Data1!$AC$11:$AC$21</definedName>
    <definedName name="A126251782L_Latest">Data1!$AC$21</definedName>
    <definedName name="A126251786W">Data1!$AI$1:$AI$10,Data1!$AI$11:$AI$21</definedName>
    <definedName name="A126251786W_Data">Data1!$AI$11:$AI$21</definedName>
    <definedName name="A126251786W_Latest">Data1!$AI$21</definedName>
    <definedName name="A126251790L">Data1!$CW$1:$CW$10,Data1!$CW$11:$CW$21</definedName>
    <definedName name="A126251790L_Data">Data1!$CW$11:$CW$21</definedName>
    <definedName name="A126251790L_Latest">Data1!$CW$21</definedName>
    <definedName name="A126251794W">Data6!$DM$1:$DM$10,Data6!$DM$11:$DM$21</definedName>
    <definedName name="A126251794W_Data">Data6!$DM$11:$DM$21</definedName>
    <definedName name="A126251794W_Latest">Data6!$DM$21</definedName>
    <definedName name="A126251798F">Data6!$EK$1:$EK$10,Data6!$EK$11:$EK$21</definedName>
    <definedName name="A126251798F_Data">Data6!$EK$11:$EK$21</definedName>
    <definedName name="A126251798F_Latest">Data6!$EK$21</definedName>
    <definedName name="A126251802K">Data6!$DY$1:$DY$10,Data6!$DY$11:$DY$21</definedName>
    <definedName name="A126251802K_Data">Data6!$DY$11:$DY$21</definedName>
    <definedName name="A126251802K_Latest">Data6!$DY$21</definedName>
    <definedName name="A126251806V">Data6!$DP$1:$DP$10,Data6!$DP$11:$DP$21</definedName>
    <definedName name="A126251806V_Data">Data6!$DP$11:$DP$21</definedName>
    <definedName name="A126251806V_Latest">Data6!$DP$21</definedName>
    <definedName name="A126251810K">Data6!$DV$1:$DV$10,Data6!$DV$11:$DV$21</definedName>
    <definedName name="A126251810K_Data">Data6!$DV$11:$DV$21</definedName>
    <definedName name="A126251810K_Latest">Data6!$DV$21</definedName>
    <definedName name="A126251814V">Data6!$EQ$1:$EQ$10,Data6!$EQ$11:$EQ$21</definedName>
    <definedName name="A126251814V_Data">Data6!$EQ$11:$EQ$21</definedName>
    <definedName name="A126251814V_Latest">Data6!$EQ$21</definedName>
    <definedName name="A126251818C">Data6!$EH$1:$EH$10,Data6!$EH$11:$EH$21</definedName>
    <definedName name="A126251818C_Data">Data6!$EH$11:$EH$21</definedName>
    <definedName name="A126251818C_Latest">Data6!$EH$21</definedName>
    <definedName name="A126251822V">Data6!$EW$1:$EW$10,Data6!$EW$11:$EW$21</definedName>
    <definedName name="A126251822V_Data">Data6!$EW$11:$EW$21</definedName>
    <definedName name="A126251822V_Latest">Data6!$EW$21</definedName>
    <definedName name="A126251826C">Data6!$FI$1:$FI$10,Data6!$FI$11:$FI$21</definedName>
    <definedName name="A126251826C_Data">Data6!$FI$11:$FI$21</definedName>
    <definedName name="A126251826C_Latest">Data6!$FI$21</definedName>
    <definedName name="A126251830V">Data6!$CX$1:$CX$10,Data6!$CX$11:$CX$21</definedName>
    <definedName name="A126251830V_Data">Data6!$CX$11:$CX$21</definedName>
    <definedName name="A126251830V_Latest">Data6!$CX$21</definedName>
    <definedName name="A126251834C">Data6!$DJ$1:$DJ$10,Data6!$DJ$11:$DJ$21</definedName>
    <definedName name="A126251834C_Data">Data6!$DJ$11:$DJ$21</definedName>
    <definedName name="A126251834C_Latest">Data6!$DJ$21</definedName>
    <definedName name="A126251838L">Data6!$EN$1:$EN$10,Data6!$EN$11:$EN$21</definedName>
    <definedName name="A126251838L_Data">Data6!$EN$11:$EN$21</definedName>
    <definedName name="A126251838L_Latest">Data6!$EN$21</definedName>
    <definedName name="A126251842C">Data6!$ET$1:$ET$10,Data6!$ET$11:$ET$21</definedName>
    <definedName name="A126251842C_Data">Data6!$ET$11:$ET$21</definedName>
    <definedName name="A126251842C_Latest">Data6!$ET$21</definedName>
    <definedName name="A126251846L">Data6!$EZ$1:$EZ$10,Data6!$EZ$11:$EZ$21</definedName>
    <definedName name="A126251846L_Data">Data6!$EZ$11:$EZ$21</definedName>
    <definedName name="A126251846L_Latest">Data6!$EZ$21</definedName>
    <definedName name="A126251850C">Data6!$FF$1:$FF$10,Data6!$FF$11:$FF$21</definedName>
    <definedName name="A126251850C_Data">Data6!$FF$11:$FF$21</definedName>
    <definedName name="A126251850C_Latest">Data6!$FF$21</definedName>
    <definedName name="A126251854L">Data6!$CF$1:$CF$10,Data6!$CF$11:$CF$21</definedName>
    <definedName name="A126251854L_Data">Data6!$CF$11:$CF$21</definedName>
    <definedName name="A126251854L_Latest">Data6!$CF$21</definedName>
    <definedName name="A126251858W">Data6!$CO$1:$CO$10,Data6!$CO$11:$CO$21</definedName>
    <definedName name="A126251858W_Data">Data6!$CO$11:$CO$21</definedName>
    <definedName name="A126251858W_Latest">Data6!$CO$21</definedName>
    <definedName name="A126251862L">Data6!$CR$1:$CR$10,Data6!$CR$11:$CR$21</definedName>
    <definedName name="A126251862L_Data">Data6!$CR$11:$CR$21</definedName>
    <definedName name="A126251862L_Latest">Data6!$CR$21</definedName>
    <definedName name="A126251866W">Data6!$DS$1:$DS$10,Data6!$DS$11:$DS$21</definedName>
    <definedName name="A126251866W_Data">Data6!$DS$11:$DS$21</definedName>
    <definedName name="A126251866W_Latest">Data6!$DS$21</definedName>
    <definedName name="A126251870L">Data6!$BZ$1:$BZ$10,Data6!$BZ$11:$BZ$21</definedName>
    <definedName name="A126251870L_Data">Data6!$BZ$11:$BZ$21</definedName>
    <definedName name="A126251870L_Latest">Data6!$BZ$21</definedName>
    <definedName name="A126251874W">Data6!$FC$1:$FC$10,Data6!$FC$11:$FC$21</definedName>
    <definedName name="A126251874W_Data">Data6!$FC$11:$FC$21</definedName>
    <definedName name="A126251874W_Latest">Data6!$FC$21</definedName>
    <definedName name="A126251878F">Data6!$FO$1:$FO$10,Data6!$FO$11:$FO$21</definedName>
    <definedName name="A126251878F_Data">Data6!$FO$11:$FO$21</definedName>
    <definedName name="A126251878F_Latest">Data6!$FO$21</definedName>
    <definedName name="A126251882W">Data6!$FR$1:$FR$10,Data6!$FR$11:$FR$21</definedName>
    <definedName name="A126251882W_Data">Data6!$FR$11:$FR$21</definedName>
    <definedName name="A126251882W_Latest">Data6!$FR$21</definedName>
    <definedName name="A126251886F">Data6!$CU$1:$CU$10,Data6!$CU$11:$CU$21</definedName>
    <definedName name="A126251886F_Data">Data6!$CU$11:$CU$21</definedName>
    <definedName name="A126251886F_Latest">Data6!$CU$21</definedName>
    <definedName name="A126251890W">Data6!$DD$1:$DD$10,Data6!$DD$11:$DD$21</definedName>
    <definedName name="A126251890W_Data">Data6!$DD$11:$DD$21</definedName>
    <definedName name="A126251890W_Latest">Data6!$DD$21</definedName>
    <definedName name="A126251894F">Data6!$EB$1:$EB$10,Data6!$EB$11:$EB$21</definedName>
    <definedName name="A126251894F_Data">Data6!$EB$11:$EB$21</definedName>
    <definedName name="A126251894F_Latest">Data6!$EB$21</definedName>
    <definedName name="A126251898R">Data6!$EE$1:$EE$10,Data6!$EE$11:$EE$21</definedName>
    <definedName name="A126251898R_Data">Data6!$EE$11:$EE$21</definedName>
    <definedName name="A126251898R_Latest">Data6!$EE$21</definedName>
    <definedName name="A126251902V">Data6!$FL$1:$FL$10,Data6!$FL$11:$FL$21</definedName>
    <definedName name="A126251902V_Data">Data6!$FL$11:$FL$21</definedName>
    <definedName name="A126251902V_Latest">Data6!$FL$21</definedName>
    <definedName name="A126251906C">Data6!$CC$1:$CC$10,Data6!$CC$11:$CC$21</definedName>
    <definedName name="A126251906C_Data">Data6!$CC$11:$CC$21</definedName>
    <definedName name="A126251906C_Latest">Data6!$CC$21</definedName>
    <definedName name="A126251910V">Data6!$CI$1:$CI$10,Data6!$CI$11:$CI$21</definedName>
    <definedName name="A126251910V_Data">Data6!$CI$11:$CI$21</definedName>
    <definedName name="A126251910V_Latest">Data6!$CI$21</definedName>
    <definedName name="A126251914C">Data6!$CL$1:$CL$10,Data6!$CL$11:$CL$21</definedName>
    <definedName name="A126251914C_Data">Data6!$CL$11:$CL$21</definedName>
    <definedName name="A126251914C_Latest">Data6!$CL$21</definedName>
    <definedName name="A126251918L">Data6!$DA$1:$DA$10,Data6!$DA$11:$DA$21</definedName>
    <definedName name="A126251918L_Data">Data6!$DA$11:$DA$21</definedName>
    <definedName name="A126251918L_Latest">Data6!$DA$21</definedName>
    <definedName name="A126251922C">Data6!$DG$1:$DG$10,Data6!$DG$11:$DG$21</definedName>
    <definedName name="A126251922C_Data">Data6!$DG$11:$DG$21</definedName>
    <definedName name="A126251922C_Latest">Data6!$DG$21</definedName>
    <definedName name="A126251926L">Data6!$FU$1:$FU$10,Data6!$FU$11:$FU$21</definedName>
    <definedName name="A126251926L_Data">Data6!$FU$11:$FU$21</definedName>
    <definedName name="A126251926L_Latest">Data6!$FU$21</definedName>
    <definedName name="A126251930C">Data4!$E$1:$E$10,Data4!$E$11:$E$21</definedName>
    <definedName name="A126251930C_Data">Data4!$E$11:$E$21</definedName>
    <definedName name="A126251930C_Latest">Data4!$E$21</definedName>
    <definedName name="A126251934L">Data4!$AC$1:$AC$10,Data4!$AC$11:$AC$21</definedName>
    <definedName name="A126251934L_Data">Data4!$AC$11:$AC$21</definedName>
    <definedName name="A126251934L_Latest">Data4!$AC$21</definedName>
    <definedName name="A126251938W">Data4!$Q$1:$Q$10,Data4!$Q$11:$Q$21</definedName>
    <definedName name="A126251938W_Data">Data4!$Q$11:$Q$21</definedName>
    <definedName name="A126251938W_Latest">Data4!$Q$21</definedName>
    <definedName name="A126251942L">Data4!$H$1:$H$10,Data4!$H$11:$H$21</definedName>
    <definedName name="A126251942L_Data">Data4!$H$11:$H$21</definedName>
    <definedName name="A126251942L_Latest">Data4!$H$21</definedName>
    <definedName name="A126251946W">Data4!$N$1:$N$10,Data4!$N$11:$N$21</definedName>
    <definedName name="A126251946W_Data">Data4!$N$11:$N$21</definedName>
    <definedName name="A126251946W_Latest">Data4!$N$21</definedName>
    <definedName name="A126251950L">Data4!$AI$1:$AI$10,Data4!$AI$11:$AI$21</definedName>
    <definedName name="A126251950L_Data">Data4!$AI$11:$AI$21</definedName>
    <definedName name="A126251950L_Latest">Data4!$AI$21</definedName>
    <definedName name="A126251954W">Data4!$Z$1:$Z$10,Data4!$Z$11:$Z$21</definedName>
    <definedName name="A126251954W_Data">Data4!$Z$11:$Z$21</definedName>
    <definedName name="A126251954W_Latest">Data4!$Z$21</definedName>
    <definedName name="A126251958F">Data4!$AO$1:$AO$10,Data4!$AO$11:$AO$21</definedName>
    <definedName name="A126251958F_Data">Data4!$AO$11:$AO$21</definedName>
    <definedName name="A126251958F_Latest">Data4!$AO$21</definedName>
    <definedName name="A126251962W">Data4!$BA$1:$BA$10,Data4!$BA$11:$BA$21</definedName>
    <definedName name="A126251962W_Data">Data4!$BA$11:$BA$21</definedName>
    <definedName name="A126251962W_Latest">Data4!$BA$21</definedName>
    <definedName name="A126251966F">Data3!$IF$1:$IF$10,Data3!$IF$11:$IF$21</definedName>
    <definedName name="A126251966F_Data">Data3!$IF$11:$IF$21</definedName>
    <definedName name="A126251966F_Latest">Data3!$IF$21</definedName>
    <definedName name="A126251970W">Data4!$B$1:$B$10,Data4!$B$11:$B$21</definedName>
    <definedName name="A126251970W_Data">Data4!$B$11:$B$21</definedName>
    <definedName name="A126251970W_Latest">Data4!$B$21</definedName>
    <definedName name="A126251974F">Data4!$AF$1:$AF$10,Data4!$AF$11:$AF$21</definedName>
    <definedName name="A126251974F_Data">Data4!$AF$11:$AF$21</definedName>
    <definedName name="A126251974F_Latest">Data4!$AF$21</definedName>
    <definedName name="A126251978R">Data4!$AL$1:$AL$10,Data4!$AL$11:$AL$21</definedName>
    <definedName name="A126251978R_Data">Data4!$AL$11:$AL$21</definedName>
    <definedName name="A126251978R_Latest">Data4!$AL$21</definedName>
    <definedName name="A126251982F">Data4!$AR$1:$AR$10,Data4!$AR$11:$AR$21</definedName>
    <definedName name="A126251982F_Data">Data4!$AR$11:$AR$21</definedName>
    <definedName name="A126251982F_Latest">Data4!$AR$21</definedName>
    <definedName name="A126251986R">Data4!$AX$1:$AX$10,Data4!$AX$11:$AX$21</definedName>
    <definedName name="A126251986R_Data">Data4!$AX$11:$AX$21</definedName>
    <definedName name="A126251986R_Latest">Data4!$AX$21</definedName>
    <definedName name="A126251990F">Data3!$HN$1:$HN$10,Data3!$HN$11:$HN$21</definedName>
    <definedName name="A126251990F_Data">Data3!$HN$11:$HN$21</definedName>
    <definedName name="A126251990F_Latest">Data3!$HN$21</definedName>
    <definedName name="A126251994R">Data3!$HW$1:$HW$10,Data3!$HW$11:$HW$21</definedName>
    <definedName name="A126251994R_Data">Data3!$HW$11:$HW$21</definedName>
    <definedName name="A126251994R_Latest">Data3!$HW$21</definedName>
    <definedName name="A126251998X">Data3!$HZ$1:$HZ$10,Data3!$HZ$11:$HZ$21</definedName>
    <definedName name="A126251998X_Data">Data3!$HZ$11:$HZ$21</definedName>
    <definedName name="A126251998X_Latest">Data3!$HZ$21</definedName>
    <definedName name="A126252002F">Data4!$K$1:$K$10,Data4!$K$11:$K$21</definedName>
    <definedName name="A126252002F_Data">Data4!$K$11:$K$21</definedName>
    <definedName name="A126252002F_Latest">Data4!$K$21</definedName>
    <definedName name="A126252006R">Data3!$HH$1:$HH$10,Data3!$HH$11:$HH$21</definedName>
    <definedName name="A126252006R_Data">Data3!$HH$11:$HH$21</definedName>
    <definedName name="A126252006R_Latest">Data3!$HH$21</definedName>
    <definedName name="A126252010F">Data4!$AU$1:$AU$10,Data4!$AU$11:$AU$21</definedName>
    <definedName name="A126252010F_Data">Data4!$AU$11:$AU$21</definedName>
    <definedName name="A126252010F_Latest">Data4!$AU$21</definedName>
    <definedName name="A126252014R">Data4!$BG$1:$BG$10,Data4!$BG$11:$BG$21</definedName>
    <definedName name="A126252014R_Data">Data4!$BG$11:$BG$21</definedName>
    <definedName name="A126252014R_Latest">Data4!$BG$21</definedName>
    <definedName name="A126252018X">Data4!$BJ$1:$BJ$10,Data4!$BJ$11:$BJ$21</definedName>
    <definedName name="A126252018X_Data">Data4!$BJ$11:$BJ$21</definedName>
    <definedName name="A126252018X_Latest">Data4!$BJ$21</definedName>
    <definedName name="A126252022R">Data3!$IC$1:$IC$10,Data3!$IC$11:$IC$21</definedName>
    <definedName name="A126252022R_Data">Data3!$IC$11:$IC$21</definedName>
    <definedName name="A126252022R_Latest">Data3!$IC$21</definedName>
    <definedName name="A126252026X">Data3!$IL$1:$IL$10,Data3!$IL$11:$IL$21</definedName>
    <definedName name="A126252026X_Data">Data3!$IL$11:$IL$21</definedName>
    <definedName name="A126252026X_Latest">Data3!$IL$21</definedName>
    <definedName name="A126252030R">Data4!$T$1:$T$10,Data4!$T$11:$T$21</definedName>
    <definedName name="A126252030R_Data">Data4!$T$11:$T$21</definedName>
    <definedName name="A126252030R_Latest">Data4!$T$21</definedName>
    <definedName name="A126252034X">Data4!$W$1:$W$10,Data4!$W$11:$W$21</definedName>
    <definedName name="A126252034X_Data">Data4!$W$11:$W$21</definedName>
    <definedName name="A126252034X_Latest">Data4!$W$21</definedName>
    <definedName name="A126252038J">Data4!$BD$1:$BD$10,Data4!$BD$11:$BD$21</definedName>
    <definedName name="A126252038J_Data">Data4!$BD$11:$BD$21</definedName>
    <definedName name="A126252038J_Latest">Data4!$BD$21</definedName>
    <definedName name="A126252042X">Data3!$HK$1:$HK$10,Data3!$HK$11:$HK$21</definedName>
    <definedName name="A126252042X_Data">Data3!$HK$11:$HK$21</definedName>
    <definedName name="A126252042X_Latest">Data3!$HK$21</definedName>
    <definedName name="A126252046J">Data3!$HQ$1:$HQ$10,Data3!$HQ$11:$HQ$21</definedName>
    <definedName name="A126252046J_Data">Data3!$HQ$11:$HQ$21</definedName>
    <definedName name="A126252046J_Latest">Data3!$HQ$21</definedName>
    <definedName name="A126252050X">Data3!$HT$1:$HT$10,Data3!$HT$11:$HT$21</definedName>
    <definedName name="A126252050X_Data">Data3!$HT$11:$HT$21</definedName>
    <definedName name="A126252050X_Latest">Data3!$HT$21</definedName>
    <definedName name="A126252054J">Data3!$II$1:$II$10,Data3!$II$11:$II$21</definedName>
    <definedName name="A126252054J_Data">Data3!$II$11:$II$21</definedName>
    <definedName name="A126252054J_Latest">Data3!$II$21</definedName>
    <definedName name="A126252058T">Data3!$IO$1:$IO$10,Data3!$IO$11:$IO$21</definedName>
    <definedName name="A126252058T_Data">Data3!$IO$11:$IO$21</definedName>
    <definedName name="A126252058T_Latest">Data3!$IO$21</definedName>
    <definedName name="A126252062J">Data4!$BM$1:$BM$10,Data4!$BM$11:$BM$21</definedName>
    <definedName name="A126252062J_Data">Data4!$BM$11:$BM$21</definedName>
    <definedName name="A126252062J_Latest">Data4!$BM$21</definedName>
    <definedName name="A126252066T">Data5!$BI$1:$BI$10,Data5!$BI$11:$BI$21</definedName>
    <definedName name="A126252066T_Data">Data5!$BI$11:$BI$21</definedName>
    <definedName name="A126252066T_Latest">Data5!$BI$21</definedName>
    <definedName name="A126252070J">Data5!$CG$1:$CG$10,Data5!$CG$11:$CG$21</definedName>
    <definedName name="A126252070J_Data">Data5!$CG$11:$CG$21</definedName>
    <definedName name="A126252070J_Latest">Data5!$CG$21</definedName>
    <definedName name="A126252074T">Data5!$BU$1:$BU$10,Data5!$BU$11:$BU$21</definedName>
    <definedName name="A126252074T_Data">Data5!$BU$11:$BU$21</definedName>
    <definedName name="A126252074T_Latest">Data5!$BU$21</definedName>
    <definedName name="A126252078A">Data5!$BL$1:$BL$10,Data5!$BL$11:$BL$21</definedName>
    <definedName name="A126252078A_Data">Data5!$BL$11:$BL$21</definedName>
    <definedName name="A126252078A_Latest">Data5!$BL$21</definedName>
    <definedName name="A126252082T">Data5!$BR$1:$BR$10,Data5!$BR$11:$BR$21</definedName>
    <definedName name="A126252082T_Data">Data5!$BR$11:$BR$21</definedName>
    <definedName name="A126252082T_Latest">Data5!$BR$21</definedName>
    <definedName name="A126252086A">Data5!$CM$1:$CM$10,Data5!$CM$11:$CM$21</definedName>
    <definedName name="A126252086A_Data">Data5!$CM$11:$CM$21</definedName>
    <definedName name="A126252086A_Latest">Data5!$CM$21</definedName>
    <definedName name="A126252090T">Data5!$CD$1:$CD$10,Data5!$CD$11:$CD$21</definedName>
    <definedName name="A126252090T_Data">Data5!$CD$11:$CD$21</definedName>
    <definedName name="A126252090T_Latest">Data5!$CD$21</definedName>
    <definedName name="A126252094A">Data5!$CS$1:$CS$10,Data5!$CS$11:$CS$21</definedName>
    <definedName name="A126252094A_Data">Data5!$CS$11:$CS$21</definedName>
    <definedName name="A126252094A_Latest">Data5!$CS$21</definedName>
    <definedName name="A126252098K">Data5!$DE$1:$DE$10,Data5!$DE$11:$DE$21</definedName>
    <definedName name="A126252098K_Data">Data5!$DE$11:$DE$21</definedName>
    <definedName name="A126252098K_Latest">Data5!$DE$21</definedName>
    <definedName name="A126252102R">Data5!$AT$1:$AT$10,Data5!$AT$11:$AT$21</definedName>
    <definedName name="A126252102R_Data">Data5!$AT$11:$AT$21</definedName>
    <definedName name="A126252102R_Latest">Data5!$AT$21</definedName>
    <definedName name="A126252106X">Data5!$BF$1:$BF$10,Data5!$BF$11:$BF$21</definedName>
    <definedName name="A126252106X_Data">Data5!$BF$11:$BF$21</definedName>
    <definedName name="A126252106X_Latest">Data5!$BF$21</definedName>
    <definedName name="A126252110R">Data5!$CJ$1:$CJ$10,Data5!$CJ$11:$CJ$21</definedName>
    <definedName name="A126252110R_Data">Data5!$CJ$11:$CJ$21</definedName>
    <definedName name="A126252110R_Latest">Data5!$CJ$21</definedName>
    <definedName name="A126252114X">Data5!$CP$1:$CP$10,Data5!$CP$11:$CP$21</definedName>
    <definedName name="A126252114X_Data">Data5!$CP$11:$CP$21</definedName>
    <definedName name="A126252114X_Latest">Data5!$CP$21</definedName>
    <definedName name="A126252118J">Data5!$CV$1:$CV$10,Data5!$CV$11:$CV$21</definedName>
    <definedName name="A126252118J_Data">Data5!$CV$11:$CV$21</definedName>
    <definedName name="A126252118J_Latest">Data5!$CV$21</definedName>
    <definedName name="A126252122X">Data5!$DB$1:$DB$10,Data5!$DB$11:$DB$21</definedName>
    <definedName name="A126252122X_Data">Data5!$DB$11:$DB$21</definedName>
    <definedName name="A126252122X_Latest">Data5!$DB$21</definedName>
    <definedName name="A126252126J">Data5!$AB$1:$AB$10,Data5!$AB$11:$AB$21</definedName>
    <definedName name="A126252126J_Data">Data5!$AB$11:$AB$21</definedName>
    <definedName name="A126252126J_Latest">Data5!$AB$21</definedName>
    <definedName name="A126252130X">Data5!$AK$1:$AK$10,Data5!$AK$11:$AK$21</definedName>
    <definedName name="A126252130X_Data">Data5!$AK$11:$AK$21</definedName>
    <definedName name="A126252130X_Latest">Data5!$AK$21</definedName>
    <definedName name="A126252134J">Data5!$AN$1:$AN$10,Data5!$AN$11:$AN$21</definedName>
    <definedName name="A126252134J_Data">Data5!$AN$11:$AN$21</definedName>
    <definedName name="A126252134J_Latest">Data5!$AN$21</definedName>
    <definedName name="A126252138T">Data5!$BO$1:$BO$10,Data5!$BO$11:$BO$21</definedName>
    <definedName name="A126252138T_Data">Data5!$BO$11:$BO$21</definedName>
    <definedName name="A126252138T_Latest">Data5!$BO$21</definedName>
    <definedName name="A126252142J">Data5!$V$1:$V$10,Data5!$V$11:$V$21</definedName>
    <definedName name="A126252142J_Data">Data5!$V$11:$V$21</definedName>
    <definedName name="A126252142J_Latest">Data5!$V$21</definedName>
    <definedName name="A126252146T">Data5!$CY$1:$CY$10,Data5!$CY$11:$CY$21</definedName>
    <definedName name="A126252146T_Data">Data5!$CY$11:$CY$21</definedName>
    <definedName name="A126252146T_Latest">Data5!$CY$21</definedName>
    <definedName name="A126252150J">Data5!$DK$1:$DK$10,Data5!$DK$11:$DK$21</definedName>
    <definedName name="A126252150J_Data">Data5!$DK$11:$DK$21</definedName>
    <definedName name="A126252150J_Latest">Data5!$DK$21</definedName>
    <definedName name="A126252154T">Data5!$DN$1:$DN$10,Data5!$DN$11:$DN$21</definedName>
    <definedName name="A126252154T_Data">Data5!$DN$11:$DN$21</definedName>
    <definedName name="A126252154T_Latest">Data5!$DN$21</definedName>
    <definedName name="A126252158A">Data5!$AQ$1:$AQ$10,Data5!$AQ$11:$AQ$21</definedName>
    <definedName name="A126252158A_Data">Data5!$AQ$11:$AQ$21</definedName>
    <definedName name="A126252158A_Latest">Data5!$AQ$21</definedName>
    <definedName name="A126252162T">Data5!$AZ$1:$AZ$10,Data5!$AZ$11:$AZ$21</definedName>
    <definedName name="A126252162T_Data">Data5!$AZ$11:$AZ$21</definedName>
    <definedName name="A126252162T_Latest">Data5!$AZ$21</definedName>
    <definedName name="A126252166A">Data5!$BX$1:$BX$10,Data5!$BX$11:$BX$21</definedName>
    <definedName name="A126252166A_Data">Data5!$BX$11:$BX$21</definedName>
    <definedName name="A126252166A_Latest">Data5!$BX$21</definedName>
    <definedName name="A126252170T">Data5!$CA$1:$CA$10,Data5!$CA$11:$CA$21</definedName>
    <definedName name="A126252170T_Data">Data5!$CA$11:$CA$21</definedName>
    <definedName name="A126252170T_Latest">Data5!$CA$21</definedName>
    <definedName name="A126252174A">Data5!$DH$1:$DH$10,Data5!$DH$11:$DH$21</definedName>
    <definedName name="A126252174A_Data">Data5!$DH$11:$DH$21</definedName>
    <definedName name="A126252174A_Latest">Data5!$DH$21</definedName>
    <definedName name="A126252178K">Data5!$Y$1:$Y$10,Data5!$Y$11:$Y$21</definedName>
    <definedName name="A126252178K_Data">Data5!$Y$11:$Y$21</definedName>
    <definedName name="A126252178K_Latest">Data5!$Y$21</definedName>
    <definedName name="A126252182A">Data5!$AE$1:$AE$10,Data5!$AE$11:$AE$21</definedName>
    <definedName name="A126252182A_Data">Data5!$AE$11:$AE$21</definedName>
    <definedName name="A126252182A_Latest">Data5!$AE$21</definedName>
    <definedName name="A126252186K">Data5!$AH$1:$AH$10,Data5!$AH$11:$AH$21</definedName>
    <definedName name="A126252186K_Data">Data5!$AH$11:$AH$21</definedName>
    <definedName name="A126252186K_Latest">Data5!$AH$21</definedName>
    <definedName name="A126252190A">Data5!$AW$1:$AW$10,Data5!$AW$11:$AW$21</definedName>
    <definedName name="A126252190A_Data">Data5!$AW$11:$AW$21</definedName>
    <definedName name="A126252190A_Latest">Data5!$AW$21</definedName>
    <definedName name="A126252194K">Data5!$BC$1:$BC$10,Data5!$BC$11:$BC$21</definedName>
    <definedName name="A126252194K_Data">Data5!$BC$11:$BC$21</definedName>
    <definedName name="A126252194K_Latest">Data5!$BC$21</definedName>
    <definedName name="A126252198V">Data5!$DQ$1:$DQ$10,Data5!$DQ$11:$DQ$21</definedName>
    <definedName name="A126252198V_Data">Data5!$DQ$11:$DQ$21</definedName>
    <definedName name="A126252198V_Latest">Data5!$DQ$21</definedName>
    <definedName name="A126252202X">Data5!$FG$1:$FG$10,Data5!$FG$11:$FG$21</definedName>
    <definedName name="A126252202X_Data">Data5!$FG$11:$FG$21</definedName>
    <definedName name="A126252202X_Latest">Data5!$FG$21</definedName>
    <definedName name="A126252206J">Data5!$GE$1:$GE$10,Data5!$GE$11:$GE$21</definedName>
    <definedName name="A126252206J_Data">Data5!$GE$11:$GE$21</definedName>
    <definedName name="A126252206J_Latest">Data5!$GE$21</definedName>
    <definedName name="A126252210X">Data5!$FS$1:$FS$10,Data5!$FS$11:$FS$21</definedName>
    <definedName name="A126252210X_Data">Data5!$FS$11:$FS$21</definedName>
    <definedName name="A126252210X_Latest">Data5!$FS$21</definedName>
    <definedName name="A126252214J">Data5!$FJ$1:$FJ$10,Data5!$FJ$11:$FJ$21</definedName>
    <definedName name="A126252214J_Data">Data5!$FJ$11:$FJ$21</definedName>
    <definedName name="A126252214J_Latest">Data5!$FJ$21</definedName>
    <definedName name="A126252218T">Data5!$FP$1:$FP$10,Data5!$FP$11:$FP$21</definedName>
    <definedName name="A126252218T_Data">Data5!$FP$11:$FP$21</definedName>
    <definedName name="A126252218T_Latest">Data5!$FP$21</definedName>
    <definedName name="A126252222J">Data5!$GK$1:$GK$10,Data5!$GK$11:$GK$21</definedName>
    <definedName name="A126252222J_Data">Data5!$GK$11:$GK$21</definedName>
    <definedName name="A126252222J_Latest">Data5!$GK$21</definedName>
    <definedName name="A126252226T">Data5!$GB$1:$GB$10,Data5!$GB$11:$GB$21</definedName>
    <definedName name="A126252226T_Data">Data5!$GB$11:$GB$21</definedName>
    <definedName name="A126252226T_Latest">Data5!$GB$21</definedName>
    <definedName name="A126252230J">Data5!$GQ$1:$GQ$10,Data5!$GQ$11:$GQ$21</definedName>
    <definedName name="A126252230J_Data">Data5!$GQ$11:$GQ$21</definedName>
    <definedName name="A126252230J_Latest">Data5!$GQ$21</definedName>
    <definedName name="A126252234T">Data5!$HC$1:$HC$10,Data5!$HC$11:$HC$21</definedName>
    <definedName name="A126252234T_Data">Data5!$HC$11:$HC$21</definedName>
    <definedName name="A126252234T_Latest">Data5!$HC$21</definedName>
    <definedName name="A126252238A">Data5!$ER$1:$ER$10,Data5!$ER$11:$ER$21</definedName>
    <definedName name="A126252238A_Data">Data5!$ER$11:$ER$21</definedName>
    <definedName name="A126252238A_Latest">Data5!$ER$21</definedName>
    <definedName name="A126252242T">Data5!$FD$1:$FD$10,Data5!$FD$11:$FD$21</definedName>
    <definedName name="A126252242T_Data">Data5!$FD$11:$FD$21</definedName>
    <definedName name="A126252242T_Latest">Data5!$FD$21</definedName>
    <definedName name="A126252246A">Data5!$GH$1:$GH$10,Data5!$GH$11:$GH$21</definedName>
    <definedName name="A126252246A_Data">Data5!$GH$11:$GH$21</definedName>
    <definedName name="A126252246A_Latest">Data5!$GH$21</definedName>
    <definedName name="A126252250T">Data5!$GN$1:$GN$10,Data5!$GN$11:$GN$21</definedName>
    <definedName name="A126252250T_Data">Data5!$GN$11:$GN$21</definedName>
    <definedName name="A126252250T_Latest">Data5!$GN$21</definedName>
    <definedName name="A126252254A">Data5!$GT$1:$GT$10,Data5!$GT$11:$GT$21</definedName>
    <definedName name="A126252254A_Data">Data5!$GT$11:$GT$21</definedName>
    <definedName name="A126252254A_Latest">Data5!$GT$21</definedName>
    <definedName name="A126252258K">Data5!$GZ$1:$GZ$10,Data5!$GZ$11:$GZ$21</definedName>
    <definedName name="A126252258K_Data">Data5!$GZ$11:$GZ$21</definedName>
    <definedName name="A126252258K_Latest">Data5!$GZ$21</definedName>
    <definedName name="A126252262A">Data5!$DZ$1:$DZ$10,Data5!$DZ$11:$DZ$21</definedName>
    <definedName name="A126252262A_Data">Data5!$DZ$11:$DZ$21</definedName>
    <definedName name="A126252262A_Latest">Data5!$DZ$21</definedName>
    <definedName name="A126252266K">Data5!$EI$1:$EI$10,Data5!$EI$11:$EI$21</definedName>
    <definedName name="A126252266K_Data">Data5!$EI$11:$EI$21</definedName>
    <definedName name="A126252266K_Latest">Data5!$EI$21</definedName>
    <definedName name="A126252270A">Data5!$EL$1:$EL$10,Data5!$EL$11:$EL$21</definedName>
    <definedName name="A126252270A_Data">Data5!$EL$11:$EL$21</definedName>
    <definedName name="A126252270A_Latest">Data5!$EL$21</definedName>
    <definedName name="A126252274K">Data5!$FM$1:$FM$10,Data5!$FM$11:$FM$21</definedName>
    <definedName name="A126252274K_Data">Data5!$FM$11:$FM$21</definedName>
    <definedName name="A126252274K_Latest">Data5!$FM$21</definedName>
    <definedName name="A126252278V">Data5!$DT$1:$DT$10,Data5!$DT$11:$DT$21</definedName>
    <definedName name="A126252278V_Data">Data5!$DT$11:$DT$21</definedName>
    <definedName name="A126252278V_Latest">Data5!$DT$21</definedName>
    <definedName name="A126252282K">Data5!$GW$1:$GW$10,Data5!$GW$11:$GW$21</definedName>
    <definedName name="A126252282K_Data">Data5!$GW$11:$GW$21</definedName>
    <definedName name="A126252282K_Latest">Data5!$GW$21</definedName>
    <definedName name="A126252286V">Data5!$HI$1:$HI$10,Data5!$HI$11:$HI$21</definedName>
    <definedName name="A126252286V_Data">Data5!$HI$11:$HI$21</definedName>
    <definedName name="A126252286V_Latest">Data5!$HI$21</definedName>
    <definedName name="A126252290K">Data5!$HL$1:$HL$10,Data5!$HL$11:$HL$21</definedName>
    <definedName name="A126252290K_Data">Data5!$HL$11:$HL$21</definedName>
    <definedName name="A126252290K_Latest">Data5!$HL$21</definedName>
    <definedName name="A126252294V">Data5!$EO$1:$EO$10,Data5!$EO$11:$EO$21</definedName>
    <definedName name="A126252294V_Data">Data5!$EO$11:$EO$21</definedName>
    <definedName name="A126252294V_Latest">Data5!$EO$21</definedName>
    <definedName name="A126252298C">Data5!$EX$1:$EX$10,Data5!$EX$11:$EX$21</definedName>
    <definedName name="A126252298C_Data">Data5!$EX$11:$EX$21</definedName>
    <definedName name="A126252298C_Latest">Data5!$EX$21</definedName>
    <definedName name="A126252302J">Data5!$FV$1:$FV$10,Data5!$FV$11:$FV$21</definedName>
    <definedName name="A126252302J_Data">Data5!$FV$11:$FV$21</definedName>
    <definedName name="A126252302J_Latest">Data5!$FV$21</definedName>
    <definedName name="A126252306T">Data5!$FY$1:$FY$10,Data5!$FY$11:$FY$21</definedName>
    <definedName name="A126252306T_Data">Data5!$FY$11:$FY$21</definedName>
    <definedName name="A126252306T_Latest">Data5!$FY$21</definedName>
    <definedName name="A126252310J">Data5!$HF$1:$HF$10,Data5!$HF$11:$HF$21</definedName>
    <definedName name="A126252310J_Data">Data5!$HF$11:$HF$21</definedName>
    <definedName name="A126252310J_Latest">Data5!$HF$21</definedName>
    <definedName name="A126252314T">Data5!$DW$1:$DW$10,Data5!$DW$11:$DW$21</definedName>
    <definedName name="A126252314T_Data">Data5!$DW$11:$DW$21</definedName>
    <definedName name="A126252314T_Latest">Data5!$DW$21</definedName>
    <definedName name="A126252318A">Data5!$EC$1:$EC$10,Data5!$EC$11:$EC$21</definedName>
    <definedName name="A126252318A_Data">Data5!$EC$11:$EC$21</definedName>
    <definedName name="A126252318A_Latest">Data5!$EC$21</definedName>
    <definedName name="A126252322T">Data5!$EF$1:$EF$10,Data5!$EF$11:$EF$21</definedName>
    <definedName name="A126252322T_Data">Data5!$EF$11:$EF$21</definedName>
    <definedName name="A126252322T_Latest">Data5!$EF$21</definedName>
    <definedName name="A126252326A">Data5!$EU$1:$EU$10,Data5!$EU$11:$EU$21</definedName>
    <definedName name="A126252326A_Data">Data5!$EU$11:$EU$21</definedName>
    <definedName name="A126252326A_Latest">Data5!$EU$21</definedName>
    <definedName name="A126252330T">Data5!$FA$1:$FA$10,Data5!$FA$11:$FA$21</definedName>
    <definedName name="A126252330T_Data">Data5!$FA$11:$FA$21</definedName>
    <definedName name="A126252330T_Latest">Data5!$FA$21</definedName>
    <definedName name="A126252334A">Data5!$HO$1:$HO$10,Data5!$HO$11:$HO$21</definedName>
    <definedName name="A126252334A_Data">Data5!$HO$11:$HO$21</definedName>
    <definedName name="A126252334A_Latest">Data5!$HO$21</definedName>
    <definedName name="A126252338K">Data6!$O$1:$O$10,Data6!$O$11:$O$21</definedName>
    <definedName name="A126252338K_Data">Data6!$O$11:$O$21</definedName>
    <definedName name="A126252338K_Latest">Data6!$O$21</definedName>
    <definedName name="A126252342A">Data6!$AM$1:$AM$10,Data6!$AM$11:$AM$21</definedName>
    <definedName name="A126252342A_Data">Data6!$AM$11:$AM$21</definedName>
    <definedName name="A126252342A_Latest">Data6!$AM$21</definedName>
    <definedName name="A126252346K">Data6!$AA$1:$AA$10,Data6!$AA$11:$AA$21</definedName>
    <definedName name="A126252346K_Data">Data6!$AA$11:$AA$21</definedName>
    <definedName name="A126252346K_Latest">Data6!$AA$21</definedName>
    <definedName name="A126252350A">Data6!$R$1:$R$10,Data6!$R$11:$R$21</definedName>
    <definedName name="A126252350A_Data">Data6!$R$11:$R$21</definedName>
    <definedName name="A126252350A_Latest">Data6!$R$21</definedName>
    <definedName name="A126252354K">Data6!$X$1:$X$10,Data6!$X$11:$X$21</definedName>
    <definedName name="A126252354K_Data">Data6!$X$11:$X$21</definedName>
    <definedName name="A126252354K_Latest">Data6!$X$21</definedName>
    <definedName name="A126252358V">Data6!$AS$1:$AS$10,Data6!$AS$11:$AS$21</definedName>
    <definedName name="A126252358V_Data">Data6!$AS$11:$AS$21</definedName>
    <definedName name="A126252358V_Latest">Data6!$AS$21</definedName>
    <definedName name="A126252362K">Data6!$AJ$1:$AJ$10,Data6!$AJ$11:$AJ$21</definedName>
    <definedName name="A126252362K_Data">Data6!$AJ$11:$AJ$21</definedName>
    <definedName name="A126252362K_Latest">Data6!$AJ$21</definedName>
    <definedName name="A126252366V">Data6!$AY$1:$AY$10,Data6!$AY$11:$AY$21</definedName>
    <definedName name="A126252366V_Data">Data6!$AY$11:$AY$21</definedName>
    <definedName name="A126252366V_Latest">Data6!$AY$21</definedName>
    <definedName name="A126252370K">Data6!$BK$1:$BK$10,Data6!$BK$11:$BK$21</definedName>
    <definedName name="A126252370K_Data">Data6!$BK$11:$BK$21</definedName>
    <definedName name="A126252370K_Latest">Data6!$BK$21</definedName>
    <definedName name="A126252374V">Data5!$IP$1:$IP$10,Data5!$IP$11:$IP$21</definedName>
    <definedName name="A126252374V_Data">Data5!$IP$11:$IP$21</definedName>
    <definedName name="A126252374V_Latest">Data5!$IP$21</definedName>
    <definedName name="A126252378C">Data6!$L$1:$L$10,Data6!$L$11:$L$21</definedName>
    <definedName name="A126252378C_Data">Data6!$L$11:$L$21</definedName>
    <definedName name="A126252378C_Latest">Data6!$L$21</definedName>
    <definedName name="A126252382V">Data6!$AP$1:$AP$10,Data6!$AP$11:$AP$21</definedName>
    <definedName name="A126252382V_Data">Data6!$AP$11:$AP$21</definedName>
    <definedName name="A126252382V_Latest">Data6!$AP$21</definedName>
    <definedName name="A126252386C">Data6!$AV$1:$AV$10,Data6!$AV$11:$AV$21</definedName>
    <definedName name="A126252386C_Data">Data6!$AV$11:$AV$21</definedName>
    <definedName name="A126252386C_Latest">Data6!$AV$21</definedName>
    <definedName name="A126252390V">Data6!$BB$1:$BB$10,Data6!$BB$11:$BB$21</definedName>
    <definedName name="A126252390V_Data">Data6!$BB$11:$BB$21</definedName>
    <definedName name="A126252390V_Latest">Data6!$BB$21</definedName>
    <definedName name="A126252394C">Data6!$BH$1:$BH$10,Data6!$BH$11:$BH$21</definedName>
    <definedName name="A126252394C_Data">Data6!$BH$11:$BH$21</definedName>
    <definedName name="A126252394C_Latest">Data6!$BH$21</definedName>
    <definedName name="A126252398L">Data5!$HX$1:$HX$10,Data5!$HX$11:$HX$21</definedName>
    <definedName name="A126252398L_Data">Data5!$HX$11:$HX$21</definedName>
    <definedName name="A126252398L_Latest">Data5!$HX$21</definedName>
    <definedName name="A126252402T">Data5!$IG$1:$IG$10,Data5!$IG$11:$IG$21</definedName>
    <definedName name="A126252402T_Data">Data5!$IG$11:$IG$21</definedName>
    <definedName name="A126252402T_Latest">Data5!$IG$21</definedName>
    <definedName name="A126252406A">Data5!$IJ$1:$IJ$10,Data5!$IJ$11:$IJ$21</definedName>
    <definedName name="A126252406A_Data">Data5!$IJ$11:$IJ$21</definedName>
    <definedName name="A126252406A_Latest">Data5!$IJ$21</definedName>
    <definedName name="A126252410T">Data6!$U$1:$U$10,Data6!$U$11:$U$21</definedName>
    <definedName name="A126252410T_Data">Data6!$U$11:$U$21</definedName>
    <definedName name="A126252410T_Latest">Data6!$U$21</definedName>
    <definedName name="A126252414A">Data5!$HR$1:$HR$10,Data5!$HR$11:$HR$21</definedName>
    <definedName name="A126252414A_Data">Data5!$HR$11:$HR$21</definedName>
    <definedName name="A126252414A_Latest">Data5!$HR$21</definedName>
    <definedName name="A126252418K">Data6!$BE$1:$BE$10,Data6!$BE$11:$BE$21</definedName>
    <definedName name="A126252418K_Data">Data6!$BE$11:$BE$21</definedName>
    <definedName name="A126252418K_Latest">Data6!$BE$21</definedName>
    <definedName name="A126252422A">Data6!$BQ$1:$BQ$10,Data6!$BQ$11:$BQ$21</definedName>
    <definedName name="A126252422A_Data">Data6!$BQ$11:$BQ$21</definedName>
    <definedName name="A126252422A_Latest">Data6!$BQ$21</definedName>
    <definedName name="A126252426K">Data6!$BT$1:$BT$10,Data6!$BT$11:$BT$21</definedName>
    <definedName name="A126252426K_Data">Data6!$BT$11:$BT$21</definedName>
    <definedName name="A126252426K_Latest">Data6!$BT$21</definedName>
    <definedName name="A126252430A">Data5!$IM$1:$IM$10,Data5!$IM$11:$IM$21</definedName>
    <definedName name="A126252430A_Data">Data5!$IM$11:$IM$21</definedName>
    <definedName name="A126252430A_Latest">Data5!$IM$21</definedName>
    <definedName name="A126252434K">Data6!$F$1:$F$10,Data6!$F$11:$F$21</definedName>
    <definedName name="A126252434K_Data">Data6!$F$11:$F$21</definedName>
    <definedName name="A126252434K_Latest">Data6!$F$21</definedName>
    <definedName name="A126252438V">Data6!$AD$1:$AD$10,Data6!$AD$11:$AD$21</definedName>
    <definedName name="A126252438V_Data">Data6!$AD$11:$AD$21</definedName>
    <definedName name="A126252438V_Latest">Data6!$AD$21</definedName>
    <definedName name="A126252442K">Data6!$AG$1:$AG$10,Data6!$AG$11:$AG$21</definedName>
    <definedName name="A126252442K_Data">Data6!$AG$11:$AG$21</definedName>
    <definedName name="A126252442K_Latest">Data6!$AG$21</definedName>
    <definedName name="A126252446V">Data6!$BN$1:$BN$10,Data6!$BN$11:$BN$21</definedName>
    <definedName name="A126252446V_Data">Data6!$BN$11:$BN$21</definedName>
    <definedName name="A126252446V_Latest">Data6!$BN$21</definedName>
    <definedName name="A126252450K">Data5!$HU$1:$HU$10,Data5!$HU$11:$HU$21</definedName>
    <definedName name="A126252450K_Data">Data5!$HU$11:$HU$21</definedName>
    <definedName name="A126252450K_Latest">Data5!$HU$21</definedName>
    <definedName name="A126252454V">Data5!$IA$1:$IA$10,Data5!$IA$11:$IA$21</definedName>
    <definedName name="A126252454V_Data">Data5!$IA$11:$IA$21</definedName>
    <definedName name="A126252454V_Latest">Data5!$IA$21</definedName>
    <definedName name="A126252458C">Data5!$ID$1:$ID$10,Data5!$ID$11:$ID$21</definedName>
    <definedName name="A126252458C_Data">Data5!$ID$11:$ID$21</definedName>
    <definedName name="A126252458C_Latest">Data5!$ID$21</definedName>
    <definedName name="A126252462V">Data6!$C$1:$C$10,Data6!$C$11:$C$21</definedName>
    <definedName name="A126252462V_Data">Data6!$C$11:$C$21</definedName>
    <definedName name="A126252462V_Latest">Data6!$C$21</definedName>
    <definedName name="A126252466C">Data6!$I$1:$I$10,Data6!$I$11:$I$21</definedName>
    <definedName name="A126252466C_Data">Data6!$I$11:$I$21</definedName>
    <definedName name="A126252466C_Latest">Data6!$I$21</definedName>
    <definedName name="A126252470V">Data6!$BW$1:$BW$10,Data6!$BW$11:$BW$21</definedName>
    <definedName name="A126252470V_Data">Data6!$BW$11:$BW$21</definedName>
    <definedName name="A126252470V_Latest">Data6!$BW$21</definedName>
    <definedName name="A126252474C">Data3!$EW$1:$EW$10,Data3!$EW$11:$EW$21</definedName>
    <definedName name="A126252474C_Data">Data3!$EW$11:$EW$21</definedName>
    <definedName name="A126252474C_Latest">Data3!$EW$21</definedName>
    <definedName name="A126252478L">Data3!$FU$1:$FU$10,Data3!$FU$11:$FU$21</definedName>
    <definedName name="A126252478L_Data">Data3!$FU$11:$FU$21</definedName>
    <definedName name="A126252478L_Latest">Data3!$FU$21</definedName>
    <definedName name="A126252482C">Data3!$FI$1:$FI$10,Data3!$FI$11:$FI$21</definedName>
    <definedName name="A126252482C_Data">Data3!$FI$11:$FI$21</definedName>
    <definedName name="A126252482C_Latest">Data3!$FI$21</definedName>
    <definedName name="A126252486L">Data3!$EZ$1:$EZ$10,Data3!$EZ$11:$EZ$21</definedName>
    <definedName name="A126252486L_Data">Data3!$EZ$11:$EZ$21</definedName>
    <definedName name="A126252486L_Latest">Data3!$EZ$21</definedName>
    <definedName name="A126252490C">Data3!$FF$1:$FF$10,Data3!$FF$11:$FF$21</definedName>
    <definedName name="A126252490C_Data">Data3!$FF$11:$FF$21</definedName>
    <definedName name="A126252490C_Latest">Data3!$FF$21</definedName>
    <definedName name="A126252494L">Data3!$GA$1:$GA$10,Data3!$GA$11:$GA$21</definedName>
    <definedName name="A126252494L_Data">Data3!$GA$11:$GA$21</definedName>
    <definedName name="A126252494L_Latest">Data3!$GA$21</definedName>
    <definedName name="A126252498W">Data3!$FR$1:$FR$10,Data3!$FR$11:$FR$21</definedName>
    <definedName name="A126252498W_Data">Data3!$FR$11:$FR$21</definedName>
    <definedName name="A126252498W_Latest">Data3!$FR$21</definedName>
    <definedName name="A126252502A">Data3!$GG$1:$GG$10,Data3!$GG$11:$GG$21</definedName>
    <definedName name="A126252502A_Data">Data3!$GG$11:$GG$21</definedName>
    <definedName name="A126252502A_Latest">Data3!$GG$21</definedName>
    <definedName name="A126252506K">Data3!$GS$1:$GS$10,Data3!$GS$11:$GS$21</definedName>
    <definedName name="A126252506K_Data">Data3!$GS$11:$GS$21</definedName>
    <definedName name="A126252506K_Latest">Data3!$GS$21</definedName>
    <definedName name="A126252510A">Data3!$EH$1:$EH$10,Data3!$EH$11:$EH$21</definedName>
    <definedName name="A126252510A_Data">Data3!$EH$11:$EH$21</definedName>
    <definedName name="A126252510A_Latest">Data3!$EH$21</definedName>
    <definedName name="A126252514K">Data3!$ET$1:$ET$10,Data3!$ET$11:$ET$21</definedName>
    <definedName name="A126252514K_Data">Data3!$ET$11:$ET$21</definedName>
    <definedName name="A126252514K_Latest">Data3!$ET$21</definedName>
    <definedName name="A126252518V">Data3!$FX$1:$FX$10,Data3!$FX$11:$FX$21</definedName>
    <definedName name="A126252518V_Data">Data3!$FX$11:$FX$21</definedName>
    <definedName name="A126252518V_Latest">Data3!$FX$21</definedName>
    <definedName name="A126252522K">Data3!$GD$1:$GD$10,Data3!$GD$11:$GD$21</definedName>
    <definedName name="A126252522K_Data">Data3!$GD$11:$GD$21</definedName>
    <definedName name="A126252522K_Latest">Data3!$GD$21</definedName>
    <definedName name="A126252526V">Data3!$GJ$1:$GJ$10,Data3!$GJ$11:$GJ$21</definedName>
    <definedName name="A126252526V_Data">Data3!$GJ$11:$GJ$21</definedName>
    <definedName name="A126252526V_Latest">Data3!$GJ$21</definedName>
    <definedName name="A126252530K">Data3!$GP$1:$GP$10,Data3!$GP$11:$GP$21</definedName>
    <definedName name="A126252530K_Data">Data3!$GP$11:$GP$21</definedName>
    <definedName name="A126252530K_Latest">Data3!$GP$21</definedName>
    <definedName name="A126252534V">Data3!$DP$1:$DP$10,Data3!$DP$11:$DP$21</definedName>
    <definedName name="A126252534V_Data">Data3!$DP$11:$DP$21</definedName>
    <definedName name="A126252534V_Latest">Data3!$DP$21</definedName>
    <definedName name="A126252538C">Data3!$DY$1:$DY$10,Data3!$DY$11:$DY$21</definedName>
    <definedName name="A126252538C_Data">Data3!$DY$11:$DY$21</definedName>
    <definedName name="A126252538C_Latest">Data3!$DY$21</definedName>
    <definedName name="A126252542V">Data3!$EB$1:$EB$10,Data3!$EB$11:$EB$21</definedName>
    <definedName name="A126252542V_Data">Data3!$EB$11:$EB$21</definedName>
    <definedName name="A126252542V_Latest">Data3!$EB$21</definedName>
    <definedName name="A126252546C">Data3!$FC$1:$FC$10,Data3!$FC$11:$FC$21</definedName>
    <definedName name="A126252546C_Data">Data3!$FC$11:$FC$21</definedName>
    <definedName name="A126252546C_Latest">Data3!$FC$21</definedName>
    <definedName name="A126252550V">Data3!$DJ$1:$DJ$10,Data3!$DJ$11:$DJ$21</definedName>
    <definedName name="A126252550V_Data">Data3!$DJ$11:$DJ$21</definedName>
    <definedName name="A126252550V_Latest">Data3!$DJ$21</definedName>
    <definedName name="A126252554C">Data3!$GM$1:$GM$10,Data3!$GM$11:$GM$21</definedName>
    <definedName name="A126252554C_Data">Data3!$GM$11:$GM$21</definedName>
    <definedName name="A126252554C_Latest">Data3!$GM$21</definedName>
    <definedName name="A126252558L">Data3!$GY$1:$GY$10,Data3!$GY$11:$GY$21</definedName>
    <definedName name="A126252558L_Data">Data3!$GY$11:$GY$21</definedName>
    <definedName name="A126252558L_Latest">Data3!$GY$21</definedName>
    <definedName name="A126252562C">Data3!$HB$1:$HB$10,Data3!$HB$11:$HB$21</definedName>
    <definedName name="A126252562C_Data">Data3!$HB$11:$HB$21</definedName>
    <definedName name="A126252562C_Latest">Data3!$HB$21</definedName>
    <definedName name="A126252566L">Data3!$EE$1:$EE$10,Data3!$EE$11:$EE$21</definedName>
    <definedName name="A126252566L_Data">Data3!$EE$11:$EE$21</definedName>
    <definedName name="A126252566L_Latest">Data3!$EE$21</definedName>
    <definedName name="A126252570C">Data3!$EN$1:$EN$10,Data3!$EN$11:$EN$21</definedName>
    <definedName name="A126252570C_Data">Data3!$EN$11:$EN$21</definedName>
    <definedName name="A126252570C_Latest">Data3!$EN$21</definedName>
    <definedName name="A126252574L">Data3!$FL$1:$FL$10,Data3!$FL$11:$FL$21</definedName>
    <definedName name="A126252574L_Data">Data3!$FL$11:$FL$21</definedName>
    <definedName name="A126252574L_Latest">Data3!$FL$21</definedName>
    <definedName name="A126252578W">Data3!$FO$1:$FO$10,Data3!$FO$11:$FO$21</definedName>
    <definedName name="A126252578W_Data">Data3!$FO$11:$FO$21</definedName>
    <definedName name="A126252578W_Latest">Data3!$FO$21</definedName>
    <definedName name="A126252582L">Data3!$GV$1:$GV$10,Data3!$GV$11:$GV$21</definedName>
    <definedName name="A126252582L_Data">Data3!$GV$11:$GV$21</definedName>
    <definedName name="A126252582L_Latest">Data3!$GV$21</definedName>
    <definedName name="A126252586W">Data3!$DM$1:$DM$10,Data3!$DM$11:$DM$21</definedName>
    <definedName name="A126252586W_Data">Data3!$DM$11:$DM$21</definedName>
    <definedName name="A126252586W_Latest">Data3!$DM$21</definedName>
    <definedName name="A126252590L">Data3!$DS$1:$DS$10,Data3!$DS$11:$DS$21</definedName>
    <definedName name="A126252590L_Data">Data3!$DS$11:$DS$21</definedName>
    <definedName name="A126252590L_Latest">Data3!$DS$21</definedName>
    <definedName name="A126252594W">Data3!$DV$1:$DV$10,Data3!$DV$11:$DV$21</definedName>
    <definedName name="A126252594W_Data">Data3!$DV$11:$DV$21</definedName>
    <definedName name="A126252594W_Latest">Data3!$DV$21</definedName>
    <definedName name="A126252598F">Data3!$EK$1:$EK$10,Data3!$EK$11:$EK$21</definedName>
    <definedName name="A126252598F_Data">Data3!$EK$11:$EK$21</definedName>
    <definedName name="A126252598F_Latest">Data3!$EK$21</definedName>
    <definedName name="A126252602K">Data3!$EQ$1:$EQ$10,Data3!$EQ$11:$EQ$21</definedName>
    <definedName name="A126252602K_Data">Data3!$EQ$11:$EQ$21</definedName>
    <definedName name="A126252602K_Latest">Data3!$EQ$21</definedName>
    <definedName name="A126252606V">Data3!$HE$1:$HE$10,Data3!$HE$11:$HE$21</definedName>
    <definedName name="A126252606V_Data">Data3!$HE$11:$HE$21</definedName>
    <definedName name="A126252606V_Latest">Data3!$HE$21</definedName>
    <definedName name="A126252610K">Data4!$DC$1:$DC$10,Data4!$DC$11:$DC$21</definedName>
    <definedName name="A126252610K_Data">Data4!$DC$11:$DC$21</definedName>
    <definedName name="A126252610K_Latest">Data4!$DC$21</definedName>
    <definedName name="A126252614V">Data4!$EA$1:$EA$10,Data4!$EA$11:$EA$21</definedName>
    <definedName name="A126252614V_Data">Data4!$EA$11:$EA$21</definedName>
    <definedName name="A126252614V_Latest">Data4!$EA$21</definedName>
    <definedName name="A126252618C">Data4!$DO$1:$DO$10,Data4!$DO$11:$DO$21</definedName>
    <definedName name="A126252618C_Data">Data4!$DO$11:$DO$21</definedName>
    <definedName name="A126252618C_Latest">Data4!$DO$21</definedName>
    <definedName name="A126252622V">Data4!$DF$1:$DF$10,Data4!$DF$11:$DF$21</definedName>
    <definedName name="A126252622V_Data">Data4!$DF$11:$DF$21</definedName>
    <definedName name="A126252622V_Latest">Data4!$DF$21</definedName>
    <definedName name="A126252626C">Data4!$DL$1:$DL$10,Data4!$DL$11:$DL$21</definedName>
    <definedName name="A126252626C_Data">Data4!$DL$11:$DL$21</definedName>
    <definedName name="A126252626C_Latest">Data4!$DL$21</definedName>
    <definedName name="A126252630V">Data4!$EG$1:$EG$10,Data4!$EG$11:$EG$21</definedName>
    <definedName name="A126252630V_Data">Data4!$EG$11:$EG$21</definedName>
    <definedName name="A126252630V_Latest">Data4!$EG$21</definedName>
    <definedName name="A126252634C">Data4!$DX$1:$DX$10,Data4!$DX$11:$DX$21</definedName>
    <definedName name="A126252634C_Data">Data4!$DX$11:$DX$21</definedName>
    <definedName name="A126252634C_Latest">Data4!$DX$21</definedName>
    <definedName name="A126252638L">Data4!$EM$1:$EM$10,Data4!$EM$11:$EM$21</definedName>
    <definedName name="A126252638L_Data">Data4!$EM$11:$EM$21</definedName>
    <definedName name="A126252638L_Latest">Data4!$EM$21</definedName>
    <definedName name="A126252642C">Data4!$EY$1:$EY$10,Data4!$EY$11:$EY$21</definedName>
    <definedName name="A126252642C_Data">Data4!$EY$11:$EY$21</definedName>
    <definedName name="A126252642C_Latest">Data4!$EY$21</definedName>
    <definedName name="A126252646L">Data4!$CN$1:$CN$10,Data4!$CN$11:$CN$21</definedName>
    <definedName name="A126252646L_Data">Data4!$CN$11:$CN$21</definedName>
    <definedName name="A126252646L_Latest">Data4!$CN$21</definedName>
    <definedName name="A126252650C">Data4!$CZ$1:$CZ$10,Data4!$CZ$11:$CZ$21</definedName>
    <definedName name="A126252650C_Data">Data4!$CZ$11:$CZ$21</definedName>
    <definedName name="A126252650C_Latest">Data4!$CZ$21</definedName>
    <definedName name="A126252654L">Data4!$ED$1:$ED$10,Data4!$ED$11:$ED$21</definedName>
    <definedName name="A126252654L_Data">Data4!$ED$11:$ED$21</definedName>
    <definedName name="A126252654L_Latest">Data4!$ED$21</definedName>
    <definedName name="A126252658W">Data4!$EJ$1:$EJ$10,Data4!$EJ$11:$EJ$21</definedName>
    <definedName name="A126252658W_Data">Data4!$EJ$11:$EJ$21</definedName>
    <definedName name="A126252658W_Latest">Data4!$EJ$21</definedName>
    <definedName name="A126252662L">Data4!$EP$1:$EP$10,Data4!$EP$11:$EP$21</definedName>
    <definedName name="A126252662L_Data">Data4!$EP$11:$EP$21</definedName>
    <definedName name="A126252662L_Latest">Data4!$EP$21</definedName>
    <definedName name="A126252666W">Data4!$EV$1:$EV$10,Data4!$EV$11:$EV$21</definedName>
    <definedName name="A126252666W_Data">Data4!$EV$11:$EV$21</definedName>
    <definedName name="A126252666W_Latest">Data4!$EV$21</definedName>
    <definedName name="A126252670L">Data4!$BV$1:$BV$10,Data4!$BV$11:$BV$21</definedName>
    <definedName name="A126252670L_Data">Data4!$BV$11:$BV$21</definedName>
    <definedName name="A126252670L_Latest">Data4!$BV$21</definedName>
    <definedName name="A126252674W">Data4!$CE$1:$CE$10,Data4!$CE$11:$CE$21</definedName>
    <definedName name="A126252674W_Data">Data4!$CE$11:$CE$21</definedName>
    <definedName name="A126252674W_Latest">Data4!$CE$21</definedName>
    <definedName name="A126252678F">Data4!$CH$1:$CH$10,Data4!$CH$11:$CH$21</definedName>
    <definedName name="A126252678F_Data">Data4!$CH$11:$CH$21</definedName>
    <definedName name="A126252678F_Latest">Data4!$CH$21</definedName>
    <definedName name="A126252682W">Data4!$DI$1:$DI$10,Data4!$DI$11:$DI$21</definedName>
    <definedName name="A126252682W_Data">Data4!$DI$11:$DI$21</definedName>
    <definedName name="A126252682W_Latest">Data4!$DI$21</definedName>
    <definedName name="A126252686F">Data4!$BP$1:$BP$10,Data4!$BP$11:$BP$21</definedName>
    <definedName name="A126252686F_Data">Data4!$BP$11:$BP$21</definedName>
    <definedName name="A126252686F_Latest">Data4!$BP$21</definedName>
    <definedName name="A126252690W">Data4!$ES$1:$ES$10,Data4!$ES$11:$ES$21</definedName>
    <definedName name="A126252690W_Data">Data4!$ES$11:$ES$21</definedName>
    <definedName name="A126252690W_Latest">Data4!$ES$21</definedName>
    <definedName name="A126252694F">Data4!$FE$1:$FE$10,Data4!$FE$11:$FE$21</definedName>
    <definedName name="A126252694F_Data">Data4!$FE$11:$FE$21</definedName>
    <definedName name="A126252694F_Latest">Data4!$FE$21</definedName>
    <definedName name="A126252698R">Data4!$FH$1:$FH$10,Data4!$FH$11:$FH$21</definedName>
    <definedName name="A126252698R_Data">Data4!$FH$11:$FH$21</definedName>
    <definedName name="A126252698R_Latest">Data4!$FH$21</definedName>
    <definedName name="A126252702V">Data4!$CK$1:$CK$10,Data4!$CK$11:$CK$21</definedName>
    <definedName name="A126252702V_Data">Data4!$CK$11:$CK$21</definedName>
    <definedName name="A126252702V_Latest">Data4!$CK$21</definedName>
    <definedName name="A126252706C">Data4!$CT$1:$CT$10,Data4!$CT$11:$CT$21</definedName>
    <definedName name="A126252706C_Data">Data4!$CT$11:$CT$21</definedName>
    <definedName name="A126252706C_Latest">Data4!$CT$21</definedName>
    <definedName name="A126252710V">Data4!$DR$1:$DR$10,Data4!$DR$11:$DR$21</definedName>
    <definedName name="A126252710V_Data">Data4!$DR$11:$DR$21</definedName>
    <definedName name="A126252710V_Latest">Data4!$DR$21</definedName>
    <definedName name="A126252714C">Data4!$DU$1:$DU$10,Data4!$DU$11:$DU$21</definedName>
    <definedName name="A126252714C_Data">Data4!$DU$11:$DU$21</definedName>
    <definedName name="A126252714C_Latest">Data4!$DU$21</definedName>
    <definedName name="A126252718L">Data4!$FB$1:$FB$10,Data4!$FB$11:$FB$21</definedName>
    <definedName name="A126252718L_Data">Data4!$FB$11:$FB$21</definedName>
    <definedName name="A126252718L_Latest">Data4!$FB$21</definedName>
    <definedName name="A126252722C">Data4!$BS$1:$BS$10,Data4!$BS$11:$BS$21</definedName>
    <definedName name="A126252722C_Data">Data4!$BS$11:$BS$21</definedName>
    <definedName name="A126252722C_Latest">Data4!$BS$21</definedName>
    <definedName name="A126252726L">Data4!$BY$1:$BY$10,Data4!$BY$11:$BY$21</definedName>
    <definedName name="A126252726L_Data">Data4!$BY$11:$BY$21</definedName>
    <definedName name="A126252726L_Latest">Data4!$BY$21</definedName>
    <definedName name="A126252730C">Data4!$CB$1:$CB$10,Data4!$CB$11:$CB$21</definedName>
    <definedName name="A126252730C_Data">Data4!$CB$11:$CB$21</definedName>
    <definedName name="A126252730C_Latest">Data4!$CB$21</definedName>
    <definedName name="A126252734L">Data4!$CQ$1:$CQ$10,Data4!$CQ$11:$CQ$21</definedName>
    <definedName name="A126252734L_Data">Data4!$CQ$11:$CQ$21</definedName>
    <definedName name="A126252734L_Latest">Data4!$CQ$21</definedName>
    <definedName name="A126252738W">Data4!$CW$1:$CW$10,Data4!$CW$11:$CW$21</definedName>
    <definedName name="A126252738W_Data">Data4!$CW$11:$CW$21</definedName>
    <definedName name="A126252738W_Latest">Data4!$CW$21</definedName>
    <definedName name="A126252742L">Data4!$FK$1:$FK$10,Data4!$FK$11:$FK$21</definedName>
    <definedName name="A126252742L_Data">Data4!$FK$11:$FK$21</definedName>
    <definedName name="A126252742L_Latest">Data4!$FK$21</definedName>
    <definedName name="A126252746W">Data4!$HA$1:$HA$10,Data4!$HA$11:$HA$21</definedName>
    <definedName name="A126252746W_Data">Data4!$HA$11:$HA$21</definedName>
    <definedName name="A126252746W_Latest">Data4!$HA$21</definedName>
    <definedName name="A126252750L">Data4!$HY$1:$HY$10,Data4!$HY$11:$HY$21</definedName>
    <definedName name="A126252750L_Data">Data4!$HY$11:$HY$21</definedName>
    <definedName name="A126252750L_Latest">Data4!$HY$21</definedName>
    <definedName name="A126252754W">Data4!$HM$1:$HM$10,Data4!$HM$11:$HM$21</definedName>
    <definedName name="A126252754W_Data">Data4!$HM$11:$HM$21</definedName>
    <definedName name="A126252754W_Latest">Data4!$HM$21</definedName>
    <definedName name="A126252758F">Data4!$HD$1:$HD$10,Data4!$HD$11:$HD$21</definedName>
    <definedName name="A126252758F_Data">Data4!$HD$11:$HD$21</definedName>
    <definedName name="A126252758F_Latest">Data4!$HD$21</definedName>
    <definedName name="A126252762W">Data4!$HJ$1:$HJ$10,Data4!$HJ$11:$HJ$21</definedName>
    <definedName name="A126252762W_Data">Data4!$HJ$11:$HJ$21</definedName>
    <definedName name="A126252762W_Latest">Data4!$HJ$21</definedName>
    <definedName name="A126252766F">Data4!$IE$1:$IE$10,Data4!$IE$11:$IE$21</definedName>
    <definedName name="A126252766F_Data">Data4!$IE$11:$IE$21</definedName>
    <definedName name="A126252766F_Latest">Data4!$IE$21</definedName>
    <definedName name="A126252770W">Data4!$HV$1:$HV$10,Data4!$HV$11:$HV$21</definedName>
    <definedName name="A126252770W_Data">Data4!$HV$11:$HV$21</definedName>
    <definedName name="A126252770W_Latest">Data4!$HV$21</definedName>
    <definedName name="A126252774F">Data4!$IK$1:$IK$10,Data4!$IK$11:$IK$21</definedName>
    <definedName name="A126252774F_Data">Data4!$IK$11:$IK$21</definedName>
    <definedName name="A126252774F_Latest">Data4!$IK$21</definedName>
    <definedName name="A126252778R">Data5!$G$1:$G$10,Data5!$G$11:$G$21</definedName>
    <definedName name="A126252778R_Data">Data5!$G$11:$G$21</definedName>
    <definedName name="A126252778R_Latest">Data5!$G$21</definedName>
    <definedName name="A126252782F">Data4!$GL$1:$GL$10,Data4!$GL$11:$GL$21</definedName>
    <definedName name="A126252782F_Data">Data4!$GL$11:$GL$21</definedName>
    <definedName name="A126252782F_Latest">Data4!$GL$21</definedName>
    <definedName name="A126252786R">Data4!$GX$1:$GX$10,Data4!$GX$11:$GX$21</definedName>
    <definedName name="A126252786R_Data">Data4!$GX$11:$GX$21</definedName>
    <definedName name="A126252786R_Latest">Data4!$GX$21</definedName>
    <definedName name="A126252790F">Data4!$IB$1:$IB$10,Data4!$IB$11:$IB$21</definedName>
    <definedName name="A126252790F_Data">Data4!$IB$11:$IB$21</definedName>
    <definedName name="A126252790F_Latest">Data4!$IB$21</definedName>
    <definedName name="A126252794R">Data4!$IH$1:$IH$10,Data4!$IH$11:$IH$21</definedName>
    <definedName name="A126252794R_Data">Data4!$IH$11:$IH$21</definedName>
    <definedName name="A126252794R_Latest">Data4!$IH$21</definedName>
    <definedName name="A126252798X">Data4!$IN$1:$IN$10,Data4!$IN$11:$IN$21</definedName>
    <definedName name="A126252798X_Data">Data4!$IN$11:$IN$21</definedName>
    <definedName name="A126252798X_Latest">Data4!$IN$21</definedName>
    <definedName name="A126252802C">Data5!$D$1:$D$10,Data5!$D$11:$D$21</definedName>
    <definedName name="A126252802C_Data">Data5!$D$11:$D$21</definedName>
    <definedName name="A126252802C_Latest">Data5!$D$21</definedName>
    <definedName name="A126252806L">Data4!$FT$1:$FT$10,Data4!$FT$11:$FT$21</definedName>
    <definedName name="A126252806L_Data">Data4!$FT$11:$FT$21</definedName>
    <definedName name="A126252806L_Latest">Data4!$FT$21</definedName>
    <definedName name="A126252810C">Data4!$GC$1:$GC$10,Data4!$GC$11:$GC$21</definedName>
    <definedName name="A126252810C_Data">Data4!$GC$11:$GC$21</definedName>
    <definedName name="A126252810C_Latest">Data4!$GC$21</definedName>
    <definedName name="A126252814L">Data4!$GF$1:$GF$10,Data4!$GF$11:$GF$21</definedName>
    <definedName name="A126252814L_Data">Data4!$GF$11:$GF$21</definedName>
    <definedName name="A126252814L_Latest">Data4!$GF$21</definedName>
    <definedName name="A126252818W">Data4!$HG$1:$HG$10,Data4!$HG$11:$HG$21</definedName>
    <definedName name="A126252818W_Data">Data4!$HG$11:$HG$21</definedName>
    <definedName name="A126252818W_Latest">Data4!$HG$21</definedName>
    <definedName name="A126252822L">Data4!$FN$1:$FN$10,Data4!$FN$11:$FN$21</definedName>
    <definedName name="A126252822L_Data">Data4!$FN$11:$FN$21</definedName>
    <definedName name="A126252822L_Latest">Data4!$FN$21</definedName>
    <definedName name="A126252826W">Data4!$IQ$1:$IQ$10,Data4!$IQ$11:$IQ$21</definedName>
    <definedName name="A126252826W_Data">Data4!$IQ$11:$IQ$21</definedName>
    <definedName name="A126252826W_Latest">Data4!$IQ$21</definedName>
    <definedName name="A126252830L">Data5!$M$1:$M$10,Data5!$M$11:$M$21</definedName>
    <definedName name="A126252830L_Data">Data5!$M$11:$M$21</definedName>
    <definedName name="A126252830L_Latest">Data5!$M$21</definedName>
    <definedName name="A126252834W">Data5!$P$1:$P$10,Data5!$P$11:$P$21</definedName>
    <definedName name="A126252834W_Data">Data5!$P$11:$P$21</definedName>
    <definedName name="A126252834W_Latest">Data5!$P$21</definedName>
    <definedName name="A126252838F">Data4!$GI$1:$GI$10,Data4!$GI$11:$GI$21</definedName>
    <definedName name="A126252838F_Data">Data4!$GI$11:$GI$21</definedName>
    <definedName name="A126252838F_Latest">Data4!$GI$21</definedName>
    <definedName name="A126252842W">Data4!$GR$1:$GR$10,Data4!$GR$11:$GR$21</definedName>
    <definedName name="A126252842W_Data">Data4!$GR$11:$GR$21</definedName>
    <definedName name="A126252842W_Latest">Data4!$GR$21</definedName>
    <definedName name="A126252846F">Data4!$HP$1:$HP$10,Data4!$HP$11:$HP$21</definedName>
    <definedName name="A126252846F_Data">Data4!$HP$11:$HP$21</definedName>
    <definedName name="A126252846F_Latest">Data4!$HP$21</definedName>
    <definedName name="A126252850W">Data4!$HS$1:$HS$10,Data4!$HS$11:$HS$21</definedName>
    <definedName name="A126252850W_Data">Data4!$HS$11:$HS$21</definedName>
    <definedName name="A126252850W_Latest">Data4!$HS$21</definedName>
    <definedName name="A126252854F">Data5!$J$1:$J$10,Data5!$J$11:$J$21</definedName>
    <definedName name="A126252854F_Data">Data5!$J$11:$J$21</definedName>
    <definedName name="A126252854F_Latest">Data5!$J$21</definedName>
    <definedName name="A126252858R">Data4!$FQ$1:$FQ$10,Data4!$FQ$11:$FQ$21</definedName>
    <definedName name="A126252858R_Data">Data4!$FQ$11:$FQ$21</definedName>
    <definedName name="A126252858R_Latest">Data4!$FQ$21</definedName>
    <definedName name="A126252862F">Data4!$FW$1:$FW$10,Data4!$FW$11:$FW$21</definedName>
    <definedName name="A126252862F_Data">Data4!$FW$11:$FW$21</definedName>
    <definedName name="A126252862F_Latest">Data4!$FW$21</definedName>
    <definedName name="A126252866R">Data4!$FZ$1:$FZ$10,Data4!$FZ$11:$FZ$21</definedName>
    <definedName name="A126252866R_Data">Data4!$FZ$11:$FZ$21</definedName>
    <definedName name="A126252866R_Latest">Data4!$FZ$21</definedName>
    <definedName name="A126252870F">Data4!$GO$1:$GO$10,Data4!$GO$11:$GO$21</definedName>
    <definedName name="A126252870F_Data">Data4!$GO$11:$GO$21</definedName>
    <definedName name="A126252870F_Latest">Data4!$GO$21</definedName>
    <definedName name="A126252874R">Data4!$GU$1:$GU$10,Data4!$GU$11:$GU$21</definedName>
    <definedName name="A126252874R_Data">Data4!$GU$11:$GU$21</definedName>
    <definedName name="A126252874R_Latest">Data4!$GU$21</definedName>
    <definedName name="A126252878X">Data5!$S$1:$S$10,Data5!$S$11:$S$21</definedName>
    <definedName name="A126252878X_Data">Data5!$S$11:$S$21</definedName>
    <definedName name="A126252878X_Latest">Data5!$S$21</definedName>
    <definedName name="A126252882R">Data1!$IK$1:$IK$10,Data1!$IK$11:$IK$21</definedName>
    <definedName name="A126252882R_Data">Data1!$IK$11:$IK$21</definedName>
    <definedName name="A126252882R_Latest">Data1!$IK$21</definedName>
    <definedName name="A126252886X">Data2!$S$1:$S$10,Data2!$S$11:$S$21</definedName>
    <definedName name="A126252886X_Data">Data2!$S$11:$S$21</definedName>
    <definedName name="A126252886X_Latest">Data2!$S$21</definedName>
    <definedName name="A126252890R">Data2!$G$1:$G$10,Data2!$G$11:$G$21</definedName>
    <definedName name="A126252890R_Data">Data2!$G$11:$G$21</definedName>
    <definedName name="A126252890R_Latest">Data2!$G$21</definedName>
    <definedName name="A126252894X">Data1!$IN$1:$IN$10,Data1!$IN$11:$IN$21</definedName>
    <definedName name="A126252894X_Data">Data1!$IN$11:$IN$21</definedName>
    <definedName name="A126252894X_Latest">Data1!$IN$21</definedName>
    <definedName name="A126252898J">Data2!$D$1:$D$10,Data2!$D$11:$D$21</definedName>
    <definedName name="A126252898J_Data">Data2!$D$11:$D$21</definedName>
    <definedName name="A126252898J_Latest">Data2!$D$21</definedName>
    <definedName name="A126252902L">Data2!$Y$1:$Y$10,Data2!$Y$11:$Y$21</definedName>
    <definedName name="A126252902L_Data">Data2!$Y$11:$Y$21</definedName>
    <definedName name="A126252902L_Latest">Data2!$Y$21</definedName>
    <definedName name="A126252906W">Data2!$P$1:$P$10,Data2!$P$11:$P$21</definedName>
    <definedName name="A126252906W_Data">Data2!$P$11:$P$21</definedName>
    <definedName name="A126252906W_Latest">Data2!$P$21</definedName>
    <definedName name="A126252910L">Data2!$AE$1:$AE$10,Data2!$AE$11:$AE$21</definedName>
    <definedName name="A126252910L_Data">Data2!$AE$11:$AE$21</definedName>
    <definedName name="A126252910L_Latest">Data2!$AE$21</definedName>
    <definedName name="A126252914W">Data2!$AQ$1:$AQ$10,Data2!$AQ$11:$AQ$21</definedName>
    <definedName name="A126252914W_Data">Data2!$AQ$11:$AQ$21</definedName>
    <definedName name="A126252914W_Latest">Data2!$AQ$21</definedName>
    <definedName name="A126252918F">Data1!$HV$1:$HV$10,Data1!$HV$11:$HV$21</definedName>
    <definedName name="A126252918F_Data">Data1!$HV$11:$HV$21</definedName>
    <definedName name="A126252918F_Latest">Data1!$HV$21</definedName>
    <definedName name="A126252922W">Data1!$IH$1:$IH$10,Data1!$IH$11:$IH$21</definedName>
    <definedName name="A126252922W_Data">Data1!$IH$11:$IH$21</definedName>
    <definedName name="A126252922W_Latest">Data1!$IH$21</definedName>
    <definedName name="A126252926F">Data2!$V$1:$V$10,Data2!$V$11:$V$21</definedName>
    <definedName name="A126252926F_Data">Data2!$V$11:$V$21</definedName>
    <definedName name="A126252926F_Latest">Data2!$V$21</definedName>
    <definedName name="A126252930W">Data2!$AB$1:$AB$10,Data2!$AB$11:$AB$21</definedName>
    <definedName name="A126252930W_Data">Data2!$AB$11:$AB$21</definedName>
    <definedName name="A126252930W_Latest">Data2!$AB$21</definedName>
    <definedName name="A126252934F">Data2!$AH$1:$AH$10,Data2!$AH$11:$AH$21</definedName>
    <definedName name="A126252934F_Data">Data2!$AH$11:$AH$21</definedName>
    <definedName name="A126252934F_Latest">Data2!$AH$21</definedName>
    <definedName name="A126252938R">Data2!$AN$1:$AN$10,Data2!$AN$11:$AN$21</definedName>
    <definedName name="A126252938R_Data">Data2!$AN$11:$AN$21</definedName>
    <definedName name="A126252938R_Latest">Data2!$AN$21</definedName>
    <definedName name="A126252942F">Data1!$HD$1:$HD$10,Data1!$HD$11:$HD$21</definedName>
    <definedName name="A126252942F_Data">Data1!$HD$11:$HD$21</definedName>
    <definedName name="A126252942F_Latest">Data1!$HD$21</definedName>
    <definedName name="A126252946R">Data1!$HM$1:$HM$10,Data1!$HM$11:$HM$21</definedName>
    <definedName name="A126252946R_Data">Data1!$HM$11:$HM$21</definedName>
    <definedName name="A126252946R_Latest">Data1!$HM$21</definedName>
    <definedName name="A126252950F">Data1!$HP$1:$HP$10,Data1!$HP$11:$HP$21</definedName>
    <definedName name="A126252950F_Data">Data1!$HP$11:$HP$21</definedName>
    <definedName name="A126252950F_Latest">Data1!$HP$21</definedName>
    <definedName name="A126252954R">Data1!$IQ$1:$IQ$10,Data1!$IQ$11:$IQ$21</definedName>
    <definedName name="A126252954R_Data">Data1!$IQ$11:$IQ$21</definedName>
    <definedName name="A126252954R_Latest">Data1!$IQ$21</definedName>
    <definedName name="A126252958X">Data1!$GX$1:$GX$10,Data1!$GX$11:$GX$21</definedName>
    <definedName name="A126252958X_Data">Data1!$GX$11:$GX$21</definedName>
    <definedName name="A126252958X_Latest">Data1!$GX$21</definedName>
    <definedName name="A126252962R">Data2!$AK$1:$AK$10,Data2!$AK$11:$AK$21</definedName>
    <definedName name="A126252962R_Data">Data2!$AK$11:$AK$21</definedName>
    <definedName name="A126252962R_Latest">Data2!$AK$21</definedName>
    <definedName name="A126252966X">Data2!$AW$1:$AW$10,Data2!$AW$11:$AW$21</definedName>
    <definedName name="A126252966X_Data">Data2!$AW$11:$AW$21</definedName>
    <definedName name="A126252966X_Latest">Data2!$AW$21</definedName>
    <definedName name="A126252970R">Data2!$AZ$1:$AZ$10,Data2!$AZ$11:$AZ$21</definedName>
    <definedName name="A126252970R_Data">Data2!$AZ$11:$AZ$21</definedName>
    <definedName name="A126252970R_Latest">Data2!$AZ$21</definedName>
    <definedName name="A126252974X">Data1!$HS$1:$HS$10,Data1!$HS$11:$HS$21</definedName>
    <definedName name="A126252974X_Data">Data1!$HS$11:$HS$21</definedName>
    <definedName name="A126252974X_Latest">Data1!$HS$21</definedName>
    <definedName name="A126252978J">Data1!$IB$1:$IB$10,Data1!$IB$11:$IB$21</definedName>
    <definedName name="A126252978J_Data">Data1!$IB$11:$IB$21</definedName>
    <definedName name="A126252978J_Latest">Data1!$IB$21</definedName>
    <definedName name="A126252982X">Data2!$J$1:$J$10,Data2!$J$11:$J$21</definedName>
    <definedName name="A126252982X_Data">Data2!$J$11:$J$21</definedName>
    <definedName name="A126252982X_Latest">Data2!$J$21</definedName>
    <definedName name="A126252986J">Data2!$M$1:$M$10,Data2!$M$11:$M$21</definedName>
    <definedName name="A126252986J_Data">Data2!$M$11:$M$21</definedName>
    <definedName name="A126252986J_Latest">Data2!$M$21</definedName>
    <definedName name="A126252990X">Data2!$AT$1:$AT$10,Data2!$AT$11:$AT$21</definedName>
    <definedName name="A126252990X_Data">Data2!$AT$11:$AT$21</definedName>
    <definedName name="A126252990X_Latest">Data2!$AT$21</definedName>
    <definedName name="A126252994J">Data1!$HA$1:$HA$10,Data1!$HA$11:$HA$21</definedName>
    <definedName name="A126252994J_Data">Data1!$HA$11:$HA$21</definedName>
    <definedName name="A126252994J_Latest">Data1!$HA$21</definedName>
    <definedName name="A126252998T">Data1!$HG$1:$HG$10,Data1!$HG$11:$HG$21</definedName>
    <definedName name="A126252998T_Data">Data1!$HG$11:$HG$21</definedName>
    <definedName name="A126252998T_Latest">Data1!$HG$21</definedName>
    <definedName name="A126253002X">Data1!$HJ$1:$HJ$10,Data1!$HJ$11:$HJ$21</definedName>
    <definedName name="A126253002X_Data">Data1!$HJ$11:$HJ$21</definedName>
    <definedName name="A126253002X_Latest">Data1!$HJ$21</definedName>
    <definedName name="A126253006J">Data1!$HY$1:$HY$10,Data1!$HY$11:$HY$21</definedName>
    <definedName name="A126253006J_Data">Data1!$HY$11:$HY$21</definedName>
    <definedName name="A126253006J_Latest">Data1!$HY$21</definedName>
    <definedName name="A126253010X">Data1!$IE$1:$IE$10,Data1!$IE$11:$IE$21</definedName>
    <definedName name="A126253010X_Data">Data1!$IE$11:$IE$21</definedName>
    <definedName name="A126253010X_Latest">Data1!$IE$21</definedName>
    <definedName name="A126253014J">Data2!$BC$1:$BC$10,Data2!$BC$11:$BC$21</definedName>
    <definedName name="A126253014J_Data">Data2!$BC$11:$BC$21</definedName>
    <definedName name="A126253014J_Latest">Data2!$BC$21</definedName>
    <definedName name="A126254106K">Data3!$AY$1:$AY$10,Data3!$AY$11:$AY$21</definedName>
    <definedName name="A126254106K_Data">Data3!$AY$11:$AY$21</definedName>
    <definedName name="A126254106K_Latest">Data3!$AY$21</definedName>
    <definedName name="A126254110A">Data3!$BW$1:$BW$10,Data3!$BW$11:$BW$21</definedName>
    <definedName name="A126254110A_Data">Data3!$BW$11:$BW$21</definedName>
    <definedName name="A126254110A_Latest">Data3!$BW$21</definedName>
    <definedName name="A126254114K">Data3!$BK$1:$BK$10,Data3!$BK$11:$BK$21</definedName>
    <definedName name="A126254114K_Data">Data3!$BK$11:$BK$21</definedName>
    <definedName name="A126254114K_Latest">Data3!$BK$21</definedName>
    <definedName name="A126254118V">Data3!$BB$1:$BB$10,Data3!$BB$11:$BB$21</definedName>
    <definedName name="A126254118V_Data">Data3!$BB$11:$BB$21</definedName>
    <definedName name="A126254118V_Latest">Data3!$BB$21</definedName>
    <definedName name="A126254122K">Data3!$BH$1:$BH$10,Data3!$BH$11:$BH$21</definedName>
    <definedName name="A126254122K_Data">Data3!$BH$11:$BH$21</definedName>
    <definedName name="A126254122K_Latest">Data3!$BH$21</definedName>
    <definedName name="A126254126V">Data3!$CC$1:$CC$10,Data3!$CC$11:$CC$21</definedName>
    <definedName name="A126254126V_Data">Data3!$CC$11:$CC$21</definedName>
    <definedName name="A126254126V_Latest">Data3!$CC$21</definedName>
    <definedName name="A126254130K">Data3!$BT$1:$BT$10,Data3!$BT$11:$BT$21</definedName>
    <definedName name="A126254130K_Data">Data3!$BT$11:$BT$21</definedName>
    <definedName name="A126254130K_Latest">Data3!$BT$21</definedName>
    <definedName name="A126254134V">Data3!$CI$1:$CI$10,Data3!$CI$11:$CI$21</definedName>
    <definedName name="A126254134V_Data">Data3!$CI$11:$CI$21</definedName>
    <definedName name="A126254134V_Latest">Data3!$CI$21</definedName>
    <definedName name="A126254138C">Data3!$CU$1:$CU$10,Data3!$CU$11:$CU$21</definedName>
    <definedName name="A126254138C_Data">Data3!$CU$11:$CU$21</definedName>
    <definedName name="A126254138C_Latest">Data3!$CU$21</definedName>
    <definedName name="A126254142V">Data3!$AJ$1:$AJ$10,Data3!$AJ$11:$AJ$21</definedName>
    <definedName name="A126254142V_Data">Data3!$AJ$11:$AJ$21</definedName>
    <definedName name="A126254142V_Latest">Data3!$AJ$21</definedName>
    <definedName name="A126254146C">Data3!$AV$1:$AV$10,Data3!$AV$11:$AV$21</definedName>
    <definedName name="A126254146C_Data">Data3!$AV$11:$AV$21</definedName>
    <definedName name="A126254146C_Latest">Data3!$AV$21</definedName>
    <definedName name="A126254150V">Data3!$BZ$1:$BZ$10,Data3!$BZ$11:$BZ$21</definedName>
    <definedName name="A126254150V_Data">Data3!$BZ$11:$BZ$21</definedName>
    <definedName name="A126254150V_Latest">Data3!$BZ$21</definedName>
    <definedName name="A126254154C">Data3!$CF$1:$CF$10,Data3!$CF$11:$CF$21</definedName>
    <definedName name="A126254154C_Data">Data3!$CF$11:$CF$21</definedName>
    <definedName name="A126254154C_Latest">Data3!$CF$21</definedName>
    <definedName name="A126254158L">Data3!$CL$1:$CL$10,Data3!$CL$11:$CL$21</definedName>
    <definedName name="A126254158L_Data">Data3!$CL$11:$CL$21</definedName>
    <definedName name="A126254158L_Latest">Data3!$CL$21</definedName>
    <definedName name="A126254162C">Data3!$CR$1:$CR$10,Data3!$CR$11:$CR$21</definedName>
    <definedName name="A126254162C_Data">Data3!$CR$11:$CR$21</definedName>
    <definedName name="A126254162C_Latest">Data3!$CR$21</definedName>
    <definedName name="A126254166L">Data3!$R$1:$R$10,Data3!$R$11:$R$21</definedName>
    <definedName name="A126254166L_Data">Data3!$R$11:$R$21</definedName>
    <definedName name="A126254166L_Latest">Data3!$R$21</definedName>
    <definedName name="A126254170C">Data3!$AA$1:$AA$10,Data3!$AA$11:$AA$21</definedName>
    <definedName name="A126254170C_Data">Data3!$AA$11:$AA$21</definedName>
    <definedName name="A126254170C_Latest">Data3!$AA$21</definedName>
    <definedName name="A126254174L">Data3!$AD$1:$AD$10,Data3!$AD$11:$AD$21</definedName>
    <definedName name="A126254174L_Data">Data3!$AD$11:$AD$21</definedName>
    <definedName name="A126254174L_Latest">Data3!$AD$21</definedName>
    <definedName name="A126254178W">Data3!$BE$1:$BE$10,Data3!$BE$11:$BE$21</definedName>
    <definedName name="A126254178W_Data">Data3!$BE$11:$BE$21</definedName>
    <definedName name="A126254178W_Latest">Data3!$BE$21</definedName>
    <definedName name="A126254182L">Data3!$L$1:$L$10,Data3!$L$11:$L$21</definedName>
    <definedName name="A126254182L_Data">Data3!$L$11:$L$21</definedName>
    <definedName name="A126254182L_Latest">Data3!$L$21</definedName>
    <definedName name="A126254186W">Data3!$CO$1:$CO$10,Data3!$CO$11:$CO$21</definedName>
    <definedName name="A126254186W_Data">Data3!$CO$11:$CO$21</definedName>
    <definedName name="A126254186W_Latest">Data3!$CO$21</definedName>
    <definedName name="A126254190L">Data3!$DA$1:$DA$10,Data3!$DA$11:$DA$21</definedName>
    <definedName name="A126254190L_Data">Data3!$DA$11:$DA$21</definedName>
    <definedName name="A126254190L_Latest">Data3!$DA$21</definedName>
    <definedName name="A126254194W">Data3!$DD$1:$DD$10,Data3!$DD$11:$DD$21</definedName>
    <definedName name="A126254194W_Data">Data3!$DD$11:$DD$21</definedName>
    <definedName name="A126254194W_Latest">Data3!$DD$21</definedName>
    <definedName name="A126254198F">Data3!$AG$1:$AG$10,Data3!$AG$11:$AG$21</definedName>
    <definedName name="A126254198F_Data">Data3!$AG$11:$AG$21</definedName>
    <definedName name="A126254198F_Latest">Data3!$AG$21</definedName>
    <definedName name="A126254202K">Data3!$AP$1:$AP$10,Data3!$AP$11:$AP$21</definedName>
    <definedName name="A126254202K_Data">Data3!$AP$11:$AP$21</definedName>
    <definedName name="A126254202K_Latest">Data3!$AP$21</definedName>
    <definedName name="A126254206V">Data3!$BN$1:$BN$10,Data3!$BN$11:$BN$21</definedName>
    <definedName name="A126254206V_Data">Data3!$BN$11:$BN$21</definedName>
    <definedName name="A126254206V_Latest">Data3!$BN$21</definedName>
    <definedName name="A126254210K">Data3!$BQ$1:$BQ$10,Data3!$BQ$11:$BQ$21</definedName>
    <definedName name="A126254210K_Data">Data3!$BQ$11:$BQ$21</definedName>
    <definedName name="A126254210K_Latest">Data3!$BQ$21</definedName>
    <definedName name="A126254214V">Data3!$CX$1:$CX$10,Data3!$CX$11:$CX$21</definedName>
    <definedName name="A126254214V_Data">Data3!$CX$11:$CX$21</definedName>
    <definedName name="A126254214V_Latest">Data3!$CX$21</definedName>
    <definedName name="A126254218C">Data3!$O$1:$O$10,Data3!$O$11:$O$21</definedName>
    <definedName name="A126254218C_Data">Data3!$O$11:$O$21</definedName>
    <definedName name="A126254218C_Latest">Data3!$O$21</definedName>
    <definedName name="A126254222V">Data3!$U$1:$U$10,Data3!$U$11:$U$21</definedName>
    <definedName name="A126254222V_Data">Data3!$U$11:$U$21</definedName>
    <definedName name="A126254222V_Latest">Data3!$U$21</definedName>
    <definedName name="A126254226C">Data3!$X$1:$X$10,Data3!$X$11:$X$21</definedName>
    <definedName name="A126254226C_Data">Data3!$X$11:$X$21</definedName>
    <definedName name="A126254226C_Latest">Data3!$X$21</definedName>
    <definedName name="A126254230V">Data3!$AM$1:$AM$10,Data3!$AM$11:$AM$21</definedName>
    <definedName name="A126254230V_Data">Data3!$AM$11:$AM$21</definedName>
    <definedName name="A126254230V_Latest">Data3!$AM$21</definedName>
    <definedName name="A126254234C">Data3!$AS$1:$AS$10,Data3!$AS$11:$AS$21</definedName>
    <definedName name="A126254234C_Data">Data3!$AS$11:$AS$21</definedName>
    <definedName name="A126254234C_Latest">Data3!$AS$21</definedName>
    <definedName name="A126254238L">Data3!$DG$1:$DG$10,Data3!$DG$11:$DG$21</definedName>
    <definedName name="A126254238L_Data">Data3!$DG$11:$DG$21</definedName>
    <definedName name="A126254238L_Latest">Data3!$DG$21</definedName>
    <definedName name="A126255330W">Data1!$EM$1:$EM$10,Data1!$EM$11:$EM$21</definedName>
    <definedName name="A126255330W_Data">Data1!$EM$11:$EM$21</definedName>
    <definedName name="A126255330W_Latest">Data1!$EM$21</definedName>
    <definedName name="A126255334F">Data1!$FK$1:$FK$10,Data1!$FK$11:$FK$21</definedName>
    <definedName name="A126255334F_Data">Data1!$FK$11:$FK$21</definedName>
    <definedName name="A126255334F_Latest">Data1!$FK$21</definedName>
    <definedName name="A126255338R">Data1!$EY$1:$EY$10,Data1!$EY$11:$EY$21</definedName>
    <definedName name="A126255338R_Data">Data1!$EY$11:$EY$21</definedName>
    <definedName name="A126255338R_Latest">Data1!$EY$21</definedName>
    <definedName name="A126255342F">Data1!$EP$1:$EP$10,Data1!$EP$11:$EP$21</definedName>
    <definedName name="A126255342F_Data">Data1!$EP$11:$EP$21</definedName>
    <definedName name="A126255342F_Latest">Data1!$EP$21</definedName>
    <definedName name="A126255346R">Data1!$EV$1:$EV$10,Data1!$EV$11:$EV$21</definedName>
    <definedName name="A126255346R_Data">Data1!$EV$11:$EV$21</definedName>
    <definedName name="A126255346R_Latest">Data1!$EV$21</definedName>
    <definedName name="A126255350F">Data1!$FQ$1:$FQ$10,Data1!$FQ$11:$FQ$21</definedName>
    <definedName name="A126255350F_Data">Data1!$FQ$11:$FQ$21</definedName>
    <definedName name="A126255350F_Latest">Data1!$FQ$21</definedName>
    <definedName name="A126255354R">Data1!$FH$1:$FH$10,Data1!$FH$11:$FH$21</definedName>
    <definedName name="A126255354R_Data">Data1!$FH$11:$FH$21</definedName>
    <definedName name="A126255354R_Latest">Data1!$FH$21</definedName>
    <definedName name="A126255358X">Data1!$FW$1:$FW$10,Data1!$FW$11:$FW$21</definedName>
    <definedName name="A126255358X_Data">Data1!$FW$11:$FW$21</definedName>
    <definedName name="A126255358X_Latest">Data1!$FW$21</definedName>
    <definedName name="A126255362R">Data1!$GI$1:$GI$10,Data1!$GI$11:$GI$21</definedName>
    <definedName name="A126255362R_Data">Data1!$GI$11:$GI$21</definedName>
    <definedName name="A126255362R_Latest">Data1!$GI$21</definedName>
    <definedName name="A126255366X">Data1!$DX$1:$DX$10,Data1!$DX$11:$DX$21</definedName>
    <definedName name="A126255366X_Data">Data1!$DX$11:$DX$21</definedName>
    <definedName name="A126255366X_Latest">Data1!$DX$21</definedName>
    <definedName name="A126255370R">Data1!$EJ$1:$EJ$10,Data1!$EJ$11:$EJ$21</definedName>
    <definedName name="A126255370R_Data">Data1!$EJ$11:$EJ$21</definedName>
    <definedName name="A126255370R_Latest">Data1!$EJ$21</definedName>
    <definedName name="A126255374X">Data1!$FN$1:$FN$10,Data1!$FN$11:$FN$21</definedName>
    <definedName name="A126255374X_Data">Data1!$FN$11:$FN$21</definedName>
    <definedName name="A126255374X_Latest">Data1!$FN$21</definedName>
    <definedName name="A126255378J">Data1!$FT$1:$FT$10,Data1!$FT$11:$FT$21</definedName>
    <definedName name="A126255378J_Data">Data1!$FT$11:$FT$21</definedName>
    <definedName name="A126255378J_Latest">Data1!$FT$21</definedName>
    <definedName name="A126255382X">Data1!$FZ$1:$FZ$10,Data1!$FZ$11:$FZ$21</definedName>
    <definedName name="A126255382X_Data">Data1!$FZ$11:$FZ$21</definedName>
    <definedName name="A126255382X_Latest">Data1!$FZ$21</definedName>
    <definedName name="A126255386J">Data1!$GF$1:$GF$10,Data1!$GF$11:$GF$21</definedName>
    <definedName name="A126255386J_Data">Data1!$GF$11:$GF$21</definedName>
    <definedName name="A126255386J_Latest">Data1!$GF$21</definedName>
    <definedName name="A126255390X">Data1!$DF$1:$DF$10,Data1!$DF$11:$DF$21</definedName>
    <definedName name="A126255390X_Data">Data1!$DF$11:$DF$21</definedName>
    <definedName name="A126255390X_Latest">Data1!$DF$21</definedName>
    <definedName name="A126255394J">Data1!$DO$1:$DO$10,Data1!$DO$11:$DO$21</definedName>
    <definedName name="A126255394J_Data">Data1!$DO$11:$DO$21</definedName>
    <definedName name="A126255394J_Latest">Data1!$DO$21</definedName>
    <definedName name="A126255398T">Data1!$DR$1:$DR$10,Data1!$DR$11:$DR$21</definedName>
    <definedName name="A126255398T_Data">Data1!$DR$11:$DR$21</definedName>
    <definedName name="A126255398T_Latest">Data1!$DR$21</definedName>
    <definedName name="A126255402W">Data1!$ES$1:$ES$10,Data1!$ES$11:$ES$21</definedName>
    <definedName name="A126255402W_Data">Data1!$ES$11:$ES$21</definedName>
    <definedName name="A126255402W_Latest">Data1!$ES$21</definedName>
    <definedName name="A126255406F">Data1!$CZ$1:$CZ$10,Data1!$CZ$11:$CZ$21</definedName>
    <definedName name="A126255406F_Data">Data1!$CZ$11:$CZ$21</definedName>
    <definedName name="A126255406F_Latest">Data1!$CZ$21</definedName>
    <definedName name="A126255410W">Data1!$GC$1:$GC$10,Data1!$GC$11:$GC$21</definedName>
    <definedName name="A126255410W_Data">Data1!$GC$11:$GC$21</definedName>
    <definedName name="A126255410W_Latest">Data1!$GC$21</definedName>
    <definedName name="A126255414F">Data1!$GO$1:$GO$10,Data1!$GO$11:$GO$21</definedName>
    <definedName name="A126255414F_Data">Data1!$GO$11:$GO$21</definedName>
    <definedName name="A126255414F_Latest">Data1!$GO$21</definedName>
    <definedName name="A126255418R">Data1!$GR$1:$GR$10,Data1!$GR$11:$GR$21</definedName>
    <definedName name="A126255418R_Data">Data1!$GR$11:$GR$21</definedName>
    <definedName name="A126255418R_Latest">Data1!$GR$21</definedName>
    <definedName name="A126255422F">Data1!$DU$1:$DU$10,Data1!$DU$11:$DU$21</definedName>
    <definedName name="A126255422F_Data">Data1!$DU$11:$DU$21</definedName>
    <definedName name="A126255422F_Latest">Data1!$DU$21</definedName>
    <definedName name="A126255426R">Data1!$ED$1:$ED$10,Data1!$ED$11:$ED$21</definedName>
    <definedName name="A126255426R_Data">Data1!$ED$11:$ED$21</definedName>
    <definedName name="A126255426R_Latest">Data1!$ED$21</definedName>
    <definedName name="A126255430F">Data1!$FB$1:$FB$10,Data1!$FB$11:$FB$21</definedName>
    <definedName name="A126255430F_Data">Data1!$FB$11:$FB$21</definedName>
    <definedName name="A126255430F_Latest">Data1!$FB$21</definedName>
    <definedName name="A126255434R">Data1!$FE$1:$FE$10,Data1!$FE$11:$FE$21</definedName>
    <definedName name="A126255434R_Data">Data1!$FE$11:$FE$21</definedName>
    <definedName name="A126255434R_Latest">Data1!$FE$21</definedName>
    <definedName name="A126255438X">Data1!$GL$1:$GL$10,Data1!$GL$11:$GL$21</definedName>
    <definedName name="A126255438X_Data">Data1!$GL$11:$GL$21</definedName>
    <definedName name="A126255438X_Latest">Data1!$GL$21</definedName>
    <definedName name="A126255442R">Data1!$DC$1:$DC$10,Data1!$DC$11:$DC$21</definedName>
    <definedName name="A126255442R_Data">Data1!$DC$11:$DC$21</definedName>
    <definedName name="A126255442R_Latest">Data1!$DC$21</definedName>
    <definedName name="A126255446X">Data1!$DI$1:$DI$10,Data1!$DI$11:$DI$21</definedName>
    <definedName name="A126255446X_Data">Data1!$DI$11:$DI$21</definedName>
    <definedName name="A126255446X_Latest">Data1!$DI$21</definedName>
    <definedName name="A126255450R">Data1!$DL$1:$DL$10,Data1!$DL$11:$DL$21</definedName>
    <definedName name="A126255450R_Data">Data1!$DL$11:$DL$21</definedName>
    <definedName name="A126255450R_Latest">Data1!$DL$21</definedName>
    <definedName name="A126255454X">Data1!$EA$1:$EA$10,Data1!$EA$11:$EA$21</definedName>
    <definedName name="A126255454X_Data">Data1!$EA$11:$EA$21</definedName>
    <definedName name="A126255454X_Latest">Data1!$EA$21</definedName>
    <definedName name="A126255458J">Data1!$EG$1:$EG$10,Data1!$EG$11:$EG$21</definedName>
    <definedName name="A126255458J_Data">Data1!$EG$11:$EG$21</definedName>
    <definedName name="A126255458J_Latest">Data1!$EG$21</definedName>
    <definedName name="A126255462X">Data1!$GU$1:$GU$10,Data1!$GU$11:$GU$21</definedName>
    <definedName name="A126255462X_Data">Data1!$GU$11:$GU$21</definedName>
    <definedName name="A126255462X_Latest">Data1!$GU$21</definedName>
    <definedName name="A126256554A">Data2!$CS$1:$CS$10,Data2!$CS$11:$CS$21</definedName>
    <definedName name="A126256554A_Data">Data2!$CS$11:$CS$21</definedName>
    <definedName name="A126256554A_Latest">Data2!$CS$21</definedName>
    <definedName name="A126256558K">Data2!$DQ$1:$DQ$10,Data2!$DQ$11:$DQ$21</definedName>
    <definedName name="A126256558K_Data">Data2!$DQ$11:$DQ$21</definedName>
    <definedName name="A126256558K_Latest">Data2!$DQ$21</definedName>
    <definedName name="A126256562A">Data2!$DE$1:$DE$10,Data2!$DE$11:$DE$21</definedName>
    <definedName name="A126256562A_Data">Data2!$DE$11:$DE$21</definedName>
    <definedName name="A126256562A_Latest">Data2!$DE$21</definedName>
    <definedName name="A126256566K">Data2!$CV$1:$CV$10,Data2!$CV$11:$CV$21</definedName>
    <definedName name="A126256566K_Data">Data2!$CV$11:$CV$21</definedName>
    <definedName name="A126256566K_Latest">Data2!$CV$21</definedName>
    <definedName name="A126256570A">Data2!$DB$1:$DB$10,Data2!$DB$11:$DB$21</definedName>
    <definedName name="A126256570A_Data">Data2!$DB$11:$DB$21</definedName>
    <definedName name="A126256570A_Latest">Data2!$DB$21</definedName>
    <definedName name="A126256574K">Data2!$DW$1:$DW$10,Data2!$DW$11:$DW$21</definedName>
    <definedName name="A126256574K_Data">Data2!$DW$11:$DW$21</definedName>
    <definedName name="A126256574K_Latest">Data2!$DW$21</definedName>
    <definedName name="A126256578V">Data2!$DN$1:$DN$10,Data2!$DN$11:$DN$21</definedName>
    <definedName name="A126256578V_Data">Data2!$DN$11:$DN$21</definedName>
    <definedName name="A126256578V_Latest">Data2!$DN$21</definedName>
    <definedName name="A126256582K">Data2!$EC$1:$EC$10,Data2!$EC$11:$EC$21</definedName>
    <definedName name="A126256582K_Data">Data2!$EC$11:$EC$21</definedName>
    <definedName name="A126256582K_Latest">Data2!$EC$21</definedName>
    <definedName name="A126256586V">Data2!$EO$1:$EO$10,Data2!$EO$11:$EO$21</definedName>
    <definedName name="A126256586V_Data">Data2!$EO$11:$EO$21</definedName>
    <definedName name="A126256586V_Latest">Data2!$EO$21</definedName>
    <definedName name="A126256590K">Data2!$CD$1:$CD$10,Data2!$CD$11:$CD$21</definedName>
    <definedName name="A126256590K_Data">Data2!$CD$11:$CD$21</definedName>
    <definedName name="A126256590K_Latest">Data2!$CD$21</definedName>
    <definedName name="A126256594V">Data2!$CP$1:$CP$10,Data2!$CP$11:$CP$21</definedName>
    <definedName name="A126256594V_Data">Data2!$CP$11:$CP$21</definedName>
    <definedName name="A126256594V_Latest">Data2!$CP$21</definedName>
    <definedName name="A126256598C">Data2!$DT$1:$DT$10,Data2!$DT$11:$DT$21</definedName>
    <definedName name="A126256598C_Data">Data2!$DT$11:$DT$21</definedName>
    <definedName name="A126256598C_Latest">Data2!$DT$21</definedName>
    <definedName name="A126256602J">Data2!$DZ$1:$DZ$10,Data2!$DZ$11:$DZ$21</definedName>
    <definedName name="A126256602J_Data">Data2!$DZ$11:$DZ$21</definedName>
    <definedName name="A126256602J_Latest">Data2!$DZ$21</definedName>
    <definedName name="A126256606T">Data2!$EF$1:$EF$10,Data2!$EF$11:$EF$21</definedName>
    <definedName name="A126256606T_Data">Data2!$EF$11:$EF$21</definedName>
    <definedName name="A126256606T_Latest">Data2!$EF$21</definedName>
    <definedName name="A126256610J">Data2!$EL$1:$EL$10,Data2!$EL$11:$EL$21</definedName>
    <definedName name="A126256610J_Data">Data2!$EL$11:$EL$21</definedName>
    <definedName name="A126256610J_Latest">Data2!$EL$21</definedName>
    <definedName name="A126256614T">Data2!$BL$1:$BL$10,Data2!$BL$11:$BL$21</definedName>
    <definedName name="A126256614T_Data">Data2!$BL$11:$BL$21</definedName>
    <definedName name="A126256614T_Latest">Data2!$BL$21</definedName>
    <definedName name="A126256618A">Data2!$BU$1:$BU$10,Data2!$BU$11:$BU$21</definedName>
    <definedName name="A126256618A_Data">Data2!$BU$11:$BU$21</definedName>
    <definedName name="A126256618A_Latest">Data2!$BU$21</definedName>
    <definedName name="A126256622T">Data2!$BX$1:$BX$10,Data2!$BX$11:$BX$21</definedName>
    <definedName name="A126256622T_Data">Data2!$BX$11:$BX$21</definedName>
    <definedName name="A126256622T_Latest">Data2!$BX$21</definedName>
    <definedName name="A126256626A">Data2!$CY$1:$CY$10,Data2!$CY$11:$CY$21</definedName>
    <definedName name="A126256626A_Data">Data2!$CY$11:$CY$21</definedName>
    <definedName name="A126256626A_Latest">Data2!$CY$21</definedName>
    <definedName name="A126256630T">Data2!$BF$1:$BF$10,Data2!$BF$11:$BF$21</definedName>
    <definedName name="A126256630T_Data">Data2!$BF$11:$BF$21</definedName>
    <definedName name="A126256630T_Latest">Data2!$BF$21</definedName>
    <definedName name="A126256634A">Data2!$EI$1:$EI$10,Data2!$EI$11:$EI$21</definedName>
    <definedName name="A126256634A_Data">Data2!$EI$11:$EI$21</definedName>
    <definedName name="A126256634A_Latest">Data2!$EI$21</definedName>
    <definedName name="A126256638K">Data2!$EU$1:$EU$10,Data2!$EU$11:$EU$21</definedName>
    <definedName name="A126256638K_Data">Data2!$EU$11:$EU$21</definedName>
    <definedName name="A126256638K_Latest">Data2!$EU$21</definedName>
    <definedName name="A126256642A">Data2!$EX$1:$EX$10,Data2!$EX$11:$EX$21</definedName>
    <definedName name="A126256642A_Data">Data2!$EX$11:$EX$21</definedName>
    <definedName name="A126256642A_Latest">Data2!$EX$21</definedName>
    <definedName name="A126256646K">Data2!$CA$1:$CA$10,Data2!$CA$11:$CA$21</definedName>
    <definedName name="A126256646K_Data">Data2!$CA$11:$CA$21</definedName>
    <definedName name="A126256646K_Latest">Data2!$CA$21</definedName>
    <definedName name="A126256650A">Data2!$CJ$1:$CJ$10,Data2!$CJ$11:$CJ$21</definedName>
    <definedName name="A126256650A_Data">Data2!$CJ$11:$CJ$21</definedName>
    <definedName name="A126256650A_Latest">Data2!$CJ$21</definedName>
    <definedName name="A126256654K">Data2!$DH$1:$DH$10,Data2!$DH$11:$DH$21</definedName>
    <definedName name="A126256654K_Data">Data2!$DH$11:$DH$21</definedName>
    <definedName name="A126256654K_Latest">Data2!$DH$21</definedName>
    <definedName name="A126256658V">Data2!$DK$1:$DK$10,Data2!$DK$11:$DK$21</definedName>
    <definedName name="A126256658V_Data">Data2!$DK$11:$DK$21</definedName>
    <definedName name="A126256658V_Latest">Data2!$DK$21</definedName>
    <definedName name="A126256662K">Data2!$ER$1:$ER$10,Data2!$ER$11:$ER$21</definedName>
    <definedName name="A126256662K_Data">Data2!$ER$11:$ER$21</definedName>
    <definedName name="A126256662K_Latest">Data2!$ER$21</definedName>
    <definedName name="A126256666V">Data2!$BI$1:$BI$10,Data2!$BI$11:$BI$21</definedName>
    <definedName name="A126256666V_Data">Data2!$BI$11:$BI$21</definedName>
    <definedName name="A126256666V_Latest">Data2!$BI$21</definedName>
    <definedName name="A126256670K">Data2!$BO$1:$BO$10,Data2!$BO$11:$BO$21</definedName>
    <definedName name="A126256670K_Data">Data2!$BO$11:$BO$21</definedName>
    <definedName name="A126256670K_Latest">Data2!$BO$21</definedName>
    <definedName name="A126256674V">Data2!$BR$1:$BR$10,Data2!$BR$11:$BR$21</definedName>
    <definedName name="A126256674V_Data">Data2!$BR$11:$BR$21</definedName>
    <definedName name="A126256674V_Latest">Data2!$BR$21</definedName>
    <definedName name="A126256678C">Data2!$CG$1:$CG$10,Data2!$CG$11:$CG$21</definedName>
    <definedName name="A126256678C_Data">Data2!$CG$11:$CG$21</definedName>
    <definedName name="A126256678C_Latest">Data2!$CG$21</definedName>
    <definedName name="A126256682V">Data2!$CM$1:$CM$10,Data2!$CM$11:$CM$21</definedName>
    <definedName name="A126256682V_Data">Data2!$CM$11:$CM$21</definedName>
    <definedName name="A126256682V_Latest">Data2!$CM$21</definedName>
    <definedName name="A126256686C">Data2!$FA$1:$FA$10,Data2!$FA$11:$FA$21</definedName>
    <definedName name="A126256686C_Data">Data2!$FA$11:$FA$21</definedName>
    <definedName name="A126256686C_Latest">Data2!$FA$21</definedName>
    <definedName name="A126257778F">Data2!$GQ$1:$GQ$10,Data2!$GQ$11:$GQ$21</definedName>
    <definedName name="A126257778F_Data">Data2!$GQ$11:$GQ$21</definedName>
    <definedName name="A126257778F_Latest">Data2!$GQ$21</definedName>
    <definedName name="A126257782W">Data2!$HO$1:$HO$10,Data2!$HO$11:$HO$21</definedName>
    <definedName name="A126257782W_Data">Data2!$HO$11:$HO$21</definedName>
    <definedName name="A126257782W_Latest">Data2!$HO$21</definedName>
    <definedName name="A126257786F">Data2!$HC$1:$HC$10,Data2!$HC$11:$HC$21</definedName>
    <definedName name="A126257786F_Data">Data2!$HC$11:$HC$21</definedName>
    <definedName name="A126257786F_Latest">Data2!$HC$21</definedName>
    <definedName name="A126257790W">Data2!$GT$1:$GT$10,Data2!$GT$11:$GT$21</definedName>
    <definedName name="A126257790W_Data">Data2!$GT$11:$GT$21</definedName>
    <definedName name="A126257790W_Latest">Data2!$GT$21</definedName>
    <definedName name="A126257794F">Data2!$GZ$1:$GZ$10,Data2!$GZ$11:$GZ$21</definedName>
    <definedName name="A126257794F_Data">Data2!$GZ$11:$GZ$21</definedName>
    <definedName name="A126257794F_Latest">Data2!$GZ$21</definedName>
    <definedName name="A126257798R">Data2!$HU$1:$HU$10,Data2!$HU$11:$HU$21</definedName>
    <definedName name="A126257798R_Data">Data2!$HU$11:$HU$21</definedName>
    <definedName name="A126257798R_Latest">Data2!$HU$21</definedName>
    <definedName name="A126257802V">Data2!$HL$1:$HL$10,Data2!$HL$11:$HL$21</definedName>
    <definedName name="A126257802V_Data">Data2!$HL$11:$HL$21</definedName>
    <definedName name="A126257802V_Latest">Data2!$HL$21</definedName>
    <definedName name="A126257806C">Data2!$IA$1:$IA$10,Data2!$IA$11:$IA$21</definedName>
    <definedName name="A126257806C_Data">Data2!$IA$11:$IA$21</definedName>
    <definedName name="A126257806C_Latest">Data2!$IA$21</definedName>
    <definedName name="A126257810V">Data2!$IM$1:$IM$10,Data2!$IM$11:$IM$21</definedName>
    <definedName name="A126257810V_Data">Data2!$IM$11:$IM$21</definedName>
    <definedName name="A126257810V_Latest">Data2!$IM$21</definedName>
    <definedName name="A126257814C">Data2!$GB$1:$GB$10,Data2!$GB$11:$GB$21</definedName>
    <definedName name="A126257814C_Data">Data2!$GB$11:$GB$21</definedName>
    <definedName name="A126257814C_Latest">Data2!$GB$21</definedName>
    <definedName name="A126257818L">Data2!$GN$1:$GN$10,Data2!$GN$11:$GN$21</definedName>
    <definedName name="A126257818L_Data">Data2!$GN$11:$GN$21</definedName>
    <definedName name="A126257818L_Latest">Data2!$GN$21</definedName>
    <definedName name="A126257822C">Data2!$HR$1:$HR$10,Data2!$HR$11:$HR$21</definedName>
    <definedName name="A126257822C_Data">Data2!$HR$11:$HR$21</definedName>
    <definedName name="A126257822C_Latest">Data2!$HR$21</definedName>
    <definedName name="A126257826L">Data2!$HX$1:$HX$10,Data2!$HX$11:$HX$21</definedName>
    <definedName name="A126257826L_Data">Data2!$HX$11:$HX$21</definedName>
    <definedName name="A126257826L_Latest">Data2!$HX$21</definedName>
    <definedName name="A126257830C">Data2!$ID$1:$ID$10,Data2!$ID$11:$ID$21</definedName>
    <definedName name="A126257830C_Data">Data2!$ID$11:$ID$21</definedName>
    <definedName name="A126257830C_Latest">Data2!$ID$21</definedName>
    <definedName name="A126257834L">Data2!$IJ$1:$IJ$10,Data2!$IJ$11:$IJ$21</definedName>
    <definedName name="A126257834L_Data">Data2!$IJ$11:$IJ$21</definedName>
    <definedName name="A126257834L_Latest">Data2!$IJ$21</definedName>
    <definedName name="A126257838W">Data2!$FJ$1:$FJ$10,Data2!$FJ$11:$FJ$21</definedName>
    <definedName name="A126257838W_Data">Data2!$FJ$11:$FJ$21</definedName>
    <definedName name="A126257838W_Latest">Data2!$FJ$21</definedName>
    <definedName name="A126257842L">Data2!$FS$1:$FS$10,Data2!$FS$11:$FS$21</definedName>
    <definedName name="A126257842L_Data">Data2!$FS$11:$FS$21</definedName>
    <definedName name="A126257842L_Latest">Data2!$FS$21</definedName>
    <definedName name="A126257846W">Data2!$FV$1:$FV$10,Data2!$FV$11:$FV$21</definedName>
    <definedName name="A126257846W_Data">Data2!$FV$11:$FV$21</definedName>
    <definedName name="A126257846W_Latest">Data2!$FV$21</definedName>
    <definedName name="A126257850L">Data2!$GW$1:$GW$10,Data2!$GW$11:$GW$21</definedName>
    <definedName name="A126257850L_Data">Data2!$GW$11:$GW$21</definedName>
    <definedName name="A126257850L_Latest">Data2!$GW$21</definedName>
    <definedName name="A126257854W">Data2!$FD$1:$FD$10,Data2!$FD$11:$FD$21</definedName>
    <definedName name="A126257854W_Data">Data2!$FD$11:$FD$21</definedName>
    <definedName name="A126257854W_Latest">Data2!$FD$21</definedName>
    <definedName name="A126257858F">Data2!$IG$1:$IG$10,Data2!$IG$11:$IG$21</definedName>
    <definedName name="A126257858F_Data">Data2!$IG$11:$IG$21</definedName>
    <definedName name="A126257858F_Latest">Data2!$IG$21</definedName>
    <definedName name="A126257862W">Data3!$C$1:$C$10,Data3!$C$11:$C$21</definedName>
    <definedName name="A126257862W_Data">Data3!$C$11:$C$21</definedName>
    <definedName name="A126257862W_Latest">Data3!$C$21</definedName>
    <definedName name="A126257866F">Data3!$F$1:$F$10,Data3!$F$11:$F$21</definedName>
    <definedName name="A126257866F_Data">Data3!$F$11:$F$21</definedName>
    <definedName name="A126257866F_Latest">Data3!$F$21</definedName>
    <definedName name="A126257870W">Data2!$FY$1:$FY$10,Data2!$FY$11:$FY$21</definedName>
    <definedName name="A126257870W_Data">Data2!$FY$11:$FY$21</definedName>
    <definedName name="A126257870W_Latest">Data2!$FY$21</definedName>
    <definedName name="A126257874F">Data2!$GH$1:$GH$10,Data2!$GH$11:$GH$21</definedName>
    <definedName name="A126257874F_Data">Data2!$GH$11:$GH$21</definedName>
    <definedName name="A126257874F_Latest">Data2!$GH$21</definedName>
    <definedName name="A126257878R">Data2!$HF$1:$HF$10,Data2!$HF$11:$HF$21</definedName>
    <definedName name="A126257878R_Data">Data2!$HF$11:$HF$21</definedName>
    <definedName name="A126257878R_Latest">Data2!$HF$21</definedName>
    <definedName name="A126257882F">Data2!$HI$1:$HI$10,Data2!$HI$11:$HI$21</definedName>
    <definedName name="A126257882F_Data">Data2!$HI$11:$HI$21</definedName>
    <definedName name="A126257882F_Latest">Data2!$HI$21</definedName>
    <definedName name="A126257886R">Data2!$IP$1:$IP$10,Data2!$IP$11:$IP$21</definedName>
    <definedName name="A126257886R_Data">Data2!$IP$11:$IP$21</definedName>
    <definedName name="A126257886R_Latest">Data2!$IP$21</definedName>
    <definedName name="A126257890F">Data2!$FG$1:$FG$10,Data2!$FG$11:$FG$21</definedName>
    <definedName name="A126257890F_Data">Data2!$FG$11:$FG$21</definedName>
    <definedName name="A126257890F_Latest">Data2!$FG$21</definedName>
    <definedName name="A126257894R">Data2!$FM$1:$FM$10,Data2!$FM$11:$FM$21</definedName>
    <definedName name="A126257894R_Data">Data2!$FM$11:$FM$21</definedName>
    <definedName name="A126257894R_Latest">Data2!$FM$21</definedName>
    <definedName name="A126257898X">Data2!$FP$1:$FP$10,Data2!$FP$11:$FP$21</definedName>
    <definedName name="A126257898X_Data">Data2!$FP$11:$FP$21</definedName>
    <definedName name="A126257898X_Latest">Data2!$FP$21</definedName>
    <definedName name="A126257902C">Data2!$GE$1:$GE$10,Data2!$GE$11:$GE$21</definedName>
    <definedName name="A126257902C_Data">Data2!$GE$11:$GE$21</definedName>
    <definedName name="A126257902C_Latest">Data2!$GE$21</definedName>
    <definedName name="A126257906L">Data2!$GK$1:$GK$10,Data2!$GK$11:$GK$21</definedName>
    <definedName name="A126257906L_Data">Data2!$GK$11:$GK$21</definedName>
    <definedName name="A126257906L_Latest">Data2!$GK$21</definedName>
    <definedName name="A126257910C">Data3!$I$1:$I$10,Data3!$I$11:$I$21</definedName>
    <definedName name="A126257910C_Data">Data3!$I$11:$I$21</definedName>
    <definedName name="A126257910C_Latest">Data3!$I$21</definedName>
    <definedName name="A126259002J">Data1!$AQ$1:$AQ$10,Data1!$AQ$11:$AQ$21</definedName>
    <definedName name="A126259002J_Data">Data1!$AQ$11:$AQ$21</definedName>
    <definedName name="A126259002J_Latest">Data1!$AQ$21</definedName>
    <definedName name="A126259006T">Data1!$BO$1:$BO$10,Data1!$BO$11:$BO$21</definedName>
    <definedName name="A126259006T_Data">Data1!$BO$11:$BO$21</definedName>
    <definedName name="A126259006T_Latest">Data1!$BO$21</definedName>
    <definedName name="A126259010J">Data1!$BC$1:$BC$10,Data1!$BC$11:$BC$21</definedName>
    <definedName name="A126259010J_Data">Data1!$BC$11:$BC$21</definedName>
    <definedName name="A126259010J_Latest">Data1!$BC$21</definedName>
    <definedName name="A126259014T">Data1!$AT$1:$AT$10,Data1!$AT$11:$AT$21</definedName>
    <definedName name="A126259014T_Data">Data1!$AT$11:$AT$21</definedName>
    <definedName name="A126259014T_Latest">Data1!$AT$21</definedName>
    <definedName name="A126259018A">Data1!$AZ$1:$AZ$10,Data1!$AZ$11:$AZ$21</definedName>
    <definedName name="A126259018A_Data">Data1!$AZ$11:$AZ$21</definedName>
    <definedName name="A126259018A_Latest">Data1!$AZ$21</definedName>
    <definedName name="A126259022T">Data1!$BU$1:$BU$10,Data1!$BU$11:$BU$21</definedName>
    <definedName name="A126259022T_Data">Data1!$BU$11:$BU$21</definedName>
    <definedName name="A126259022T_Latest">Data1!$BU$21</definedName>
    <definedName name="A126259026A">Data1!$BL$1:$BL$10,Data1!$BL$11:$BL$21</definedName>
    <definedName name="A126259026A_Data">Data1!$BL$11:$BL$21</definedName>
    <definedName name="A126259026A_Latest">Data1!$BL$21</definedName>
    <definedName name="A126259030T">Data1!$CA$1:$CA$10,Data1!$CA$11:$CA$21</definedName>
    <definedName name="A126259030T_Data">Data1!$CA$11:$CA$21</definedName>
    <definedName name="A126259030T_Latest">Data1!$CA$21</definedName>
    <definedName name="A126259034A">Data1!$CM$1:$CM$10,Data1!$CM$11:$CM$21</definedName>
    <definedName name="A126259034A_Data">Data1!$CM$11:$CM$21</definedName>
    <definedName name="A126259034A_Latest">Data1!$CM$21</definedName>
    <definedName name="A126259038K">Data1!$AB$1:$AB$10,Data1!$AB$11:$AB$21</definedName>
    <definedName name="A126259038K_Data">Data1!$AB$11:$AB$21</definedName>
    <definedName name="A126259038K_Latest">Data1!$AB$21</definedName>
    <definedName name="A126259042A">Data1!$AN$1:$AN$10,Data1!$AN$11:$AN$21</definedName>
    <definedName name="A126259042A_Data">Data1!$AN$11:$AN$21</definedName>
    <definedName name="A126259042A_Latest">Data1!$AN$21</definedName>
    <definedName name="A126259046K">Data1!$BR$1:$BR$10,Data1!$BR$11:$BR$21</definedName>
    <definedName name="A126259046K_Data">Data1!$BR$11:$BR$21</definedName>
    <definedName name="A126259046K_Latest">Data1!$BR$21</definedName>
    <definedName name="A126259050A">Data1!$BX$1:$BX$10,Data1!$BX$11:$BX$21</definedName>
    <definedName name="A126259050A_Data">Data1!$BX$11:$BX$21</definedName>
    <definedName name="A126259050A_Latest">Data1!$BX$21</definedName>
    <definedName name="A126259054K">Data1!$CD$1:$CD$10,Data1!$CD$11:$CD$21</definedName>
    <definedName name="A126259054K_Data">Data1!$CD$11:$CD$21</definedName>
    <definedName name="A126259054K_Latest">Data1!$CD$21</definedName>
    <definedName name="A126259058V">Data1!$CJ$1:$CJ$10,Data1!$CJ$11:$CJ$21</definedName>
    <definedName name="A126259058V_Data">Data1!$CJ$11:$CJ$21</definedName>
    <definedName name="A126259058V_Latest">Data1!$CJ$21</definedName>
    <definedName name="A126259062K">Data1!$J$1:$J$10,Data1!$J$11:$J$21</definedName>
    <definedName name="A126259062K_Data">Data1!$J$11:$J$21</definedName>
    <definedName name="A126259062K_Latest">Data1!$J$21</definedName>
    <definedName name="A126259066V">Data1!$S$1:$S$10,Data1!$S$11:$S$21</definedName>
    <definedName name="A126259066V_Data">Data1!$S$11:$S$21</definedName>
    <definedName name="A126259066V_Latest">Data1!$S$21</definedName>
    <definedName name="A126259070K">Data1!$V$1:$V$10,Data1!$V$11:$V$21</definedName>
    <definedName name="A126259070K_Data">Data1!$V$11:$V$21</definedName>
    <definedName name="A126259070K_Latest">Data1!$V$21</definedName>
    <definedName name="A126259074V">Data1!$AW$1:$AW$10,Data1!$AW$11:$AW$21</definedName>
    <definedName name="A126259074V_Data">Data1!$AW$11:$AW$21</definedName>
    <definedName name="A126259074V_Latest">Data1!$AW$21</definedName>
    <definedName name="A126259078C">Data1!$D$1:$D$10,Data1!$D$11:$D$21</definedName>
    <definedName name="A126259078C_Data">Data1!$D$11:$D$21</definedName>
    <definedName name="A126259078C_Latest">Data1!$D$21</definedName>
    <definedName name="A126259082V">Data1!$CG$1:$CG$10,Data1!$CG$11:$CG$21</definedName>
    <definedName name="A126259082V_Data">Data1!$CG$11:$CG$21</definedName>
    <definedName name="A126259082V_Latest">Data1!$CG$21</definedName>
    <definedName name="A126259086C">Data1!$CS$1:$CS$10,Data1!$CS$11:$CS$21</definedName>
    <definedName name="A126259086C_Data">Data1!$CS$11:$CS$21</definedName>
    <definedName name="A126259086C_Latest">Data1!$CS$21</definedName>
    <definedName name="A126259090V">Data1!$CV$1:$CV$10,Data1!$CV$11:$CV$21</definedName>
    <definedName name="A126259090V_Data">Data1!$CV$11:$CV$21</definedName>
    <definedName name="A126259090V_Latest">Data1!$CV$21</definedName>
    <definedName name="A126259094C">Data1!$Y$1:$Y$10,Data1!$Y$11:$Y$21</definedName>
    <definedName name="A126259094C_Data">Data1!$Y$11:$Y$21</definedName>
    <definedName name="A126259094C_Latest">Data1!$Y$21</definedName>
    <definedName name="A126259098L">Data1!$AH$1:$AH$10,Data1!$AH$11:$AH$21</definedName>
    <definedName name="A126259098L_Data">Data1!$AH$11:$AH$21</definedName>
    <definedName name="A126259098L_Latest">Data1!$AH$21</definedName>
    <definedName name="A126259102T">Data1!$BF$1:$BF$10,Data1!$BF$11:$BF$21</definedName>
    <definedName name="A126259102T_Data">Data1!$BF$11:$BF$21</definedName>
    <definedName name="A126259102T_Latest">Data1!$BF$21</definedName>
    <definedName name="A126259106A">Data1!$BI$1:$BI$10,Data1!$BI$11:$BI$21</definedName>
    <definedName name="A126259106A_Data">Data1!$BI$11:$BI$21</definedName>
    <definedName name="A126259106A_Latest">Data1!$BI$21</definedName>
    <definedName name="A126259110T">Data1!$CP$1:$CP$10,Data1!$CP$11:$CP$21</definedName>
    <definedName name="A126259110T_Data">Data1!$CP$11:$CP$21</definedName>
    <definedName name="A126259110T_Latest">Data1!$CP$21</definedName>
    <definedName name="A126259114A">Data1!$G$1:$G$10,Data1!$G$11:$G$21</definedName>
    <definedName name="A126259114A_Data">Data1!$G$11:$G$21</definedName>
    <definedName name="A126259114A_Latest">Data1!$G$21</definedName>
    <definedName name="A126259118K">Data1!$M$1:$M$10,Data1!$M$11:$M$21</definedName>
    <definedName name="A126259118K_Data">Data1!$M$11:$M$21</definedName>
    <definedName name="A126259118K_Latest">Data1!$M$21</definedName>
    <definedName name="A126259122A">Data1!$P$1:$P$10,Data1!$P$11:$P$21</definedName>
    <definedName name="A126259122A_Data">Data1!$P$11:$P$21</definedName>
    <definedName name="A126259122A_Latest">Data1!$P$21</definedName>
    <definedName name="A126259126K">Data1!$AE$1:$AE$10,Data1!$AE$11:$AE$21</definedName>
    <definedName name="A126259126K_Data">Data1!$AE$11:$AE$21</definedName>
    <definedName name="A126259126K_Latest">Data1!$AE$21</definedName>
    <definedName name="A126259130A">Data1!$AK$1:$AK$10,Data1!$AK$11:$AK$21</definedName>
    <definedName name="A126259130A_Data">Data1!$AK$11:$AK$21</definedName>
    <definedName name="A126259130A_Latest">Data1!$AK$21</definedName>
    <definedName name="A126259134K">Data1!$CY$1:$CY$10,Data1!$CY$11:$CY$21</definedName>
    <definedName name="A126259134K_Data">Data1!$CY$11:$CY$21</definedName>
    <definedName name="A126259134K_Latest">Data1!$CY$21</definedName>
    <definedName name="A126259138V">Data6!$DO$1:$DO$10,Data6!$DO$11:$DO$21</definedName>
    <definedName name="A126259138V_Data">Data6!$DO$11:$DO$21</definedName>
    <definedName name="A126259138V_Latest">Data6!$DO$21</definedName>
    <definedName name="A126259142K">Data6!$EM$1:$EM$10,Data6!$EM$11:$EM$21</definedName>
    <definedName name="A126259142K_Data">Data6!$EM$11:$EM$21</definedName>
    <definedName name="A126259142K_Latest">Data6!$EM$21</definedName>
    <definedName name="A126259146V">Data6!$EA$1:$EA$10,Data6!$EA$11:$EA$21</definedName>
    <definedName name="A126259146V_Data">Data6!$EA$11:$EA$21</definedName>
    <definedName name="A126259146V_Latest">Data6!$EA$21</definedName>
    <definedName name="A126259150K">Data6!$DR$1:$DR$10,Data6!$DR$11:$DR$21</definedName>
    <definedName name="A126259150K_Data">Data6!$DR$11:$DR$21</definedName>
    <definedName name="A126259150K_Latest">Data6!$DR$21</definedName>
    <definedName name="A126259154V">Data6!$DX$1:$DX$10,Data6!$DX$11:$DX$21</definedName>
    <definedName name="A126259154V_Data">Data6!$DX$11:$DX$21</definedName>
    <definedName name="A126259154V_Latest">Data6!$DX$21</definedName>
    <definedName name="A126259158C">Data6!$ES$1:$ES$10,Data6!$ES$11:$ES$21</definedName>
    <definedName name="A126259158C_Data">Data6!$ES$11:$ES$21</definedName>
    <definedName name="A126259158C_Latest">Data6!$ES$21</definedName>
    <definedName name="A126259162V">Data6!$EJ$1:$EJ$10,Data6!$EJ$11:$EJ$21</definedName>
    <definedName name="A126259162V_Data">Data6!$EJ$11:$EJ$21</definedName>
    <definedName name="A126259162V_Latest">Data6!$EJ$21</definedName>
    <definedName name="A126259166C">Data6!$EY$1:$EY$10,Data6!$EY$11:$EY$21</definedName>
    <definedName name="A126259166C_Data">Data6!$EY$11:$EY$21</definedName>
    <definedName name="A126259166C_Latest">Data6!$EY$21</definedName>
    <definedName name="A126259170V">Data6!$FK$1:$FK$10,Data6!$FK$11:$FK$21</definedName>
    <definedName name="A126259170V_Data">Data6!$FK$11:$FK$21</definedName>
    <definedName name="A126259170V_Latest">Data6!$FK$21</definedName>
    <definedName name="A126259174C">Data6!$CZ$1:$CZ$10,Data6!$CZ$11:$CZ$21</definedName>
    <definedName name="A126259174C_Data">Data6!$CZ$11:$CZ$21</definedName>
    <definedName name="A126259174C_Latest">Data6!$CZ$21</definedName>
    <definedName name="A126259178L">Data6!$DL$1:$DL$10,Data6!$DL$11:$DL$21</definedName>
    <definedName name="A126259178L_Data">Data6!$DL$11:$DL$21</definedName>
    <definedName name="A126259178L_Latest">Data6!$DL$21</definedName>
    <definedName name="A126259182C">Data6!$EP$1:$EP$10,Data6!$EP$11:$EP$21</definedName>
    <definedName name="A126259182C_Data">Data6!$EP$11:$EP$21</definedName>
    <definedName name="A126259182C_Latest">Data6!$EP$21</definedName>
    <definedName name="A126259186L">Data6!$EV$1:$EV$10,Data6!$EV$11:$EV$21</definedName>
    <definedName name="A126259186L_Data">Data6!$EV$11:$EV$21</definedName>
    <definedName name="A126259186L_Latest">Data6!$EV$21</definedName>
    <definedName name="A126259190C">Data6!$FB$1:$FB$10,Data6!$FB$11:$FB$21</definedName>
    <definedName name="A126259190C_Data">Data6!$FB$11:$FB$21</definedName>
    <definedName name="A126259190C_Latest">Data6!$FB$21</definedName>
    <definedName name="A126259194L">Data6!$FH$1:$FH$10,Data6!$FH$11:$FH$21</definedName>
    <definedName name="A126259194L_Data">Data6!$FH$11:$FH$21</definedName>
    <definedName name="A126259194L_Latest">Data6!$FH$21</definedName>
    <definedName name="A126259198W">Data6!$CH$1:$CH$10,Data6!$CH$11:$CH$21</definedName>
    <definedName name="A126259198W_Data">Data6!$CH$11:$CH$21</definedName>
    <definedName name="A126259198W_Latest">Data6!$CH$21</definedName>
    <definedName name="A126259202A">Data6!$CQ$1:$CQ$10,Data6!$CQ$11:$CQ$21</definedName>
    <definedName name="A126259202A_Data">Data6!$CQ$11:$CQ$21</definedName>
    <definedName name="A126259202A_Latest">Data6!$CQ$21</definedName>
    <definedName name="A126259206K">Data6!$CT$1:$CT$10,Data6!$CT$11:$CT$21</definedName>
    <definedName name="A126259206K_Data">Data6!$CT$11:$CT$21</definedName>
    <definedName name="A126259206K_Latest">Data6!$CT$21</definedName>
    <definedName name="A126259210A">Data6!$DU$1:$DU$10,Data6!$DU$11:$DU$21</definedName>
    <definedName name="A126259210A_Data">Data6!$DU$11:$DU$21</definedName>
    <definedName name="A126259210A_Latest">Data6!$DU$21</definedName>
    <definedName name="A126259214K">Data6!$CB$1:$CB$10,Data6!$CB$11:$CB$21</definedName>
    <definedName name="A126259214K_Data">Data6!$CB$11:$CB$21</definedName>
    <definedName name="A126259214K_Latest">Data6!$CB$21</definedName>
    <definedName name="A126259218V">Data6!$FE$1:$FE$10,Data6!$FE$11:$FE$21</definedName>
    <definedName name="A126259218V_Data">Data6!$FE$11:$FE$21</definedName>
    <definedName name="A126259218V_Latest">Data6!$FE$21</definedName>
    <definedName name="A126259222K">Data6!$FQ$1:$FQ$10,Data6!$FQ$11:$FQ$21</definedName>
    <definedName name="A126259222K_Data">Data6!$FQ$11:$FQ$21</definedName>
    <definedName name="A126259222K_Latest">Data6!$FQ$21</definedName>
    <definedName name="A126259226V">Data6!$FT$1:$FT$10,Data6!$FT$11:$FT$21</definedName>
    <definedName name="A126259226V_Data">Data6!$FT$11:$FT$21</definedName>
    <definedName name="A126259226V_Latest">Data6!$FT$21</definedName>
    <definedName name="A126259230K">Data6!$CW$1:$CW$10,Data6!$CW$11:$CW$21</definedName>
    <definedName name="A126259230K_Data">Data6!$CW$11:$CW$21</definedName>
    <definedName name="A126259230K_Latest">Data6!$CW$21</definedName>
    <definedName name="A126259234V">Data6!$DF$1:$DF$10,Data6!$DF$11:$DF$21</definedName>
    <definedName name="A126259234V_Data">Data6!$DF$11:$DF$21</definedName>
    <definedName name="A126259234V_Latest">Data6!$DF$21</definedName>
    <definedName name="A126259238C">Data6!$ED$1:$ED$10,Data6!$ED$11:$ED$21</definedName>
    <definedName name="A126259238C_Data">Data6!$ED$11:$ED$21</definedName>
    <definedName name="A126259238C_Latest">Data6!$ED$21</definedName>
    <definedName name="A126259242V">Data6!$EG$1:$EG$10,Data6!$EG$11:$EG$21</definedName>
    <definedName name="A126259242V_Data">Data6!$EG$11:$EG$21</definedName>
    <definedName name="A126259242V_Latest">Data6!$EG$21</definedName>
    <definedName name="A126259246C">Data6!$FN$1:$FN$10,Data6!$FN$11:$FN$21</definedName>
    <definedName name="A126259246C_Data">Data6!$FN$11:$FN$21</definedName>
    <definedName name="A126259246C_Latest">Data6!$FN$21</definedName>
    <definedName name="A126259250V">Data6!$CE$1:$CE$10,Data6!$CE$11:$CE$21</definedName>
    <definedName name="A126259250V_Data">Data6!$CE$11:$CE$21</definedName>
    <definedName name="A126259250V_Latest">Data6!$CE$21</definedName>
    <definedName name="A126259254C">Data6!$CK$1:$CK$10,Data6!$CK$11:$CK$21</definedName>
    <definedName name="A126259254C_Data">Data6!$CK$11:$CK$21</definedName>
    <definedName name="A126259254C_Latest">Data6!$CK$21</definedName>
    <definedName name="A126259258L">Data6!$CN$1:$CN$10,Data6!$CN$11:$CN$21</definedName>
    <definedName name="A126259258L_Data">Data6!$CN$11:$CN$21</definedName>
    <definedName name="A126259258L_Latest">Data6!$CN$21</definedName>
    <definedName name="A126259262C">Data6!$DC$1:$DC$10,Data6!$DC$11:$DC$21</definedName>
    <definedName name="A126259262C_Data">Data6!$DC$11:$DC$21</definedName>
    <definedName name="A126259262C_Latest">Data6!$DC$21</definedName>
    <definedName name="A126259266L">Data6!$DI$1:$DI$10,Data6!$DI$11:$DI$21</definedName>
    <definedName name="A126259266L_Data">Data6!$DI$11:$DI$21</definedName>
    <definedName name="A126259266L_Latest">Data6!$DI$21</definedName>
    <definedName name="A126259270C">Data6!$FW$1:$FW$10,Data6!$FW$11:$FW$21</definedName>
    <definedName name="A126259270C_Data">Data6!$FW$11:$FW$21</definedName>
    <definedName name="A126259270C_Latest">Data6!$FW$21</definedName>
    <definedName name="A126259274L">Data4!$G$1:$G$10,Data4!$G$11:$G$21</definedName>
    <definedName name="A126259274L_Data">Data4!$G$11:$G$21</definedName>
    <definedName name="A126259274L_Latest">Data4!$G$21</definedName>
    <definedName name="A126259278W">Data4!$AE$1:$AE$10,Data4!$AE$11:$AE$21</definedName>
    <definedName name="A126259278W_Data">Data4!$AE$11:$AE$21</definedName>
    <definedName name="A126259278W_Latest">Data4!$AE$21</definedName>
    <definedName name="A126259282L">Data4!$S$1:$S$10,Data4!$S$11:$S$21</definedName>
    <definedName name="A126259282L_Data">Data4!$S$11:$S$21</definedName>
    <definedName name="A126259282L_Latest">Data4!$S$21</definedName>
    <definedName name="A126259286W">Data4!$J$1:$J$10,Data4!$J$11:$J$21</definedName>
    <definedName name="A126259286W_Data">Data4!$J$11:$J$21</definedName>
    <definedName name="A126259286W_Latest">Data4!$J$21</definedName>
    <definedName name="A126259290L">Data4!$P$1:$P$10,Data4!$P$11:$P$21</definedName>
    <definedName name="A126259290L_Data">Data4!$P$11:$P$21</definedName>
    <definedName name="A126259290L_Latest">Data4!$P$21</definedName>
    <definedName name="A126259294W">Data4!$AK$1:$AK$10,Data4!$AK$11:$AK$21</definedName>
    <definedName name="A126259294W_Data">Data4!$AK$11:$AK$21</definedName>
    <definedName name="A126259294W_Latest">Data4!$AK$21</definedName>
    <definedName name="A126259298F">Data4!$AB$1:$AB$10,Data4!$AB$11:$AB$21</definedName>
    <definedName name="A126259298F_Data">Data4!$AB$11:$AB$21</definedName>
    <definedName name="A126259298F_Latest">Data4!$AB$21</definedName>
    <definedName name="A126259302K">Data4!$AQ$1:$AQ$10,Data4!$AQ$11:$AQ$21</definedName>
    <definedName name="A126259302K_Data">Data4!$AQ$11:$AQ$21</definedName>
    <definedName name="A126259302K_Latest">Data4!$AQ$21</definedName>
    <definedName name="A126259306V">Data4!$BC$1:$BC$10,Data4!$BC$11:$BC$21</definedName>
    <definedName name="A126259306V_Data">Data4!$BC$11:$BC$21</definedName>
    <definedName name="A126259306V_Latest">Data4!$BC$21</definedName>
    <definedName name="A126259310K">Data3!$IH$1:$IH$10,Data3!$IH$11:$IH$21</definedName>
    <definedName name="A126259310K_Data">Data3!$IH$11:$IH$21</definedName>
    <definedName name="A126259310K_Latest">Data3!$IH$21</definedName>
    <definedName name="A126259314V">Data4!$D$1:$D$10,Data4!$D$11:$D$21</definedName>
    <definedName name="A126259314V_Data">Data4!$D$11:$D$21</definedName>
    <definedName name="A126259314V_Latest">Data4!$D$21</definedName>
    <definedName name="A126259318C">Data4!$AH$1:$AH$10,Data4!$AH$11:$AH$21</definedName>
    <definedName name="A126259318C_Data">Data4!$AH$11:$AH$21</definedName>
    <definedName name="A126259318C_Latest">Data4!$AH$21</definedName>
    <definedName name="A126259322V">Data4!$AN$1:$AN$10,Data4!$AN$11:$AN$21</definedName>
    <definedName name="A126259322V_Data">Data4!$AN$11:$AN$21</definedName>
    <definedName name="A126259322V_Latest">Data4!$AN$21</definedName>
    <definedName name="A126259326C">Data4!$AT$1:$AT$10,Data4!$AT$11:$AT$21</definedName>
    <definedName name="A126259326C_Data">Data4!$AT$11:$AT$21</definedName>
    <definedName name="A126259326C_Latest">Data4!$AT$21</definedName>
    <definedName name="A126259330V">Data4!$AZ$1:$AZ$10,Data4!$AZ$11:$AZ$21</definedName>
    <definedName name="A126259330V_Data">Data4!$AZ$11:$AZ$21</definedName>
    <definedName name="A126259330V_Latest">Data4!$AZ$21</definedName>
    <definedName name="A126259334C">Data3!$HP$1:$HP$10,Data3!$HP$11:$HP$21</definedName>
    <definedName name="A126259334C_Data">Data3!$HP$11:$HP$21</definedName>
    <definedName name="A126259334C_Latest">Data3!$HP$21</definedName>
    <definedName name="A126259338L">Data3!$HY$1:$HY$10,Data3!$HY$11:$HY$21</definedName>
    <definedName name="A126259338L_Data">Data3!$HY$11:$HY$21</definedName>
    <definedName name="A126259338L_Latest">Data3!$HY$21</definedName>
    <definedName name="A126259342C">Data3!$IB$1:$IB$10,Data3!$IB$11:$IB$21</definedName>
    <definedName name="A126259342C_Data">Data3!$IB$11:$IB$21</definedName>
    <definedName name="A126259342C_Latest">Data3!$IB$21</definedName>
    <definedName name="A126259346L">Data4!$M$1:$M$10,Data4!$M$11:$M$21</definedName>
    <definedName name="A126259346L_Data">Data4!$M$11:$M$21</definedName>
    <definedName name="A126259346L_Latest">Data4!$M$21</definedName>
    <definedName name="A126259350C">Data3!$HJ$1:$HJ$10,Data3!$HJ$11:$HJ$21</definedName>
    <definedName name="A126259350C_Data">Data3!$HJ$11:$HJ$21</definedName>
    <definedName name="A126259350C_Latest">Data3!$HJ$21</definedName>
    <definedName name="A126259354L">Data4!$AW$1:$AW$10,Data4!$AW$11:$AW$21</definedName>
    <definedName name="A126259354L_Data">Data4!$AW$11:$AW$21</definedName>
    <definedName name="A126259354L_Latest">Data4!$AW$21</definedName>
    <definedName name="A126259358W">Data4!$BI$1:$BI$10,Data4!$BI$11:$BI$21</definedName>
    <definedName name="A126259358W_Data">Data4!$BI$11:$BI$21</definedName>
    <definedName name="A126259358W_Latest">Data4!$BI$21</definedName>
    <definedName name="A126259362L">Data4!$BL$1:$BL$10,Data4!$BL$11:$BL$21</definedName>
    <definedName name="A126259362L_Data">Data4!$BL$11:$BL$21</definedName>
    <definedName name="A126259362L_Latest">Data4!$BL$21</definedName>
    <definedName name="A126259366W">Data3!$IE$1:$IE$10,Data3!$IE$11:$IE$21</definedName>
    <definedName name="A126259366W_Data">Data3!$IE$11:$IE$21</definedName>
    <definedName name="A126259366W_Latest">Data3!$IE$21</definedName>
    <definedName name="A126259370L">Data3!$IN$1:$IN$10,Data3!$IN$11:$IN$21</definedName>
    <definedName name="A126259370L_Data">Data3!$IN$11:$IN$21</definedName>
    <definedName name="A126259370L_Latest">Data3!$IN$21</definedName>
    <definedName name="A126259374W">Data4!$V$1:$V$10,Data4!$V$11:$V$21</definedName>
    <definedName name="A126259374W_Data">Data4!$V$11:$V$21</definedName>
    <definedName name="A126259374W_Latest">Data4!$V$21</definedName>
    <definedName name="A126259378F">Data4!$Y$1:$Y$10,Data4!$Y$11:$Y$21</definedName>
    <definedName name="A126259378F_Data">Data4!$Y$11:$Y$21</definedName>
    <definedName name="A126259378F_Latest">Data4!$Y$21</definedName>
    <definedName name="A126259382W">Data4!$BF$1:$BF$10,Data4!$BF$11:$BF$21</definedName>
    <definedName name="A126259382W_Data">Data4!$BF$11:$BF$21</definedName>
    <definedName name="A126259382W_Latest">Data4!$BF$21</definedName>
    <definedName name="A126259386F">Data3!$HM$1:$HM$10,Data3!$HM$11:$HM$21</definedName>
    <definedName name="A126259386F_Data">Data3!$HM$11:$HM$21</definedName>
    <definedName name="A126259386F_Latest">Data3!$HM$21</definedName>
    <definedName name="A126259390W">Data3!$HS$1:$HS$10,Data3!$HS$11:$HS$21</definedName>
    <definedName name="A126259390W_Data">Data3!$HS$11:$HS$21</definedName>
    <definedName name="A126259390W_Latest">Data3!$HS$21</definedName>
    <definedName name="A126259394F">Data3!$HV$1:$HV$10,Data3!$HV$11:$HV$21</definedName>
    <definedName name="A126259394F_Data">Data3!$HV$11:$HV$21</definedName>
    <definedName name="A126259394F_Latest">Data3!$HV$21</definedName>
    <definedName name="A126259398R">Data3!$IK$1:$IK$10,Data3!$IK$11:$IK$21</definedName>
    <definedName name="A126259398R_Data">Data3!$IK$11:$IK$21</definedName>
    <definedName name="A126259398R_Latest">Data3!$IK$21</definedName>
    <definedName name="A126259402V">Data3!$IQ$1:$IQ$10,Data3!$IQ$11:$IQ$21</definedName>
    <definedName name="A126259402V_Data">Data3!$IQ$11:$IQ$21</definedName>
    <definedName name="A126259402V_Latest">Data3!$IQ$21</definedName>
    <definedName name="A126259406C">Data4!$BO$1:$BO$10,Data4!$BO$11:$BO$21</definedName>
    <definedName name="A126259406C_Data">Data4!$BO$11:$BO$21</definedName>
    <definedName name="A126259406C_Latest">Data4!$BO$21</definedName>
    <definedName name="A126259410V">Data5!$BK$1:$BK$10,Data5!$BK$11:$BK$21</definedName>
    <definedName name="A126259410V_Data">Data5!$BK$11:$BK$21</definedName>
    <definedName name="A126259410V_Latest">Data5!$BK$21</definedName>
    <definedName name="A126259414C">Data5!$CI$1:$CI$10,Data5!$CI$11:$CI$21</definedName>
    <definedName name="A126259414C_Data">Data5!$CI$11:$CI$21</definedName>
    <definedName name="A126259414C_Latest">Data5!$CI$21</definedName>
    <definedName name="A126259418L">Data5!$BW$1:$BW$10,Data5!$BW$11:$BW$21</definedName>
    <definedName name="A126259418L_Data">Data5!$BW$11:$BW$21</definedName>
    <definedName name="A126259418L_Latest">Data5!$BW$21</definedName>
    <definedName name="A126259422C">Data5!$BN$1:$BN$10,Data5!$BN$11:$BN$21</definedName>
    <definedName name="A126259422C_Data">Data5!$BN$11:$BN$21</definedName>
    <definedName name="A126259422C_Latest">Data5!$BN$21</definedName>
    <definedName name="A126259426L">Data5!$BT$1:$BT$10,Data5!$BT$11:$BT$21</definedName>
    <definedName name="A126259426L_Data">Data5!$BT$11:$BT$21</definedName>
    <definedName name="A126259426L_Latest">Data5!$BT$21</definedName>
    <definedName name="A126259430C">Data5!$CO$1:$CO$10,Data5!$CO$11:$CO$21</definedName>
    <definedName name="A126259430C_Data">Data5!$CO$11:$CO$21</definedName>
    <definedName name="A126259430C_Latest">Data5!$CO$21</definedName>
    <definedName name="A126259434L">Data5!$CF$1:$CF$10,Data5!$CF$11:$CF$21</definedName>
    <definedName name="A126259434L_Data">Data5!$CF$11:$CF$21</definedName>
    <definedName name="A126259434L_Latest">Data5!$CF$21</definedName>
    <definedName name="A126259438W">Data5!$CU$1:$CU$10,Data5!$CU$11:$CU$21</definedName>
    <definedName name="A126259438W_Data">Data5!$CU$11:$CU$21</definedName>
    <definedName name="A126259438W_Latest">Data5!$CU$21</definedName>
    <definedName name="A126259442L">Data5!$DG$1:$DG$10,Data5!$DG$11:$DG$21</definedName>
    <definedName name="A126259442L_Data">Data5!$DG$11:$DG$21</definedName>
    <definedName name="A126259442L_Latest">Data5!$DG$21</definedName>
    <definedName name="A126259446W">Data5!$AV$1:$AV$10,Data5!$AV$11:$AV$21</definedName>
    <definedName name="A126259446W_Data">Data5!$AV$11:$AV$21</definedName>
    <definedName name="A126259446W_Latest">Data5!$AV$21</definedName>
    <definedName name="A126259450L">Data5!$BH$1:$BH$10,Data5!$BH$11:$BH$21</definedName>
    <definedName name="A126259450L_Data">Data5!$BH$11:$BH$21</definedName>
    <definedName name="A126259450L_Latest">Data5!$BH$21</definedName>
    <definedName name="A126259454W">Data5!$CL$1:$CL$10,Data5!$CL$11:$CL$21</definedName>
    <definedName name="A126259454W_Data">Data5!$CL$11:$CL$21</definedName>
    <definedName name="A126259454W_Latest">Data5!$CL$21</definedName>
    <definedName name="A126259458F">Data5!$CR$1:$CR$10,Data5!$CR$11:$CR$21</definedName>
    <definedName name="A126259458F_Data">Data5!$CR$11:$CR$21</definedName>
    <definedName name="A126259458F_Latest">Data5!$CR$21</definedName>
    <definedName name="A126259462W">Data5!$CX$1:$CX$10,Data5!$CX$11:$CX$21</definedName>
    <definedName name="A126259462W_Data">Data5!$CX$11:$CX$21</definedName>
    <definedName name="A126259462W_Latest">Data5!$CX$21</definedName>
    <definedName name="A126259466F">Data5!$DD$1:$DD$10,Data5!$DD$11:$DD$21</definedName>
    <definedName name="A126259466F_Data">Data5!$DD$11:$DD$21</definedName>
    <definedName name="A126259466F_Latest">Data5!$DD$21</definedName>
    <definedName name="A126259470W">Data5!$AD$1:$AD$10,Data5!$AD$11:$AD$21</definedName>
    <definedName name="A126259470W_Data">Data5!$AD$11:$AD$21</definedName>
    <definedName name="A126259470W_Latest">Data5!$AD$21</definedName>
    <definedName name="A126259474F">Data5!$AM$1:$AM$10,Data5!$AM$11:$AM$21</definedName>
    <definedName name="A126259474F_Data">Data5!$AM$11:$AM$21</definedName>
    <definedName name="A126259474F_Latest">Data5!$AM$21</definedName>
    <definedName name="A126259478R">Data5!$AP$1:$AP$10,Data5!$AP$11:$AP$21</definedName>
    <definedName name="A126259478R_Data">Data5!$AP$11:$AP$21</definedName>
    <definedName name="A126259478R_Latest">Data5!$AP$21</definedName>
    <definedName name="A126259482F">Data5!$BQ$1:$BQ$10,Data5!$BQ$11:$BQ$21</definedName>
    <definedName name="A126259482F_Data">Data5!$BQ$11:$BQ$21</definedName>
    <definedName name="A126259482F_Latest">Data5!$BQ$21</definedName>
    <definedName name="A126259486R">Data5!$X$1:$X$10,Data5!$X$11:$X$21</definedName>
    <definedName name="A126259486R_Data">Data5!$X$11:$X$21</definedName>
    <definedName name="A126259486R_Latest">Data5!$X$21</definedName>
    <definedName name="A126259490F">Data5!$DA$1:$DA$10,Data5!$DA$11:$DA$21</definedName>
    <definedName name="A126259490F_Data">Data5!$DA$11:$DA$21</definedName>
    <definedName name="A126259490F_Latest">Data5!$DA$21</definedName>
    <definedName name="A126259494R">Data5!$DM$1:$DM$10,Data5!$DM$11:$DM$21</definedName>
    <definedName name="A126259494R_Data">Data5!$DM$11:$DM$21</definedName>
    <definedName name="A126259494R_Latest">Data5!$DM$21</definedName>
    <definedName name="A126259498X">Data5!$DP$1:$DP$10,Data5!$DP$11:$DP$21</definedName>
    <definedName name="A126259498X_Data">Data5!$DP$11:$DP$21</definedName>
    <definedName name="A126259498X_Latest">Data5!$DP$21</definedName>
    <definedName name="A126259502C">Data5!$AS$1:$AS$10,Data5!$AS$11:$AS$21</definedName>
    <definedName name="A126259502C_Data">Data5!$AS$11:$AS$21</definedName>
    <definedName name="A126259502C_Latest">Data5!$AS$21</definedName>
    <definedName name="A126259506L">Data5!$BB$1:$BB$10,Data5!$BB$11:$BB$21</definedName>
    <definedName name="A126259506L_Data">Data5!$BB$11:$BB$21</definedName>
    <definedName name="A126259506L_Latest">Data5!$BB$21</definedName>
    <definedName name="A126259510C">Data5!$BZ$1:$BZ$10,Data5!$BZ$11:$BZ$21</definedName>
    <definedName name="A126259510C_Data">Data5!$BZ$11:$BZ$21</definedName>
    <definedName name="A126259510C_Latest">Data5!$BZ$21</definedName>
    <definedName name="A126259514L">Data5!$CC$1:$CC$10,Data5!$CC$11:$CC$21</definedName>
    <definedName name="A126259514L_Data">Data5!$CC$11:$CC$21</definedName>
    <definedName name="A126259514L_Latest">Data5!$CC$21</definedName>
    <definedName name="A126259518W">Data5!$DJ$1:$DJ$10,Data5!$DJ$11:$DJ$21</definedName>
    <definedName name="A126259518W_Data">Data5!$DJ$11:$DJ$21</definedName>
    <definedName name="A126259518W_Latest">Data5!$DJ$21</definedName>
    <definedName name="A126259522L">Data5!$AA$1:$AA$10,Data5!$AA$11:$AA$21</definedName>
    <definedName name="A126259522L_Data">Data5!$AA$11:$AA$21</definedName>
    <definedName name="A126259522L_Latest">Data5!$AA$21</definedName>
    <definedName name="A126259526W">Data5!$AG$1:$AG$10,Data5!$AG$11:$AG$21</definedName>
    <definedName name="A126259526W_Data">Data5!$AG$11:$AG$21</definedName>
    <definedName name="A126259526W_Latest">Data5!$AG$21</definedName>
    <definedName name="A126259530L">Data5!$AJ$1:$AJ$10,Data5!$AJ$11:$AJ$21</definedName>
    <definedName name="A126259530L_Data">Data5!$AJ$11:$AJ$21</definedName>
    <definedName name="A126259530L_Latest">Data5!$AJ$21</definedName>
    <definedName name="A126259534W">Data5!$AY$1:$AY$10,Data5!$AY$11:$AY$21</definedName>
    <definedName name="A126259534W_Data">Data5!$AY$11:$AY$21</definedName>
    <definedName name="A126259534W_Latest">Data5!$AY$21</definedName>
    <definedName name="A126259538F">Data5!$BE$1:$BE$10,Data5!$BE$11:$BE$21</definedName>
    <definedName name="A126259538F_Data">Data5!$BE$11:$BE$21</definedName>
    <definedName name="A126259538F_Latest">Data5!$BE$21</definedName>
    <definedName name="A126259542W">Data5!$DS$1:$DS$10,Data5!$DS$11:$DS$21</definedName>
    <definedName name="A126259542W_Data">Data5!$DS$11:$DS$21</definedName>
    <definedName name="A126259542W_Latest">Data5!$DS$21</definedName>
    <definedName name="A126259546F">Data5!$FI$1:$FI$10,Data5!$FI$11:$FI$21</definedName>
    <definedName name="A126259546F_Data">Data5!$FI$11:$FI$21</definedName>
    <definedName name="A126259546F_Latest">Data5!$FI$21</definedName>
    <definedName name="A126259550W">Data5!$GG$1:$GG$10,Data5!$GG$11:$GG$21</definedName>
    <definedName name="A126259550W_Data">Data5!$GG$11:$GG$21</definedName>
    <definedName name="A126259550W_Latest">Data5!$GG$21</definedName>
    <definedName name="A126259554F">Data5!$FU$1:$FU$10,Data5!$FU$11:$FU$21</definedName>
    <definedName name="A126259554F_Data">Data5!$FU$11:$FU$21</definedName>
    <definedName name="A126259554F_Latest">Data5!$FU$21</definedName>
    <definedName name="A126259558R">Data5!$FL$1:$FL$10,Data5!$FL$11:$FL$21</definedName>
    <definedName name="A126259558R_Data">Data5!$FL$11:$FL$21</definedName>
    <definedName name="A126259558R_Latest">Data5!$FL$21</definedName>
    <definedName name="A126259562F">Data5!$FR$1:$FR$10,Data5!$FR$11:$FR$21</definedName>
    <definedName name="A126259562F_Data">Data5!$FR$11:$FR$21</definedName>
    <definedName name="A126259562F_Latest">Data5!$FR$21</definedName>
    <definedName name="A126259566R">Data5!$GM$1:$GM$10,Data5!$GM$11:$GM$21</definedName>
    <definedName name="A126259566R_Data">Data5!$GM$11:$GM$21</definedName>
    <definedName name="A126259566R_Latest">Data5!$GM$21</definedName>
    <definedName name="A126259570F">Data5!$GD$1:$GD$10,Data5!$GD$11:$GD$21</definedName>
    <definedName name="A126259570F_Data">Data5!$GD$11:$GD$21</definedName>
    <definedName name="A126259570F_Latest">Data5!$GD$21</definedName>
    <definedName name="A126259574R">Data5!$GS$1:$GS$10,Data5!$GS$11:$GS$21</definedName>
    <definedName name="A126259574R_Data">Data5!$GS$11:$GS$21</definedName>
    <definedName name="A126259574R_Latest">Data5!$GS$21</definedName>
    <definedName name="A126259578X">Data5!$HE$1:$HE$10,Data5!$HE$11:$HE$21</definedName>
    <definedName name="A126259578X_Data">Data5!$HE$11:$HE$21</definedName>
    <definedName name="A126259578X_Latest">Data5!$HE$21</definedName>
    <definedName name="A126259582R">Data5!$ET$1:$ET$10,Data5!$ET$11:$ET$21</definedName>
    <definedName name="A126259582R_Data">Data5!$ET$11:$ET$21</definedName>
    <definedName name="A126259582R_Latest">Data5!$ET$21</definedName>
    <definedName name="A126259586X">Data5!$FF$1:$FF$10,Data5!$FF$11:$FF$21</definedName>
    <definedName name="A126259586X_Data">Data5!$FF$11:$FF$21</definedName>
    <definedName name="A126259586X_Latest">Data5!$FF$21</definedName>
    <definedName name="A126259590R">Data5!$GJ$1:$GJ$10,Data5!$GJ$11:$GJ$21</definedName>
    <definedName name="A126259590R_Data">Data5!$GJ$11:$GJ$21</definedName>
    <definedName name="A126259590R_Latest">Data5!$GJ$21</definedName>
    <definedName name="A126259594X">Data5!$GP$1:$GP$10,Data5!$GP$11:$GP$21</definedName>
    <definedName name="A126259594X_Data">Data5!$GP$11:$GP$21</definedName>
    <definedName name="A126259594X_Latest">Data5!$GP$21</definedName>
    <definedName name="A126259598J">Data5!$GV$1:$GV$10,Data5!$GV$11:$GV$21</definedName>
    <definedName name="A126259598J_Data">Data5!$GV$11:$GV$21</definedName>
    <definedName name="A126259598J_Latest">Data5!$GV$21</definedName>
    <definedName name="A126259602L">Data5!$HB$1:$HB$10,Data5!$HB$11:$HB$21</definedName>
    <definedName name="A126259602L_Data">Data5!$HB$11:$HB$21</definedName>
    <definedName name="A126259602L_Latest">Data5!$HB$21</definedName>
    <definedName name="A126259606W">Data5!$EB$1:$EB$10,Data5!$EB$11:$EB$21</definedName>
    <definedName name="A126259606W_Data">Data5!$EB$11:$EB$21</definedName>
    <definedName name="A126259606W_Latest">Data5!$EB$21</definedName>
    <definedName name="A126259610L">Data5!$EK$1:$EK$10,Data5!$EK$11:$EK$21</definedName>
    <definedName name="A126259610L_Data">Data5!$EK$11:$EK$21</definedName>
    <definedName name="A126259610L_Latest">Data5!$EK$21</definedName>
    <definedName name="A126259614W">Data5!$EN$1:$EN$10,Data5!$EN$11:$EN$21</definedName>
    <definedName name="A126259614W_Data">Data5!$EN$11:$EN$21</definedName>
    <definedName name="A126259614W_Latest">Data5!$EN$21</definedName>
    <definedName name="A126259618F">Data5!$FO$1:$FO$10,Data5!$FO$11:$FO$21</definedName>
    <definedName name="A126259618F_Data">Data5!$FO$11:$FO$21</definedName>
    <definedName name="A126259618F_Latest">Data5!$FO$21</definedName>
    <definedName name="A126259622W">Data5!$DV$1:$DV$10,Data5!$DV$11:$DV$21</definedName>
    <definedName name="A126259622W_Data">Data5!$DV$11:$DV$21</definedName>
    <definedName name="A126259622W_Latest">Data5!$DV$21</definedName>
    <definedName name="A126259626F">Data5!$GY$1:$GY$10,Data5!$GY$11:$GY$21</definedName>
    <definedName name="A126259626F_Data">Data5!$GY$11:$GY$21</definedName>
    <definedName name="A126259626F_Latest">Data5!$GY$21</definedName>
    <definedName name="A126259630W">Data5!$HK$1:$HK$10,Data5!$HK$11:$HK$21</definedName>
    <definedName name="A126259630W_Data">Data5!$HK$11:$HK$21</definedName>
    <definedName name="A126259630W_Latest">Data5!$HK$21</definedName>
    <definedName name="A126259634F">Data5!$HN$1:$HN$10,Data5!$HN$11:$HN$21</definedName>
    <definedName name="A126259634F_Data">Data5!$HN$11:$HN$21</definedName>
    <definedName name="A126259634F_Latest">Data5!$HN$21</definedName>
    <definedName name="A126259638R">Data5!$EQ$1:$EQ$10,Data5!$EQ$11:$EQ$21</definedName>
    <definedName name="A126259638R_Data">Data5!$EQ$11:$EQ$21</definedName>
    <definedName name="A126259638R_Latest">Data5!$EQ$21</definedName>
    <definedName name="A126259642F">Data5!$EZ$1:$EZ$10,Data5!$EZ$11:$EZ$21</definedName>
    <definedName name="A126259642F_Data">Data5!$EZ$11:$EZ$21</definedName>
    <definedName name="A126259642F_Latest">Data5!$EZ$21</definedName>
    <definedName name="A126259646R">Data5!$FX$1:$FX$10,Data5!$FX$11:$FX$21</definedName>
    <definedName name="A126259646R_Data">Data5!$FX$11:$FX$21</definedName>
    <definedName name="A126259646R_Latest">Data5!$FX$21</definedName>
    <definedName name="A126259650F">Data5!$GA$1:$GA$10,Data5!$GA$11:$GA$21</definedName>
    <definedName name="A126259650F_Data">Data5!$GA$11:$GA$21</definedName>
    <definedName name="A126259650F_Latest">Data5!$GA$21</definedName>
    <definedName name="A126259654R">Data5!$HH$1:$HH$10,Data5!$HH$11:$HH$21</definedName>
    <definedName name="A126259654R_Data">Data5!$HH$11:$HH$21</definedName>
    <definedName name="A126259654R_Latest">Data5!$HH$21</definedName>
    <definedName name="A126259658X">Data5!$DY$1:$DY$10,Data5!$DY$11:$DY$21</definedName>
    <definedName name="A126259658X_Data">Data5!$DY$11:$DY$21</definedName>
    <definedName name="A126259658X_Latest">Data5!$DY$21</definedName>
    <definedName name="A126259662R">Data5!$EE$1:$EE$10,Data5!$EE$11:$EE$21</definedName>
    <definedName name="A126259662R_Data">Data5!$EE$11:$EE$21</definedName>
    <definedName name="A126259662R_Latest">Data5!$EE$21</definedName>
    <definedName name="A126259666X">Data5!$EH$1:$EH$10,Data5!$EH$11:$EH$21</definedName>
    <definedName name="A126259666X_Data">Data5!$EH$11:$EH$21</definedName>
    <definedName name="A126259666X_Latest">Data5!$EH$21</definedName>
    <definedName name="A126259670R">Data5!$EW$1:$EW$10,Data5!$EW$11:$EW$21</definedName>
    <definedName name="A126259670R_Data">Data5!$EW$11:$EW$21</definedName>
    <definedName name="A126259670R_Latest">Data5!$EW$21</definedName>
    <definedName name="A126259674X">Data5!$FC$1:$FC$10,Data5!$FC$11:$FC$21</definedName>
    <definedName name="A126259674X_Data">Data5!$FC$11:$FC$21</definedName>
    <definedName name="A126259674X_Latest">Data5!$FC$21</definedName>
    <definedName name="A126259678J">Data5!$HQ$1:$HQ$10,Data5!$HQ$11:$HQ$21</definedName>
    <definedName name="A126259678J_Data">Data5!$HQ$11:$HQ$21</definedName>
    <definedName name="A126259678J_Latest">Data5!$HQ$21</definedName>
    <definedName name="A126259682X">Data6!$Q$1:$Q$10,Data6!$Q$11:$Q$21</definedName>
    <definedName name="A126259682X_Data">Data6!$Q$11:$Q$21</definedName>
    <definedName name="A126259682X_Latest">Data6!$Q$21</definedName>
    <definedName name="A126259686J">Data6!$AO$1:$AO$10,Data6!$AO$11:$AO$21</definedName>
    <definedName name="A126259686J_Data">Data6!$AO$11:$AO$21</definedName>
    <definedName name="A126259686J_Latest">Data6!$AO$21</definedName>
    <definedName name="A126259690X">Data6!$AC$1:$AC$10,Data6!$AC$11:$AC$21</definedName>
    <definedName name="A126259690X_Data">Data6!$AC$11:$AC$21</definedName>
    <definedName name="A126259690X_Latest">Data6!$AC$21</definedName>
    <definedName name="A126259694J">Data6!$T$1:$T$10,Data6!$T$11:$T$21</definedName>
    <definedName name="A126259694J_Data">Data6!$T$11:$T$21</definedName>
    <definedName name="A126259694J_Latest">Data6!$T$21</definedName>
    <definedName name="A126259698T">Data6!$Z$1:$Z$10,Data6!$Z$11:$Z$21</definedName>
    <definedName name="A126259698T_Data">Data6!$Z$11:$Z$21</definedName>
    <definedName name="A126259698T_Latest">Data6!$Z$21</definedName>
    <definedName name="A126259702W">Data6!$AU$1:$AU$10,Data6!$AU$11:$AU$21</definedName>
    <definedName name="A126259702W_Data">Data6!$AU$11:$AU$21</definedName>
    <definedName name="A126259702W_Latest">Data6!$AU$21</definedName>
    <definedName name="A126259706F">Data6!$AL$1:$AL$10,Data6!$AL$11:$AL$21</definedName>
    <definedName name="A126259706F_Data">Data6!$AL$11:$AL$21</definedName>
    <definedName name="A126259706F_Latest">Data6!$AL$21</definedName>
    <definedName name="A126259710W">Data6!$BA$1:$BA$10,Data6!$BA$11:$BA$21</definedName>
    <definedName name="A126259710W_Data">Data6!$BA$11:$BA$21</definedName>
    <definedName name="A126259710W_Latest">Data6!$BA$21</definedName>
    <definedName name="A126259714F">Data6!$BM$1:$BM$10,Data6!$BM$11:$BM$21</definedName>
    <definedName name="A126259714F_Data">Data6!$BM$11:$BM$21</definedName>
    <definedName name="A126259714F_Latest">Data6!$BM$21</definedName>
    <definedName name="A126259718R">Data6!$B$1:$B$10,Data6!$B$11:$B$21</definedName>
    <definedName name="A126259718R_Data">Data6!$B$11:$B$21</definedName>
    <definedName name="A126259718R_Latest">Data6!$B$21</definedName>
    <definedName name="A126259722F">Data6!$N$1:$N$10,Data6!$N$11:$N$21</definedName>
    <definedName name="A126259722F_Data">Data6!$N$11:$N$21</definedName>
    <definedName name="A126259722F_Latest">Data6!$N$21</definedName>
    <definedName name="A126259726R">Data6!$AR$1:$AR$10,Data6!$AR$11:$AR$21</definedName>
    <definedName name="A126259726R_Data">Data6!$AR$11:$AR$21</definedName>
    <definedName name="A126259726R_Latest">Data6!$AR$21</definedName>
    <definedName name="A126259730F">Data6!$AX$1:$AX$10,Data6!$AX$11:$AX$21</definedName>
    <definedName name="A126259730F_Data">Data6!$AX$11:$AX$21</definedName>
    <definedName name="A126259730F_Latest">Data6!$AX$21</definedName>
    <definedName name="A126259734R">Data6!$BD$1:$BD$10,Data6!$BD$11:$BD$21</definedName>
    <definedName name="A126259734R_Data">Data6!$BD$11:$BD$21</definedName>
    <definedName name="A126259734R_Latest">Data6!$BD$21</definedName>
    <definedName name="A126259738X">Data6!$BJ$1:$BJ$10,Data6!$BJ$11:$BJ$21</definedName>
    <definedName name="A126259738X_Data">Data6!$BJ$11:$BJ$21</definedName>
    <definedName name="A126259738X_Latest">Data6!$BJ$21</definedName>
    <definedName name="A126259742R">Data5!$HZ$1:$HZ$10,Data5!$HZ$11:$HZ$21</definedName>
    <definedName name="A126259742R_Data">Data5!$HZ$11:$HZ$21</definedName>
    <definedName name="A126259742R_Latest">Data5!$HZ$21</definedName>
    <definedName name="A126259746X">Data5!$II$1:$II$10,Data5!$II$11:$II$21</definedName>
    <definedName name="A126259746X_Data">Data5!$II$11:$II$21</definedName>
    <definedName name="A126259746X_Latest">Data5!$II$21</definedName>
    <definedName name="A126259750R">Data5!$IL$1:$IL$10,Data5!$IL$11:$IL$21</definedName>
    <definedName name="A126259750R_Data">Data5!$IL$11:$IL$21</definedName>
    <definedName name="A126259750R_Latest">Data5!$IL$21</definedName>
    <definedName name="A126259754X">Data6!$W$1:$W$10,Data6!$W$11:$W$21</definedName>
    <definedName name="A126259754X_Data">Data6!$W$11:$W$21</definedName>
    <definedName name="A126259754X_Latest">Data6!$W$21</definedName>
    <definedName name="A126259758J">Data5!$HT$1:$HT$10,Data5!$HT$11:$HT$21</definedName>
    <definedName name="A126259758J_Data">Data5!$HT$11:$HT$21</definedName>
    <definedName name="A126259758J_Latest">Data5!$HT$21</definedName>
    <definedName name="A126259762X">Data6!$BG$1:$BG$10,Data6!$BG$11:$BG$21</definedName>
    <definedName name="A126259762X_Data">Data6!$BG$11:$BG$21</definedName>
    <definedName name="A126259762X_Latest">Data6!$BG$21</definedName>
    <definedName name="A126259766J">Data6!$BS$1:$BS$10,Data6!$BS$11:$BS$21</definedName>
    <definedName name="A126259766J_Data">Data6!$BS$11:$BS$21</definedName>
    <definedName name="A126259766J_Latest">Data6!$BS$21</definedName>
    <definedName name="A126259770X">Data6!$BV$1:$BV$10,Data6!$BV$11:$BV$21</definedName>
    <definedName name="A126259770X_Data">Data6!$BV$11:$BV$21</definedName>
    <definedName name="A126259770X_Latest">Data6!$BV$21</definedName>
    <definedName name="A126259774J">Data5!$IO$1:$IO$10,Data5!$IO$11:$IO$21</definedName>
    <definedName name="A126259774J_Data">Data5!$IO$11:$IO$21</definedName>
    <definedName name="A126259774J_Latest">Data5!$IO$21</definedName>
    <definedName name="A126259778T">Data6!$H$1:$H$10,Data6!$H$11:$H$21</definedName>
    <definedName name="A126259778T_Data">Data6!$H$11:$H$21</definedName>
    <definedName name="A126259778T_Latest">Data6!$H$21</definedName>
    <definedName name="A126259782J">Data6!$AF$1:$AF$10,Data6!$AF$11:$AF$21</definedName>
    <definedName name="A126259782J_Data">Data6!$AF$11:$AF$21</definedName>
    <definedName name="A126259782J_Latest">Data6!$AF$21</definedName>
    <definedName name="A126259786T">Data6!$AI$1:$AI$10,Data6!$AI$11:$AI$21</definedName>
    <definedName name="A126259786T_Data">Data6!$AI$11:$AI$21</definedName>
    <definedName name="A126259786T_Latest">Data6!$AI$21</definedName>
    <definedName name="A126259790J">Data6!$BP$1:$BP$10,Data6!$BP$11:$BP$21</definedName>
    <definedName name="A126259790J_Data">Data6!$BP$11:$BP$21</definedName>
    <definedName name="A126259790J_Latest">Data6!$BP$21</definedName>
    <definedName name="A126259794T">Data5!$HW$1:$HW$10,Data5!$HW$11:$HW$21</definedName>
    <definedName name="A126259794T_Data">Data5!$HW$11:$HW$21</definedName>
    <definedName name="A126259794T_Latest">Data5!$HW$21</definedName>
    <definedName name="A126259798A">Data5!$IC$1:$IC$10,Data5!$IC$11:$IC$21</definedName>
    <definedName name="A126259798A_Data">Data5!$IC$11:$IC$21</definedName>
    <definedName name="A126259798A_Latest">Data5!$IC$21</definedName>
    <definedName name="A126259802F">Data5!$IF$1:$IF$10,Data5!$IF$11:$IF$21</definedName>
    <definedName name="A126259802F_Data">Data5!$IF$11:$IF$21</definedName>
    <definedName name="A126259802F_Latest">Data5!$IF$21</definedName>
    <definedName name="A126259806R">Data6!$E$1:$E$10,Data6!$E$11:$E$21</definedName>
    <definedName name="A126259806R_Data">Data6!$E$11:$E$21</definedName>
    <definedName name="A126259806R_Latest">Data6!$E$21</definedName>
    <definedName name="A126259810F">Data6!$K$1:$K$10,Data6!$K$11:$K$21</definedName>
    <definedName name="A126259810F_Data">Data6!$K$11:$K$21</definedName>
    <definedName name="A126259810F_Latest">Data6!$K$21</definedName>
    <definedName name="A126259814R">Data6!$BY$1:$BY$10,Data6!$BY$11:$BY$21</definedName>
    <definedName name="A126259814R_Data">Data6!$BY$11:$BY$21</definedName>
    <definedName name="A126259814R_Latest">Data6!$BY$21</definedName>
    <definedName name="A126259818X">Data3!$EY$1:$EY$10,Data3!$EY$11:$EY$21</definedName>
    <definedName name="A126259818X_Data">Data3!$EY$11:$EY$21</definedName>
    <definedName name="A126259818X_Latest">Data3!$EY$21</definedName>
    <definedName name="A126259822R">Data3!$FW$1:$FW$10,Data3!$FW$11:$FW$21</definedName>
    <definedName name="A126259822R_Data">Data3!$FW$11:$FW$21</definedName>
    <definedName name="A126259822R_Latest">Data3!$FW$21</definedName>
    <definedName name="A126259826X">Data3!$FK$1:$FK$10,Data3!$FK$11:$FK$21</definedName>
    <definedName name="A126259826X_Data">Data3!$FK$11:$FK$21</definedName>
    <definedName name="A126259826X_Latest">Data3!$FK$21</definedName>
    <definedName name="A126259830R">Data3!$FB$1:$FB$10,Data3!$FB$11:$FB$21</definedName>
    <definedName name="A126259830R_Data">Data3!$FB$11:$FB$21</definedName>
    <definedName name="A126259830R_Latest">Data3!$FB$21</definedName>
    <definedName name="A126259834X">Data3!$FH$1:$FH$10,Data3!$FH$11:$FH$21</definedName>
    <definedName name="A126259834X_Data">Data3!$FH$11:$FH$21</definedName>
    <definedName name="A126259834X_Latest">Data3!$FH$21</definedName>
    <definedName name="A126259838J">Data3!$GC$1:$GC$10,Data3!$GC$11:$GC$21</definedName>
    <definedName name="A126259838J_Data">Data3!$GC$11:$GC$21</definedName>
    <definedName name="A126259838J_Latest">Data3!$GC$21</definedName>
    <definedName name="A126259842X">Data3!$FT$1:$FT$10,Data3!$FT$11:$FT$21</definedName>
    <definedName name="A126259842X_Data">Data3!$FT$11:$FT$21</definedName>
    <definedName name="A126259842X_Latest">Data3!$FT$21</definedName>
    <definedName name="A126259846J">Data3!$GI$1:$GI$10,Data3!$GI$11:$GI$21</definedName>
    <definedName name="A126259846J_Data">Data3!$GI$11:$GI$21</definedName>
    <definedName name="A126259846J_Latest">Data3!$GI$21</definedName>
    <definedName name="A126259850X">Data3!$GU$1:$GU$10,Data3!$GU$11:$GU$21</definedName>
    <definedName name="A126259850X_Data">Data3!$GU$11:$GU$21</definedName>
    <definedName name="A126259850X_Latest">Data3!$GU$21</definedName>
    <definedName name="A126259854J">Data3!$EJ$1:$EJ$10,Data3!$EJ$11:$EJ$21</definedName>
    <definedName name="A126259854J_Data">Data3!$EJ$11:$EJ$21</definedName>
    <definedName name="A126259854J_Latest">Data3!$EJ$21</definedName>
    <definedName name="A126259858T">Data3!$EV$1:$EV$10,Data3!$EV$11:$EV$21</definedName>
    <definedName name="A126259858T_Data">Data3!$EV$11:$EV$21</definedName>
    <definedName name="A126259858T_Latest">Data3!$EV$21</definedName>
    <definedName name="A126259862J">Data3!$FZ$1:$FZ$10,Data3!$FZ$11:$FZ$21</definedName>
    <definedName name="A126259862J_Data">Data3!$FZ$11:$FZ$21</definedName>
    <definedName name="A126259862J_Latest">Data3!$FZ$21</definedName>
    <definedName name="A126259866T">Data3!$GF$1:$GF$10,Data3!$GF$11:$GF$21</definedName>
    <definedName name="A126259866T_Data">Data3!$GF$11:$GF$21</definedName>
    <definedName name="A126259866T_Latest">Data3!$GF$21</definedName>
    <definedName name="A126259870J">Data3!$GL$1:$GL$10,Data3!$GL$11:$GL$21</definedName>
    <definedName name="A126259870J_Data">Data3!$GL$11:$GL$21</definedName>
    <definedName name="A126259870J_Latest">Data3!$GL$21</definedName>
    <definedName name="A126259874T">Data3!$GR$1:$GR$10,Data3!$GR$11:$GR$21</definedName>
    <definedName name="A126259874T_Data">Data3!$GR$11:$GR$21</definedName>
    <definedName name="A126259874T_Latest">Data3!$GR$21</definedName>
    <definedName name="A126259878A">Data3!$DR$1:$DR$10,Data3!$DR$11:$DR$21</definedName>
    <definedName name="A126259878A_Data">Data3!$DR$11:$DR$21</definedName>
    <definedName name="A126259878A_Latest">Data3!$DR$21</definedName>
    <definedName name="A126259882T">Data3!$EA$1:$EA$10,Data3!$EA$11:$EA$21</definedName>
    <definedName name="A126259882T_Data">Data3!$EA$11:$EA$21</definedName>
    <definedName name="A126259882T_Latest">Data3!$EA$21</definedName>
    <definedName name="A126259886A">Data3!$ED$1:$ED$10,Data3!$ED$11:$ED$21</definedName>
    <definedName name="A126259886A_Data">Data3!$ED$11:$ED$21</definedName>
    <definedName name="A126259886A_Latest">Data3!$ED$21</definedName>
    <definedName name="A126259890T">Data3!$FE$1:$FE$10,Data3!$FE$11:$FE$21</definedName>
    <definedName name="A126259890T_Data">Data3!$FE$11:$FE$21</definedName>
    <definedName name="A126259890T_Latest">Data3!$FE$21</definedName>
    <definedName name="A126259894A">Data3!$DL$1:$DL$10,Data3!$DL$11:$DL$21</definedName>
    <definedName name="A126259894A_Data">Data3!$DL$11:$DL$21</definedName>
    <definedName name="A126259894A_Latest">Data3!$DL$21</definedName>
    <definedName name="A126259898K">Data3!$GO$1:$GO$10,Data3!$GO$11:$GO$21</definedName>
    <definedName name="A126259898K_Data">Data3!$GO$11:$GO$21</definedName>
    <definedName name="A126259898K_Latest">Data3!$GO$21</definedName>
    <definedName name="A126259902R">Data3!$HA$1:$HA$10,Data3!$HA$11:$HA$21</definedName>
    <definedName name="A126259902R_Data">Data3!$HA$11:$HA$21</definedName>
    <definedName name="A126259902R_Latest">Data3!$HA$21</definedName>
    <definedName name="A126259906X">Data3!$HD$1:$HD$10,Data3!$HD$11:$HD$21</definedName>
    <definedName name="A126259906X_Data">Data3!$HD$11:$HD$21</definedName>
    <definedName name="A126259906X_Latest">Data3!$HD$21</definedName>
    <definedName name="A126259910R">Data3!$EG$1:$EG$10,Data3!$EG$11:$EG$21</definedName>
    <definedName name="A126259910R_Data">Data3!$EG$11:$EG$21</definedName>
    <definedName name="A126259910R_Latest">Data3!$EG$21</definedName>
    <definedName name="A126259914X">Data3!$EP$1:$EP$10,Data3!$EP$11:$EP$21</definedName>
    <definedName name="A126259914X_Data">Data3!$EP$11:$EP$21</definedName>
    <definedName name="A126259914X_Latest">Data3!$EP$21</definedName>
    <definedName name="A126259918J">Data3!$FN$1:$FN$10,Data3!$FN$11:$FN$21</definedName>
    <definedName name="A126259918J_Data">Data3!$FN$11:$FN$21</definedName>
    <definedName name="A126259918J_Latest">Data3!$FN$21</definedName>
    <definedName name="A126259922X">Data3!$FQ$1:$FQ$10,Data3!$FQ$11:$FQ$21</definedName>
    <definedName name="A126259922X_Data">Data3!$FQ$11:$FQ$21</definedName>
    <definedName name="A126259922X_Latest">Data3!$FQ$21</definedName>
    <definedName name="A126259926J">Data3!$GX$1:$GX$10,Data3!$GX$11:$GX$21</definedName>
    <definedName name="A126259926J_Data">Data3!$GX$11:$GX$21</definedName>
    <definedName name="A126259926J_Latest">Data3!$GX$21</definedName>
    <definedName name="A126259930X">Data3!$DO$1:$DO$10,Data3!$DO$11:$DO$21</definedName>
    <definedName name="A126259930X_Data">Data3!$DO$11:$DO$21</definedName>
    <definedName name="A126259930X_Latest">Data3!$DO$21</definedName>
    <definedName name="A126259934J">Data3!$DU$1:$DU$10,Data3!$DU$11:$DU$21</definedName>
    <definedName name="A126259934J_Data">Data3!$DU$11:$DU$21</definedName>
    <definedName name="A126259934J_Latest">Data3!$DU$21</definedName>
    <definedName name="A126259938T">Data3!$DX$1:$DX$10,Data3!$DX$11:$DX$21</definedName>
    <definedName name="A126259938T_Data">Data3!$DX$11:$DX$21</definedName>
    <definedName name="A126259938T_Latest">Data3!$DX$21</definedName>
    <definedName name="A126259942J">Data3!$EM$1:$EM$10,Data3!$EM$11:$EM$21</definedName>
    <definedName name="A126259942J_Data">Data3!$EM$11:$EM$21</definedName>
    <definedName name="A126259942J_Latest">Data3!$EM$21</definedName>
    <definedName name="A126259946T">Data3!$ES$1:$ES$10,Data3!$ES$11:$ES$21</definedName>
    <definedName name="A126259946T_Data">Data3!$ES$11:$ES$21</definedName>
    <definedName name="A126259946T_Latest">Data3!$ES$21</definedName>
    <definedName name="A126259950J">Data3!$HG$1:$HG$10,Data3!$HG$11:$HG$21</definedName>
    <definedName name="A126259950J_Data">Data3!$HG$11:$HG$21</definedName>
    <definedName name="A126259950J_Latest">Data3!$HG$21</definedName>
    <definedName name="A126259954T">Data4!$DE$1:$DE$10,Data4!$DE$11:$DE$21</definedName>
    <definedName name="A126259954T_Data">Data4!$DE$11:$DE$21</definedName>
    <definedName name="A126259954T_Latest">Data4!$DE$21</definedName>
    <definedName name="A126259958A">Data4!$EC$1:$EC$10,Data4!$EC$11:$EC$21</definedName>
    <definedName name="A126259958A_Data">Data4!$EC$11:$EC$21</definedName>
    <definedName name="A126259958A_Latest">Data4!$EC$21</definedName>
    <definedName name="A126259962T">Data4!$DQ$1:$DQ$10,Data4!$DQ$11:$DQ$21</definedName>
    <definedName name="A126259962T_Data">Data4!$DQ$11:$DQ$21</definedName>
    <definedName name="A126259962T_Latest">Data4!$DQ$21</definedName>
    <definedName name="A126259966A">Data4!$DH$1:$DH$10,Data4!$DH$11:$DH$21</definedName>
    <definedName name="A126259966A_Data">Data4!$DH$11:$DH$21</definedName>
    <definedName name="A126259966A_Latest">Data4!$DH$21</definedName>
    <definedName name="A126259970T">Data4!$DN$1:$DN$10,Data4!$DN$11:$DN$21</definedName>
    <definedName name="A126259970T_Data">Data4!$DN$11:$DN$21</definedName>
    <definedName name="A126259970T_Latest">Data4!$DN$21</definedName>
    <definedName name="A126259974A">Data4!$EI$1:$EI$10,Data4!$EI$11:$EI$21</definedName>
    <definedName name="A126259974A_Data">Data4!$EI$11:$EI$21</definedName>
    <definedName name="A126259974A_Latest">Data4!$EI$21</definedName>
    <definedName name="A126259978K">Data4!$DZ$1:$DZ$10,Data4!$DZ$11:$DZ$21</definedName>
    <definedName name="A126259978K_Data">Data4!$DZ$11:$DZ$21</definedName>
    <definedName name="A126259978K_Latest">Data4!$DZ$21</definedName>
    <definedName name="A126259982A">Data4!$EO$1:$EO$10,Data4!$EO$11:$EO$21</definedName>
    <definedName name="A126259982A_Data">Data4!$EO$11:$EO$21</definedName>
    <definedName name="A126259982A_Latest">Data4!$EO$21</definedName>
    <definedName name="A126259986K">Data4!$FA$1:$FA$10,Data4!$FA$11:$FA$21</definedName>
    <definedName name="A126259986K_Data">Data4!$FA$11:$FA$21</definedName>
    <definedName name="A126259986K_Latest">Data4!$FA$21</definedName>
    <definedName name="A126259990A">Data4!$CP$1:$CP$10,Data4!$CP$11:$CP$21</definedName>
    <definedName name="A126259990A_Data">Data4!$CP$11:$CP$21</definedName>
    <definedName name="A126259990A_Latest">Data4!$CP$21</definedName>
    <definedName name="A126259994K">Data4!$DB$1:$DB$10,Data4!$DB$11:$DB$21</definedName>
    <definedName name="A126259994K_Data">Data4!$DB$11:$DB$21</definedName>
    <definedName name="A126259994K_Latest">Data4!$DB$21</definedName>
    <definedName name="A126259998V">Data4!$EF$1:$EF$10,Data4!$EF$11:$EF$21</definedName>
    <definedName name="A126259998V_Data">Data4!$EF$11:$EF$21</definedName>
    <definedName name="A126259998V_Latest">Data4!$EF$21</definedName>
    <definedName name="A126260002F">Data4!$EL$1:$EL$10,Data4!$EL$11:$EL$21</definedName>
    <definedName name="A126260002F_Data">Data4!$EL$11:$EL$21</definedName>
    <definedName name="A126260002F_Latest">Data4!$EL$21</definedName>
    <definedName name="A126260006R">Data4!$ER$1:$ER$10,Data4!$ER$11:$ER$21</definedName>
    <definedName name="A126260006R_Data">Data4!$ER$11:$ER$21</definedName>
    <definedName name="A126260006R_Latest">Data4!$ER$21</definedName>
    <definedName name="A126260010F">Data4!$EX$1:$EX$10,Data4!$EX$11:$EX$21</definedName>
    <definedName name="A126260010F_Data">Data4!$EX$11:$EX$21</definedName>
    <definedName name="A126260010F_Latest">Data4!$EX$21</definedName>
    <definedName name="A126260014R">Data4!$BX$1:$BX$10,Data4!$BX$11:$BX$21</definedName>
    <definedName name="A126260014R_Data">Data4!$BX$11:$BX$21</definedName>
    <definedName name="A126260014R_Latest">Data4!$BX$21</definedName>
    <definedName name="A126260018X">Data4!$CG$1:$CG$10,Data4!$CG$11:$CG$21</definedName>
    <definedName name="A126260018X_Data">Data4!$CG$11:$CG$21</definedName>
    <definedName name="A126260018X_Latest">Data4!$CG$21</definedName>
    <definedName name="A126260022R">Data4!$CJ$1:$CJ$10,Data4!$CJ$11:$CJ$21</definedName>
    <definedName name="A126260022R_Data">Data4!$CJ$11:$CJ$21</definedName>
    <definedName name="A126260022R_Latest">Data4!$CJ$21</definedName>
    <definedName name="A126260026X">Data4!$DK$1:$DK$10,Data4!$DK$11:$DK$21</definedName>
    <definedName name="A126260026X_Data">Data4!$DK$11:$DK$21</definedName>
    <definedName name="A126260026X_Latest">Data4!$DK$21</definedName>
    <definedName name="A126260030R">Data4!$BR$1:$BR$10,Data4!$BR$11:$BR$21</definedName>
    <definedName name="A126260030R_Data">Data4!$BR$11:$BR$21</definedName>
    <definedName name="A126260030R_Latest">Data4!$BR$21</definedName>
    <definedName name="A126260034X">Data4!$EU$1:$EU$10,Data4!$EU$11:$EU$21</definedName>
    <definedName name="A126260034X_Data">Data4!$EU$11:$EU$21</definedName>
    <definedName name="A126260034X_Latest">Data4!$EU$21</definedName>
    <definedName name="A126260038J">Data4!$FG$1:$FG$10,Data4!$FG$11:$FG$21</definedName>
    <definedName name="A126260038J_Data">Data4!$FG$11:$FG$21</definedName>
    <definedName name="A126260038J_Latest">Data4!$FG$21</definedName>
    <definedName name="A126260042X">Data4!$FJ$1:$FJ$10,Data4!$FJ$11:$FJ$21</definedName>
    <definedName name="A126260042X_Data">Data4!$FJ$11:$FJ$21</definedName>
    <definedName name="A126260042X_Latest">Data4!$FJ$21</definedName>
    <definedName name="A126260046J">Data4!$CM$1:$CM$10,Data4!$CM$11:$CM$21</definedName>
    <definedName name="A126260046J_Data">Data4!$CM$11:$CM$21</definedName>
    <definedName name="A126260046J_Latest">Data4!$CM$21</definedName>
    <definedName name="A126260050X">Data4!$CV$1:$CV$10,Data4!$CV$11:$CV$21</definedName>
    <definedName name="A126260050X_Data">Data4!$CV$11:$CV$21</definedName>
    <definedName name="A126260050X_Latest">Data4!$CV$21</definedName>
    <definedName name="A126260054J">Data4!$DT$1:$DT$10,Data4!$DT$11:$DT$21</definedName>
    <definedName name="A126260054J_Data">Data4!$DT$11:$DT$21</definedName>
    <definedName name="A126260054J_Latest">Data4!$DT$21</definedName>
    <definedName name="A126260058T">Data4!$DW$1:$DW$10,Data4!$DW$11:$DW$21</definedName>
    <definedName name="A126260058T_Data">Data4!$DW$11:$DW$21</definedName>
    <definedName name="A126260058T_Latest">Data4!$DW$21</definedName>
    <definedName name="A126260062J">Data4!$FD$1:$FD$10,Data4!$FD$11:$FD$21</definedName>
    <definedName name="A126260062J_Data">Data4!$FD$11:$FD$21</definedName>
    <definedName name="A126260062J_Latest">Data4!$FD$21</definedName>
    <definedName name="A126260066T">Data4!$BU$1:$BU$10,Data4!$BU$11:$BU$21</definedName>
    <definedName name="A126260066T_Data">Data4!$BU$11:$BU$21</definedName>
    <definedName name="A126260066T_Latest">Data4!$BU$21</definedName>
    <definedName name="A126260070J">Data4!$CA$1:$CA$10,Data4!$CA$11:$CA$21</definedName>
    <definedName name="A126260070J_Data">Data4!$CA$11:$CA$21</definedName>
    <definedName name="A126260070J_Latest">Data4!$CA$21</definedName>
    <definedName name="A126260074T">Data4!$CD$1:$CD$10,Data4!$CD$11:$CD$21</definedName>
    <definedName name="A126260074T_Data">Data4!$CD$11:$CD$21</definedName>
    <definedName name="A126260074T_Latest">Data4!$CD$21</definedName>
    <definedName name="A126260078A">Data4!$CS$1:$CS$10,Data4!$CS$11:$CS$21</definedName>
    <definedName name="A126260078A_Data">Data4!$CS$11:$CS$21</definedName>
    <definedName name="A126260078A_Latest">Data4!$CS$21</definedName>
    <definedName name="A126260082T">Data4!$CY$1:$CY$10,Data4!$CY$11:$CY$21</definedName>
    <definedName name="A126260082T_Data">Data4!$CY$11:$CY$21</definedName>
    <definedName name="A126260082T_Latest">Data4!$CY$21</definedName>
    <definedName name="A126260086A">Data4!$FM$1:$FM$10,Data4!$FM$11:$FM$21</definedName>
    <definedName name="A126260086A_Data">Data4!$FM$11:$FM$21</definedName>
    <definedName name="A126260086A_Latest">Data4!$FM$21</definedName>
    <definedName name="A126260090T">Data4!$HC$1:$HC$10,Data4!$HC$11:$HC$21</definedName>
    <definedName name="A126260090T_Data">Data4!$HC$11:$HC$21</definedName>
    <definedName name="A126260090T_Latest">Data4!$HC$21</definedName>
    <definedName name="A126260094A">Data4!$IA$1:$IA$10,Data4!$IA$11:$IA$21</definedName>
    <definedName name="A126260094A_Data">Data4!$IA$11:$IA$21</definedName>
    <definedName name="A126260094A_Latest">Data4!$IA$21</definedName>
    <definedName name="A126260098K">Data4!$HO$1:$HO$10,Data4!$HO$11:$HO$21</definedName>
    <definedName name="A126260098K_Data">Data4!$HO$11:$HO$21</definedName>
    <definedName name="A126260098K_Latest">Data4!$HO$21</definedName>
    <definedName name="A126260102R">Data4!$HF$1:$HF$10,Data4!$HF$11:$HF$21</definedName>
    <definedName name="A126260102R_Data">Data4!$HF$11:$HF$21</definedName>
    <definedName name="A126260102R_Latest">Data4!$HF$21</definedName>
    <definedName name="A126260106X">Data4!$HL$1:$HL$10,Data4!$HL$11:$HL$21</definedName>
    <definedName name="A126260106X_Data">Data4!$HL$11:$HL$21</definedName>
    <definedName name="A126260106X_Latest">Data4!$HL$21</definedName>
    <definedName name="A126260110R">Data4!$IG$1:$IG$10,Data4!$IG$11:$IG$21</definedName>
    <definedName name="A126260110R_Data">Data4!$IG$11:$IG$21</definedName>
    <definedName name="A126260110R_Latest">Data4!$IG$21</definedName>
    <definedName name="A126260114X">Data4!$HX$1:$HX$10,Data4!$HX$11:$HX$21</definedName>
    <definedName name="A126260114X_Data">Data4!$HX$11:$HX$21</definedName>
    <definedName name="A126260114X_Latest">Data4!$HX$21</definedName>
    <definedName name="A126260118J">Data4!$IM$1:$IM$10,Data4!$IM$11:$IM$21</definedName>
    <definedName name="A126260118J_Data">Data4!$IM$11:$IM$21</definedName>
    <definedName name="A126260118J_Latest">Data4!$IM$21</definedName>
    <definedName name="A126260122X">Data5!$I$1:$I$10,Data5!$I$11:$I$21</definedName>
    <definedName name="A126260122X_Data">Data5!$I$11:$I$21</definedName>
    <definedName name="A126260122X_Latest">Data5!$I$21</definedName>
    <definedName name="A126260126J">Data4!$GN$1:$GN$10,Data4!$GN$11:$GN$21</definedName>
    <definedName name="A126260126J_Data">Data4!$GN$11:$GN$21</definedName>
    <definedName name="A126260126J_Latest">Data4!$GN$21</definedName>
    <definedName name="A126260130X">Data4!$GZ$1:$GZ$10,Data4!$GZ$11:$GZ$21</definedName>
    <definedName name="A126260130X_Data">Data4!$GZ$11:$GZ$21</definedName>
    <definedName name="A126260130X_Latest">Data4!$GZ$21</definedName>
    <definedName name="A126260134J">Data4!$ID$1:$ID$10,Data4!$ID$11:$ID$21</definedName>
    <definedName name="A126260134J_Data">Data4!$ID$11:$ID$21</definedName>
    <definedName name="A126260134J_Latest">Data4!$ID$21</definedName>
    <definedName name="A126260138T">Data4!$IJ$1:$IJ$10,Data4!$IJ$11:$IJ$21</definedName>
    <definedName name="A126260138T_Data">Data4!$IJ$11:$IJ$21</definedName>
    <definedName name="A126260138T_Latest">Data4!$IJ$21</definedName>
    <definedName name="A126260142J">Data4!$IP$1:$IP$10,Data4!$IP$11:$IP$21</definedName>
    <definedName name="A126260142J_Data">Data4!$IP$11:$IP$21</definedName>
    <definedName name="A126260142J_Latest">Data4!$IP$21</definedName>
    <definedName name="A126260146T">Data5!$F$1:$F$10,Data5!$F$11:$F$21</definedName>
    <definedName name="A126260146T_Data">Data5!$F$11:$F$21</definedName>
    <definedName name="A126260146T_Latest">Data5!$F$21</definedName>
    <definedName name="A126260150J">Data4!$FV$1:$FV$10,Data4!$FV$11:$FV$21</definedName>
    <definedName name="A126260150J_Data">Data4!$FV$11:$FV$21</definedName>
    <definedName name="A126260150J_Latest">Data4!$FV$21</definedName>
    <definedName name="A126260154T">Data4!$GE$1:$GE$10,Data4!$GE$11:$GE$21</definedName>
    <definedName name="A126260154T_Data">Data4!$GE$11:$GE$21</definedName>
    <definedName name="A126260154T_Latest">Data4!$GE$21</definedName>
    <definedName name="A126260158A">Data4!$GH$1:$GH$10,Data4!$GH$11:$GH$21</definedName>
    <definedName name="A126260158A_Data">Data4!$GH$11:$GH$21</definedName>
    <definedName name="A126260158A_Latest">Data4!$GH$21</definedName>
    <definedName name="A126260162T">Data4!$HI$1:$HI$10,Data4!$HI$11:$HI$21</definedName>
    <definedName name="A126260162T_Data">Data4!$HI$11:$HI$21</definedName>
    <definedName name="A126260162T_Latest">Data4!$HI$21</definedName>
    <definedName name="A126260166A">Data4!$FP$1:$FP$10,Data4!$FP$11:$FP$21</definedName>
    <definedName name="A126260166A_Data">Data4!$FP$11:$FP$21</definedName>
    <definedName name="A126260166A_Latest">Data4!$FP$21</definedName>
    <definedName name="A126260170T">Data5!$C$1:$C$10,Data5!$C$11:$C$21</definedName>
    <definedName name="A126260170T_Data">Data5!$C$11:$C$21</definedName>
    <definedName name="A126260170T_Latest">Data5!$C$21</definedName>
    <definedName name="A126260174A">Data5!$O$1:$O$10,Data5!$O$11:$O$21</definedName>
    <definedName name="A126260174A_Data">Data5!$O$11:$O$21</definedName>
    <definedName name="A126260174A_Latest">Data5!$O$21</definedName>
    <definedName name="A126260178K">Data5!$R$1:$R$10,Data5!$R$11:$R$21</definedName>
    <definedName name="A126260178K_Data">Data5!$R$11:$R$21</definedName>
    <definedName name="A126260178K_Latest">Data5!$R$21</definedName>
    <definedName name="A126260182A">Data4!$GK$1:$GK$10,Data4!$GK$11:$GK$21</definedName>
    <definedName name="A126260182A_Data">Data4!$GK$11:$GK$21</definedName>
    <definedName name="A126260182A_Latest">Data4!$GK$21</definedName>
    <definedName name="A126260186K">Data4!$GT$1:$GT$10,Data4!$GT$11:$GT$21</definedName>
    <definedName name="A126260186K_Data">Data4!$GT$11:$GT$21</definedName>
    <definedName name="A126260186K_Latest">Data4!$GT$21</definedName>
    <definedName name="A126260190A">Data4!$HR$1:$HR$10,Data4!$HR$11:$HR$21</definedName>
    <definedName name="A126260190A_Data">Data4!$HR$11:$HR$21</definedName>
    <definedName name="A126260190A_Latest">Data4!$HR$21</definedName>
    <definedName name="A126260194K">Data4!$HU$1:$HU$10,Data4!$HU$11:$HU$21</definedName>
    <definedName name="A126260194K_Data">Data4!$HU$11:$HU$21</definedName>
    <definedName name="A126260194K_Latest">Data4!$HU$21</definedName>
    <definedName name="A126260198V">Data5!$L$1:$L$10,Data5!$L$11:$L$21</definedName>
    <definedName name="A126260198V_Data">Data5!$L$11:$L$21</definedName>
    <definedName name="A126260198V_Latest">Data5!$L$21</definedName>
    <definedName name="A126260202X">Data4!$FS$1:$FS$10,Data4!$FS$11:$FS$21</definedName>
    <definedName name="A126260202X_Data">Data4!$FS$11:$FS$21</definedName>
    <definedName name="A126260202X_Latest">Data4!$FS$21</definedName>
    <definedName name="A126260206J">Data4!$FY$1:$FY$10,Data4!$FY$11:$FY$21</definedName>
    <definedName name="A126260206J_Data">Data4!$FY$11:$FY$21</definedName>
    <definedName name="A126260206J_Latest">Data4!$FY$21</definedName>
    <definedName name="A126260210X">Data4!$GB$1:$GB$10,Data4!$GB$11:$GB$21</definedName>
    <definedName name="A126260210X_Data">Data4!$GB$11:$GB$21</definedName>
    <definedName name="A126260210X_Latest">Data4!$GB$21</definedName>
    <definedName name="A126260214J">Data4!$GQ$1:$GQ$10,Data4!$GQ$11:$GQ$21</definedName>
    <definedName name="A126260214J_Data">Data4!$GQ$11:$GQ$21</definedName>
    <definedName name="A126260214J_Latest">Data4!$GQ$21</definedName>
    <definedName name="A126260218T">Data4!$GW$1:$GW$10,Data4!$GW$11:$GW$21</definedName>
    <definedName name="A126260218T_Data">Data4!$GW$11:$GW$21</definedName>
    <definedName name="A126260218T_Latest">Data4!$GW$21</definedName>
    <definedName name="A126260222J">Data5!$U$1:$U$10,Data5!$U$11:$U$21</definedName>
    <definedName name="A126260222J_Data">Data5!$U$11:$U$21</definedName>
    <definedName name="A126260222J_Latest">Data5!$U$21</definedName>
    <definedName name="A126260226T">Data1!$IM$1:$IM$10,Data1!$IM$11:$IM$21</definedName>
    <definedName name="A126260226T_Data">Data1!$IM$11:$IM$21</definedName>
    <definedName name="A126260226T_Latest">Data1!$IM$21</definedName>
    <definedName name="A126260230J">Data2!$U$1:$U$10,Data2!$U$11:$U$21</definedName>
    <definedName name="A126260230J_Data">Data2!$U$11:$U$21</definedName>
    <definedName name="A126260230J_Latest">Data2!$U$21</definedName>
    <definedName name="A126260234T">Data2!$I$1:$I$10,Data2!$I$11:$I$21</definedName>
    <definedName name="A126260234T_Data">Data2!$I$11:$I$21</definedName>
    <definedName name="A126260234T_Latest">Data2!$I$21</definedName>
    <definedName name="A126260238A">Data1!$IP$1:$IP$10,Data1!$IP$11:$IP$21</definedName>
    <definedName name="A126260238A_Data">Data1!$IP$11:$IP$21</definedName>
    <definedName name="A126260238A_Latest">Data1!$IP$21</definedName>
    <definedName name="A126260242T">Data2!$F$1:$F$10,Data2!$F$11:$F$21</definedName>
    <definedName name="A126260242T_Data">Data2!$F$11:$F$21</definedName>
    <definedName name="A126260242T_Latest">Data2!$F$21</definedName>
    <definedName name="A126260246A">Data2!$AA$1:$AA$10,Data2!$AA$11:$AA$21</definedName>
    <definedName name="A126260246A_Data">Data2!$AA$11:$AA$21</definedName>
    <definedName name="A126260246A_Latest">Data2!$AA$21</definedName>
    <definedName name="A126260250T">Data2!$R$1:$R$10,Data2!$R$11:$R$21</definedName>
    <definedName name="A126260250T_Data">Data2!$R$11:$R$21</definedName>
    <definedName name="A126260250T_Latest">Data2!$R$21</definedName>
    <definedName name="A126260254A">Data2!$AG$1:$AG$10,Data2!$AG$11:$AG$21</definedName>
    <definedName name="A126260254A_Data">Data2!$AG$11:$AG$21</definedName>
    <definedName name="A126260254A_Latest">Data2!$AG$21</definedName>
    <definedName name="A126260258K">Data2!$AS$1:$AS$10,Data2!$AS$11:$AS$21</definedName>
    <definedName name="A126260258K_Data">Data2!$AS$11:$AS$21</definedName>
    <definedName name="A126260258K_Latest">Data2!$AS$21</definedName>
    <definedName name="A126260262A">Data1!$HX$1:$HX$10,Data1!$HX$11:$HX$21</definedName>
    <definedName name="A126260262A_Data">Data1!$HX$11:$HX$21</definedName>
    <definedName name="A126260262A_Latest">Data1!$HX$21</definedName>
    <definedName name="A126260266K">Data1!$IJ$1:$IJ$10,Data1!$IJ$11:$IJ$21</definedName>
    <definedName name="A126260266K_Data">Data1!$IJ$11:$IJ$21</definedName>
    <definedName name="A126260266K_Latest">Data1!$IJ$21</definedName>
    <definedName name="A126260270A">Data2!$X$1:$X$10,Data2!$X$11:$X$21</definedName>
    <definedName name="A126260270A_Data">Data2!$X$11:$X$21</definedName>
    <definedName name="A126260270A_Latest">Data2!$X$21</definedName>
    <definedName name="A126260274K">Data2!$AD$1:$AD$10,Data2!$AD$11:$AD$21</definedName>
    <definedName name="A126260274K_Data">Data2!$AD$11:$AD$21</definedName>
    <definedName name="A126260274K_Latest">Data2!$AD$21</definedName>
    <definedName name="A126260278V">Data2!$AJ$1:$AJ$10,Data2!$AJ$11:$AJ$21</definedName>
    <definedName name="A126260278V_Data">Data2!$AJ$11:$AJ$21</definedName>
    <definedName name="A126260278V_Latest">Data2!$AJ$21</definedName>
    <definedName name="A126260282K">Data2!$AP$1:$AP$10,Data2!$AP$11:$AP$21</definedName>
    <definedName name="A126260282K_Data">Data2!$AP$11:$AP$21</definedName>
    <definedName name="A126260282K_Latest">Data2!$AP$21</definedName>
    <definedName name="A126260286V">Data1!$HF$1:$HF$10,Data1!$HF$11:$HF$21</definedName>
    <definedName name="A126260286V_Data">Data1!$HF$11:$HF$21</definedName>
    <definedName name="A126260286V_Latest">Data1!$HF$21</definedName>
    <definedName name="A126260290K">Data1!$HO$1:$HO$10,Data1!$HO$11:$HO$21</definedName>
    <definedName name="A126260290K_Data">Data1!$HO$11:$HO$21</definedName>
    <definedName name="A126260290K_Latest">Data1!$HO$21</definedName>
    <definedName name="A126260294V">Data1!$HR$1:$HR$10,Data1!$HR$11:$HR$21</definedName>
    <definedName name="A126260294V_Data">Data1!$HR$11:$HR$21</definedName>
    <definedName name="A126260294V_Latest">Data1!$HR$21</definedName>
    <definedName name="A126260298C">Data2!$C$1:$C$10,Data2!$C$11:$C$21</definedName>
    <definedName name="A126260298C_Data">Data2!$C$11:$C$21</definedName>
    <definedName name="A126260298C_Latest">Data2!$C$21</definedName>
    <definedName name="A126260302J">Data1!$GZ$1:$GZ$10,Data1!$GZ$11:$GZ$21</definedName>
    <definedName name="A126260302J_Data">Data1!$GZ$11:$GZ$21</definedName>
    <definedName name="A126260302J_Latest">Data1!$GZ$21</definedName>
    <definedName name="A126260306T">Data2!$AM$1:$AM$10,Data2!$AM$11:$AM$21</definedName>
    <definedName name="A126260306T_Data">Data2!$AM$11:$AM$21</definedName>
    <definedName name="A126260306T_Latest">Data2!$AM$21</definedName>
    <definedName name="A126260310J">Data2!$AY$1:$AY$10,Data2!$AY$11:$AY$21</definedName>
    <definedName name="A126260310J_Data">Data2!$AY$11:$AY$21</definedName>
    <definedName name="A126260310J_Latest">Data2!$AY$21</definedName>
    <definedName name="A126260314T">Data2!$BB$1:$BB$10,Data2!$BB$11:$BB$21</definedName>
    <definedName name="A126260314T_Data">Data2!$BB$11:$BB$21</definedName>
    <definedName name="A126260314T_Latest">Data2!$BB$21</definedName>
    <definedName name="A126260318A">Data1!$HU$1:$HU$10,Data1!$HU$11:$HU$21</definedName>
    <definedName name="A126260318A_Data">Data1!$HU$11:$HU$21</definedName>
    <definedName name="A126260318A_Latest">Data1!$HU$21</definedName>
    <definedName name="A126260322T">Data1!$ID$1:$ID$10,Data1!$ID$11:$ID$21</definedName>
    <definedName name="A126260322T_Data">Data1!$ID$11:$ID$21</definedName>
    <definedName name="A126260322T_Latest">Data1!$ID$21</definedName>
    <definedName name="A126260326A">Data2!$L$1:$L$10,Data2!$L$11:$L$21</definedName>
    <definedName name="A126260326A_Data">Data2!$L$11:$L$21</definedName>
    <definedName name="A126260326A_Latest">Data2!$L$21</definedName>
    <definedName name="A126260330T">Data2!$O$1:$O$10,Data2!$O$11:$O$21</definedName>
    <definedName name="A126260330T_Data">Data2!$O$11:$O$21</definedName>
    <definedName name="A126260330T_Latest">Data2!$O$21</definedName>
    <definedName name="A126260334A">Data2!$AV$1:$AV$10,Data2!$AV$11:$AV$21</definedName>
    <definedName name="A126260334A_Data">Data2!$AV$11:$AV$21</definedName>
    <definedName name="A126260334A_Latest">Data2!$AV$21</definedName>
    <definedName name="A126260338K">Data1!$HC$1:$HC$10,Data1!$HC$11:$HC$21</definedName>
    <definedName name="A126260338K_Data">Data1!$HC$11:$HC$21</definedName>
    <definedName name="A126260338K_Latest">Data1!$HC$21</definedName>
    <definedName name="A126260342A">Data1!$HI$1:$HI$10,Data1!$HI$11:$HI$21</definedName>
    <definedName name="A126260342A_Data">Data1!$HI$11:$HI$21</definedName>
    <definedName name="A126260342A_Latest">Data1!$HI$21</definedName>
    <definedName name="A126260346K">Data1!$HL$1:$HL$10,Data1!$HL$11:$HL$21</definedName>
    <definedName name="A126260346K_Data">Data1!$HL$11:$HL$21</definedName>
    <definedName name="A126260346K_Latest">Data1!$HL$21</definedName>
    <definedName name="A126260350A">Data1!$IA$1:$IA$10,Data1!$IA$11:$IA$21</definedName>
    <definedName name="A126260350A_Data">Data1!$IA$11:$IA$21</definedName>
    <definedName name="A126260350A_Latest">Data1!$IA$21</definedName>
    <definedName name="A126260354K">Data1!$IG$1:$IG$10,Data1!$IG$11:$IG$21</definedName>
    <definedName name="A126260354K_Data">Data1!$IG$11:$IG$21</definedName>
    <definedName name="A126260354K_Latest">Data1!$IG$21</definedName>
    <definedName name="A126260358V">Data2!$BE$1:$BE$10,Data2!$BE$11:$BE$21</definedName>
    <definedName name="A126260358V_Data">Data2!$BE$11:$BE$21</definedName>
    <definedName name="A126260358V_Latest">Data2!$BE$21</definedName>
    <definedName name="A126261450C">Data3!$BA$1:$BA$10,Data3!$BA$11:$BA$21</definedName>
    <definedName name="A126261450C_Data">Data3!$BA$11:$BA$21</definedName>
    <definedName name="A126261450C_Latest">Data3!$BA$21</definedName>
    <definedName name="A126261454L">Data3!$BY$1:$BY$10,Data3!$BY$11:$BY$21</definedName>
    <definedName name="A126261454L_Data">Data3!$BY$11:$BY$21</definedName>
    <definedName name="A126261454L_Latest">Data3!$BY$21</definedName>
    <definedName name="A126261458W">Data3!$BM$1:$BM$10,Data3!$BM$11:$BM$21</definedName>
    <definedName name="A126261458W_Data">Data3!$BM$11:$BM$21</definedName>
    <definedName name="A126261458W_Latest">Data3!$BM$21</definedName>
    <definedName name="A126261462L">Data3!$BD$1:$BD$10,Data3!$BD$11:$BD$21</definedName>
    <definedName name="A126261462L_Data">Data3!$BD$11:$BD$21</definedName>
    <definedName name="A126261462L_Latest">Data3!$BD$21</definedName>
    <definedName name="A126261466W">Data3!$BJ$1:$BJ$10,Data3!$BJ$11:$BJ$21</definedName>
    <definedName name="A126261466W_Data">Data3!$BJ$11:$BJ$21</definedName>
    <definedName name="A126261466W_Latest">Data3!$BJ$21</definedName>
    <definedName name="A126261470L">Data3!$CE$1:$CE$10,Data3!$CE$11:$CE$21</definedName>
    <definedName name="A126261470L_Data">Data3!$CE$11:$CE$21</definedName>
    <definedName name="A126261470L_Latest">Data3!$CE$21</definedName>
    <definedName name="A126261474W">Data3!$BV$1:$BV$10,Data3!$BV$11:$BV$21</definedName>
    <definedName name="A126261474W_Data">Data3!$BV$11:$BV$21</definedName>
    <definedName name="A126261474W_Latest">Data3!$BV$21</definedName>
    <definedName name="A126261478F">Data3!$CK$1:$CK$10,Data3!$CK$11:$CK$21</definedName>
    <definedName name="A126261478F_Data">Data3!$CK$11:$CK$21</definedName>
    <definedName name="A126261478F_Latest">Data3!$CK$21</definedName>
    <definedName name="A126261482W">Data3!$CW$1:$CW$10,Data3!$CW$11:$CW$21</definedName>
    <definedName name="A126261482W_Data">Data3!$CW$11:$CW$21</definedName>
    <definedName name="A126261482W_Latest">Data3!$CW$21</definedName>
    <definedName name="A126261486F">Data3!$AL$1:$AL$10,Data3!$AL$11:$AL$21</definedName>
    <definedName name="A126261486F_Data">Data3!$AL$11:$AL$21</definedName>
    <definedName name="A126261486F_Latest">Data3!$AL$21</definedName>
    <definedName name="A126261490W">Data3!$AX$1:$AX$10,Data3!$AX$11:$AX$21</definedName>
    <definedName name="A126261490W_Data">Data3!$AX$11:$AX$21</definedName>
    <definedName name="A126261490W_Latest">Data3!$AX$21</definedName>
    <definedName name="A126261494F">Data3!$CB$1:$CB$10,Data3!$CB$11:$CB$21</definedName>
    <definedName name="A126261494F_Data">Data3!$CB$11:$CB$21</definedName>
    <definedName name="A126261494F_Latest">Data3!$CB$21</definedName>
    <definedName name="A126261498R">Data3!$CH$1:$CH$10,Data3!$CH$11:$CH$21</definedName>
    <definedName name="A126261498R_Data">Data3!$CH$11:$CH$21</definedName>
    <definedName name="A126261498R_Latest">Data3!$CH$21</definedName>
    <definedName name="A126261502V">Data3!$CN$1:$CN$10,Data3!$CN$11:$CN$21</definedName>
    <definedName name="A126261502V_Data">Data3!$CN$11:$CN$21</definedName>
    <definedName name="A126261502V_Latest">Data3!$CN$21</definedName>
    <definedName name="A126261506C">Data3!$CT$1:$CT$10,Data3!$CT$11:$CT$21</definedName>
    <definedName name="A126261506C_Data">Data3!$CT$11:$CT$21</definedName>
    <definedName name="A126261506C_Latest">Data3!$CT$21</definedName>
    <definedName name="A126261510V">Data3!$T$1:$T$10,Data3!$T$11:$T$21</definedName>
    <definedName name="A126261510V_Data">Data3!$T$11:$T$21</definedName>
    <definedName name="A126261510V_Latest">Data3!$T$21</definedName>
    <definedName name="A126261514C">Data3!$AC$1:$AC$10,Data3!$AC$11:$AC$21</definedName>
    <definedName name="A126261514C_Data">Data3!$AC$11:$AC$21</definedName>
    <definedName name="A126261514C_Latest">Data3!$AC$21</definedName>
    <definedName name="A126261518L">Data3!$AF$1:$AF$10,Data3!$AF$11:$AF$21</definedName>
    <definedName name="A126261518L_Data">Data3!$AF$11:$AF$21</definedName>
    <definedName name="A126261518L_Latest">Data3!$AF$21</definedName>
    <definedName name="A126261522C">Data3!$BG$1:$BG$10,Data3!$BG$11:$BG$21</definedName>
    <definedName name="A126261522C_Data">Data3!$BG$11:$BG$21</definedName>
    <definedName name="A126261522C_Latest">Data3!$BG$21</definedName>
    <definedName name="A126261526L">Data3!$N$1:$N$10,Data3!$N$11:$N$21</definedName>
    <definedName name="A126261526L_Data">Data3!$N$11:$N$21</definedName>
    <definedName name="A126261526L_Latest">Data3!$N$21</definedName>
    <definedName name="A126261530C">Data3!$CQ$1:$CQ$10,Data3!$CQ$11:$CQ$21</definedName>
    <definedName name="A126261530C_Data">Data3!$CQ$11:$CQ$21</definedName>
    <definedName name="A126261530C_Latest">Data3!$CQ$21</definedName>
    <definedName name="A126261534L">Data3!$DC$1:$DC$10,Data3!$DC$11:$DC$21</definedName>
    <definedName name="A126261534L_Data">Data3!$DC$11:$DC$21</definedName>
    <definedName name="A126261534L_Latest">Data3!$DC$21</definedName>
    <definedName name="A126261538W">Data3!$DF$1:$DF$10,Data3!$DF$11:$DF$21</definedName>
    <definedName name="A126261538W_Data">Data3!$DF$11:$DF$21</definedName>
    <definedName name="A126261538W_Latest">Data3!$DF$21</definedName>
    <definedName name="A126261542L">Data3!$AI$1:$AI$10,Data3!$AI$11:$AI$21</definedName>
    <definedName name="A126261542L_Data">Data3!$AI$11:$AI$21</definedName>
    <definedName name="A126261542L_Latest">Data3!$AI$21</definedName>
    <definedName name="A126261546W">Data3!$AR$1:$AR$10,Data3!$AR$11:$AR$21</definedName>
    <definedName name="A126261546W_Data">Data3!$AR$11:$AR$21</definedName>
    <definedName name="A126261546W_Latest">Data3!$AR$21</definedName>
    <definedName name="A126261550L">Data3!$BP$1:$BP$10,Data3!$BP$11:$BP$21</definedName>
    <definedName name="A126261550L_Data">Data3!$BP$11:$BP$21</definedName>
    <definedName name="A126261550L_Latest">Data3!$BP$21</definedName>
    <definedName name="A126261554W">Data3!$BS$1:$BS$10,Data3!$BS$11:$BS$21</definedName>
    <definedName name="A126261554W_Data">Data3!$BS$11:$BS$21</definedName>
    <definedName name="A126261554W_Latest">Data3!$BS$21</definedName>
    <definedName name="A126261558F">Data3!$CZ$1:$CZ$10,Data3!$CZ$11:$CZ$21</definedName>
    <definedName name="A126261558F_Data">Data3!$CZ$11:$CZ$21</definedName>
    <definedName name="A126261558F_Latest">Data3!$CZ$21</definedName>
    <definedName name="A126261562W">Data3!$Q$1:$Q$10,Data3!$Q$11:$Q$21</definedName>
    <definedName name="A126261562W_Data">Data3!$Q$11:$Q$21</definedName>
    <definedName name="A126261562W_Latest">Data3!$Q$21</definedName>
    <definedName name="A126261566F">Data3!$W$1:$W$10,Data3!$W$11:$W$21</definedName>
    <definedName name="A126261566F_Data">Data3!$W$11:$W$21</definedName>
    <definedName name="A126261566F_Latest">Data3!$W$21</definedName>
    <definedName name="A126261570W">Data3!$Z$1:$Z$10,Data3!$Z$11:$Z$21</definedName>
    <definedName name="A126261570W_Data">Data3!$Z$11:$Z$21</definedName>
    <definedName name="A126261570W_Latest">Data3!$Z$21</definedName>
    <definedName name="A126261574F">Data3!$AO$1:$AO$10,Data3!$AO$11:$AO$21</definedName>
    <definedName name="A126261574F_Data">Data3!$AO$11:$AO$21</definedName>
    <definedName name="A126261574F_Latest">Data3!$AO$21</definedName>
    <definedName name="A126261578R">Data3!$AU$1:$AU$10,Data3!$AU$11:$AU$21</definedName>
    <definedName name="A126261578R_Data">Data3!$AU$11:$AU$21</definedName>
    <definedName name="A126261578R_Latest">Data3!$AU$21</definedName>
    <definedName name="A126261582F">Data3!$DI$1:$DI$10,Data3!$DI$11:$DI$21</definedName>
    <definedName name="A126261582F_Data">Data3!$DI$11:$DI$21</definedName>
    <definedName name="A126261582F_Latest">Data3!$DI$21</definedName>
    <definedName name="A126262674J">Data1!$EO$1:$EO$10,Data1!$EO$11:$EO$21</definedName>
    <definedName name="A126262674J_Data">Data1!$EO$11:$EO$21</definedName>
    <definedName name="A126262674J_Latest">Data1!$EO$21</definedName>
    <definedName name="A126262678T">Data1!$FM$1:$FM$10,Data1!$FM$11:$FM$21</definedName>
    <definedName name="A126262678T_Data">Data1!$FM$11:$FM$21</definedName>
    <definedName name="A126262678T_Latest">Data1!$FM$21</definedName>
    <definedName name="A126262682J">Data1!$FA$1:$FA$10,Data1!$FA$11:$FA$21</definedName>
    <definedName name="A126262682J_Data">Data1!$FA$11:$FA$21</definedName>
    <definedName name="A126262682J_Latest">Data1!$FA$21</definedName>
    <definedName name="A126262686T">Data1!$ER$1:$ER$10,Data1!$ER$11:$ER$21</definedName>
    <definedName name="A126262686T_Data">Data1!$ER$11:$ER$21</definedName>
    <definedName name="A126262686T_Latest">Data1!$ER$21</definedName>
    <definedName name="A126262690J">Data1!$EX$1:$EX$10,Data1!$EX$11:$EX$21</definedName>
    <definedName name="A126262690J_Data">Data1!$EX$11:$EX$21</definedName>
    <definedName name="A126262690J_Latest">Data1!$EX$21</definedName>
    <definedName name="A126262694T">Data1!$FS$1:$FS$10,Data1!$FS$11:$FS$21</definedName>
    <definedName name="A126262694T_Data">Data1!$FS$11:$FS$21</definedName>
    <definedName name="A126262694T_Latest">Data1!$FS$21</definedName>
    <definedName name="A126262698A">Data1!$FJ$1:$FJ$10,Data1!$FJ$11:$FJ$21</definedName>
    <definedName name="A126262698A_Data">Data1!$FJ$11:$FJ$21</definedName>
    <definedName name="A126262698A_Latest">Data1!$FJ$21</definedName>
    <definedName name="A126262702F">Data1!$FY$1:$FY$10,Data1!$FY$11:$FY$21</definedName>
    <definedName name="A126262702F_Data">Data1!$FY$11:$FY$21</definedName>
    <definedName name="A126262702F_Latest">Data1!$FY$21</definedName>
    <definedName name="A126262706R">Data1!$GK$1:$GK$10,Data1!$GK$11:$GK$21</definedName>
    <definedName name="A126262706R_Data">Data1!$GK$11:$GK$21</definedName>
    <definedName name="A126262706R_Latest">Data1!$GK$21</definedName>
    <definedName name="A126262710F">Data1!$DZ$1:$DZ$10,Data1!$DZ$11:$DZ$21</definedName>
    <definedName name="A126262710F_Data">Data1!$DZ$11:$DZ$21</definedName>
    <definedName name="A126262710F_Latest">Data1!$DZ$21</definedName>
    <definedName name="A126262714R">Data1!$EL$1:$EL$10,Data1!$EL$11:$EL$21</definedName>
    <definedName name="A126262714R_Data">Data1!$EL$11:$EL$21</definedName>
    <definedName name="A126262714R_Latest">Data1!$EL$21</definedName>
    <definedName name="A126262718X">Data1!$FP$1:$FP$10,Data1!$FP$11:$FP$21</definedName>
    <definedName name="A126262718X_Data">Data1!$FP$11:$FP$21</definedName>
    <definedName name="A126262718X_Latest">Data1!$FP$21</definedName>
    <definedName name="A126262722R">Data1!$FV$1:$FV$10,Data1!$FV$11:$FV$21</definedName>
    <definedName name="A126262722R_Data">Data1!$FV$11:$FV$21</definedName>
    <definedName name="A126262722R_Latest">Data1!$FV$21</definedName>
    <definedName name="A126262726X">Data1!$GB$1:$GB$10,Data1!$GB$11:$GB$21</definedName>
    <definedName name="A126262726X_Data">Data1!$GB$11:$GB$21</definedName>
    <definedName name="A126262726X_Latest">Data1!$GB$21</definedName>
    <definedName name="A126262730R">Data1!$GH$1:$GH$10,Data1!$GH$11:$GH$21</definedName>
    <definedName name="A126262730R_Data">Data1!$GH$11:$GH$21</definedName>
    <definedName name="A126262730R_Latest">Data1!$GH$21</definedName>
    <definedName name="A126262734X">Data1!$DH$1:$DH$10,Data1!$DH$11:$DH$21</definedName>
    <definedName name="A126262734X_Data">Data1!$DH$11:$DH$21</definedName>
    <definedName name="A126262734X_Latest">Data1!$DH$21</definedName>
    <definedName name="A126262738J">Data1!$DQ$1:$DQ$10,Data1!$DQ$11:$DQ$21</definedName>
    <definedName name="A126262738J_Data">Data1!$DQ$11:$DQ$21</definedName>
    <definedName name="A126262738J_Latest">Data1!$DQ$21</definedName>
    <definedName name="A126262742X">Data1!$DT$1:$DT$10,Data1!$DT$11:$DT$21</definedName>
    <definedName name="A126262742X_Data">Data1!$DT$11:$DT$21</definedName>
    <definedName name="A126262742X_Latest">Data1!$DT$21</definedName>
    <definedName name="A126262746J">Data1!$EU$1:$EU$10,Data1!$EU$11:$EU$21</definedName>
    <definedName name="A126262746J_Data">Data1!$EU$11:$EU$21</definedName>
    <definedName name="A126262746J_Latest">Data1!$EU$21</definedName>
    <definedName name="A126262750X">Data1!$DB$1:$DB$10,Data1!$DB$11:$DB$21</definedName>
    <definedName name="A126262750X_Data">Data1!$DB$11:$DB$21</definedName>
    <definedName name="A126262750X_Latest">Data1!$DB$21</definedName>
    <definedName name="A126262754J">Data1!$GE$1:$GE$10,Data1!$GE$11:$GE$21</definedName>
    <definedName name="A126262754J_Data">Data1!$GE$11:$GE$21</definedName>
    <definedName name="A126262754J_Latest">Data1!$GE$21</definedName>
    <definedName name="A126262758T">Data1!$GQ$1:$GQ$10,Data1!$GQ$11:$GQ$21</definedName>
    <definedName name="A126262758T_Data">Data1!$GQ$11:$GQ$21</definedName>
    <definedName name="A126262758T_Latest">Data1!$GQ$21</definedName>
    <definedName name="A126262762J">Data1!$GT$1:$GT$10,Data1!$GT$11:$GT$21</definedName>
    <definedName name="A126262762J_Data">Data1!$GT$11:$GT$21</definedName>
    <definedName name="A126262762J_Latest">Data1!$GT$21</definedName>
    <definedName name="A126262766T">Data1!$DW$1:$DW$10,Data1!$DW$11:$DW$21</definedName>
    <definedName name="A126262766T_Data">Data1!$DW$11:$DW$21</definedName>
    <definedName name="A126262766T_Latest">Data1!$DW$21</definedName>
    <definedName name="A126262770J">Data1!$EF$1:$EF$10,Data1!$EF$11:$EF$21</definedName>
    <definedName name="A126262770J_Data">Data1!$EF$11:$EF$21</definedName>
    <definedName name="A126262770J_Latest">Data1!$EF$21</definedName>
    <definedName name="A126262774T">Data1!$FD$1:$FD$10,Data1!$FD$11:$FD$21</definedName>
    <definedName name="A126262774T_Data">Data1!$FD$11:$FD$21</definedName>
    <definedName name="A126262774T_Latest">Data1!$FD$21</definedName>
    <definedName name="A126262778A">Data1!$FG$1:$FG$10,Data1!$FG$11:$FG$21</definedName>
    <definedName name="A126262778A_Data">Data1!$FG$11:$FG$21</definedName>
    <definedName name="A126262778A_Latest">Data1!$FG$21</definedName>
    <definedName name="A126262782T">Data1!$GN$1:$GN$10,Data1!$GN$11:$GN$21</definedName>
    <definedName name="A126262782T_Data">Data1!$GN$11:$GN$21</definedName>
    <definedName name="A126262782T_Latest">Data1!$GN$21</definedName>
    <definedName name="A126262786A">Data1!$DE$1:$DE$10,Data1!$DE$11:$DE$21</definedName>
    <definedName name="A126262786A_Data">Data1!$DE$11:$DE$21</definedName>
    <definedName name="A126262786A_Latest">Data1!$DE$21</definedName>
    <definedName name="A126262790T">Data1!$DK$1:$DK$10,Data1!$DK$11:$DK$21</definedName>
    <definedName name="A126262790T_Data">Data1!$DK$11:$DK$21</definedName>
    <definedName name="A126262790T_Latest">Data1!$DK$21</definedName>
    <definedName name="A126262794A">Data1!$DN$1:$DN$10,Data1!$DN$11:$DN$21</definedName>
    <definedName name="A126262794A_Data">Data1!$DN$11:$DN$21</definedName>
    <definedName name="A126262794A_Latest">Data1!$DN$21</definedName>
    <definedName name="A126262798K">Data1!$EC$1:$EC$10,Data1!$EC$11:$EC$21</definedName>
    <definedName name="A126262798K_Data">Data1!$EC$11:$EC$21</definedName>
    <definedName name="A126262798K_Latest">Data1!$EC$21</definedName>
    <definedName name="A126262802R">Data1!$EI$1:$EI$10,Data1!$EI$11:$EI$21</definedName>
    <definedName name="A126262802R_Data">Data1!$EI$11:$EI$21</definedName>
    <definedName name="A126262802R_Latest">Data1!$EI$21</definedName>
    <definedName name="A126262806X">Data1!$GW$1:$GW$10,Data1!$GW$11:$GW$21</definedName>
    <definedName name="A126262806X_Data">Data1!$GW$11:$GW$21</definedName>
    <definedName name="A126262806X_Latest">Data1!$GW$21</definedName>
    <definedName name="A126263898L">Data2!$CU$1:$CU$10,Data2!$CU$11:$CU$21</definedName>
    <definedName name="A126263898L_Data">Data2!$CU$11:$CU$21</definedName>
    <definedName name="A126263898L_Latest">Data2!$CU$21</definedName>
    <definedName name="A126263902T">Data2!$DS$1:$DS$10,Data2!$DS$11:$DS$21</definedName>
    <definedName name="A126263902T_Data">Data2!$DS$11:$DS$21</definedName>
    <definedName name="A126263902T_Latest">Data2!$DS$21</definedName>
    <definedName name="A126263906A">Data2!$DG$1:$DG$10,Data2!$DG$11:$DG$21</definedName>
    <definedName name="A126263906A_Data">Data2!$DG$11:$DG$21</definedName>
    <definedName name="A126263906A_Latest">Data2!$DG$21</definedName>
    <definedName name="A126263910T">Data2!$CX$1:$CX$10,Data2!$CX$11:$CX$21</definedName>
    <definedName name="A126263910T_Data">Data2!$CX$11:$CX$21</definedName>
    <definedName name="A126263910T_Latest">Data2!$CX$21</definedName>
    <definedName name="A126263914A">Data2!$DD$1:$DD$10,Data2!$DD$11:$DD$21</definedName>
    <definedName name="A126263914A_Data">Data2!$DD$11:$DD$21</definedName>
    <definedName name="A126263914A_Latest">Data2!$DD$21</definedName>
    <definedName name="A126263918K">Data2!$DY$1:$DY$10,Data2!$DY$11:$DY$21</definedName>
    <definedName name="A126263918K_Data">Data2!$DY$11:$DY$21</definedName>
    <definedName name="A126263918K_Latest">Data2!$DY$21</definedName>
    <definedName name="A126263922A">Data2!$DP$1:$DP$10,Data2!$DP$11:$DP$21</definedName>
    <definedName name="A126263922A_Data">Data2!$DP$11:$DP$21</definedName>
    <definedName name="A126263922A_Latest">Data2!$DP$21</definedName>
    <definedName name="A126263926K">Data2!$EE$1:$EE$10,Data2!$EE$11:$EE$21</definedName>
    <definedName name="A126263926K_Data">Data2!$EE$11:$EE$21</definedName>
    <definedName name="A126263926K_Latest">Data2!$EE$21</definedName>
    <definedName name="A126263930A">Data2!$EQ$1:$EQ$10,Data2!$EQ$11:$EQ$21</definedName>
    <definedName name="A126263930A_Data">Data2!$EQ$11:$EQ$21</definedName>
    <definedName name="A126263930A_Latest">Data2!$EQ$21</definedName>
    <definedName name="A126263934K">Data2!$CF$1:$CF$10,Data2!$CF$11:$CF$21</definedName>
    <definedName name="A126263934K_Data">Data2!$CF$11:$CF$21</definedName>
    <definedName name="A126263934K_Latest">Data2!$CF$21</definedName>
    <definedName name="A126263938V">Data2!$CR$1:$CR$10,Data2!$CR$11:$CR$21</definedName>
    <definedName name="A126263938V_Data">Data2!$CR$11:$CR$21</definedName>
    <definedName name="A126263938V_Latest">Data2!$CR$21</definedName>
    <definedName name="A126263942K">Data2!$DV$1:$DV$10,Data2!$DV$11:$DV$21</definedName>
    <definedName name="A126263942K_Data">Data2!$DV$11:$DV$21</definedName>
    <definedName name="A126263942K_Latest">Data2!$DV$21</definedName>
    <definedName name="A126263946V">Data2!$EB$1:$EB$10,Data2!$EB$11:$EB$21</definedName>
    <definedName name="A126263946V_Data">Data2!$EB$11:$EB$21</definedName>
    <definedName name="A126263946V_Latest">Data2!$EB$21</definedName>
    <definedName name="A126263950K">Data2!$EH$1:$EH$10,Data2!$EH$11:$EH$21</definedName>
    <definedName name="A126263950K_Data">Data2!$EH$11:$EH$21</definedName>
    <definedName name="A126263950K_Latest">Data2!$EH$21</definedName>
    <definedName name="A126263954V">Data2!$EN$1:$EN$10,Data2!$EN$11:$EN$21</definedName>
    <definedName name="A126263954V_Data">Data2!$EN$11:$EN$21</definedName>
    <definedName name="A126263954V_Latest">Data2!$EN$21</definedName>
    <definedName name="A126263958C">Data2!$BN$1:$BN$10,Data2!$BN$11:$BN$21</definedName>
    <definedName name="A126263958C_Data">Data2!$BN$11:$BN$21</definedName>
    <definedName name="A126263958C_Latest">Data2!$BN$21</definedName>
    <definedName name="A126263962V">Data2!$BW$1:$BW$10,Data2!$BW$11:$BW$21</definedName>
    <definedName name="A126263962V_Data">Data2!$BW$11:$BW$21</definedName>
    <definedName name="A126263962V_Latest">Data2!$BW$21</definedName>
    <definedName name="A126263966C">Data2!$BZ$1:$BZ$10,Data2!$BZ$11:$BZ$21</definedName>
    <definedName name="A126263966C_Data">Data2!$BZ$11:$BZ$21</definedName>
    <definedName name="A126263966C_Latest">Data2!$BZ$21</definedName>
    <definedName name="A126263970V">Data2!$DA$1:$DA$10,Data2!$DA$11:$DA$21</definedName>
    <definedName name="A126263970V_Data">Data2!$DA$11:$DA$21</definedName>
    <definedName name="A126263970V_Latest">Data2!$DA$21</definedName>
    <definedName name="A126263974C">Data2!$BH$1:$BH$10,Data2!$BH$11:$BH$21</definedName>
    <definedName name="A126263974C_Data">Data2!$BH$11:$BH$21</definedName>
    <definedName name="A126263974C_Latest">Data2!$BH$21</definedName>
    <definedName name="A126263978L">Data2!$EK$1:$EK$10,Data2!$EK$11:$EK$21</definedName>
    <definedName name="A126263978L_Data">Data2!$EK$11:$EK$21</definedName>
    <definedName name="A126263978L_Latest">Data2!$EK$21</definedName>
    <definedName name="A126263982C">Data2!$EW$1:$EW$10,Data2!$EW$11:$EW$21</definedName>
    <definedName name="A126263982C_Data">Data2!$EW$11:$EW$21</definedName>
    <definedName name="A126263982C_Latest">Data2!$EW$21</definedName>
    <definedName name="A126263986L">Data2!$EZ$1:$EZ$10,Data2!$EZ$11:$EZ$21</definedName>
    <definedName name="A126263986L_Data">Data2!$EZ$11:$EZ$21</definedName>
    <definedName name="A126263986L_Latest">Data2!$EZ$21</definedName>
    <definedName name="A126263990C">Data2!$CC$1:$CC$10,Data2!$CC$11:$CC$21</definedName>
    <definedName name="A126263990C_Data">Data2!$CC$11:$CC$21</definedName>
    <definedName name="A126263990C_Latest">Data2!$CC$21</definedName>
    <definedName name="A126263994L">Data2!$CL$1:$CL$10,Data2!$CL$11:$CL$21</definedName>
    <definedName name="A126263994L_Data">Data2!$CL$11:$CL$21</definedName>
    <definedName name="A126263994L_Latest">Data2!$CL$21</definedName>
    <definedName name="A126263998W">Data2!$DJ$1:$DJ$10,Data2!$DJ$11:$DJ$21</definedName>
    <definedName name="A126263998W_Data">Data2!$DJ$11:$DJ$21</definedName>
    <definedName name="A126263998W_Latest">Data2!$DJ$21</definedName>
    <definedName name="A126264002C">Data2!$DM$1:$DM$10,Data2!$DM$11:$DM$21</definedName>
    <definedName name="A126264002C_Data">Data2!$DM$11:$DM$21</definedName>
    <definedName name="A126264002C_Latest">Data2!$DM$21</definedName>
    <definedName name="A126264006L">Data2!$ET$1:$ET$10,Data2!$ET$11:$ET$21</definedName>
    <definedName name="A126264006L_Data">Data2!$ET$11:$ET$21</definedName>
    <definedName name="A126264006L_Latest">Data2!$ET$21</definedName>
    <definedName name="A126264010C">Data2!$BK$1:$BK$10,Data2!$BK$11:$BK$21</definedName>
    <definedName name="A126264010C_Data">Data2!$BK$11:$BK$21</definedName>
    <definedName name="A126264010C_Latest">Data2!$BK$21</definedName>
    <definedName name="A126264014L">Data2!$BQ$1:$BQ$10,Data2!$BQ$11:$BQ$21</definedName>
    <definedName name="A126264014L_Data">Data2!$BQ$11:$BQ$21</definedName>
    <definedName name="A126264014L_Latest">Data2!$BQ$21</definedName>
    <definedName name="A126264018W">Data2!$BT$1:$BT$10,Data2!$BT$11:$BT$21</definedName>
    <definedName name="A126264018W_Data">Data2!$BT$11:$BT$21</definedName>
    <definedName name="A126264018W_Latest">Data2!$BT$21</definedName>
    <definedName name="A126264022L">Data2!$CI$1:$CI$10,Data2!$CI$11:$CI$21</definedName>
    <definedName name="A126264022L_Data">Data2!$CI$11:$CI$21</definedName>
    <definedName name="A126264022L_Latest">Data2!$CI$21</definedName>
    <definedName name="A126264026W">Data2!$CO$1:$CO$10,Data2!$CO$11:$CO$21</definedName>
    <definedName name="A126264026W_Data">Data2!$CO$11:$CO$21</definedName>
    <definedName name="A126264026W_Latest">Data2!$CO$21</definedName>
    <definedName name="A126264030L">Data2!$FC$1:$FC$10,Data2!$FC$11:$FC$21</definedName>
    <definedName name="A126264030L_Data">Data2!$FC$11:$FC$21</definedName>
    <definedName name="A126264030L_Latest">Data2!$FC$21</definedName>
    <definedName name="A126265122R">Data2!$GS$1:$GS$10,Data2!$GS$11:$GS$21</definedName>
    <definedName name="A126265122R_Data">Data2!$GS$11:$GS$21</definedName>
    <definedName name="A126265122R_Latest">Data2!$GS$21</definedName>
    <definedName name="A126265126X">Data2!$HQ$1:$HQ$10,Data2!$HQ$11:$HQ$21</definedName>
    <definedName name="A126265126X_Data">Data2!$HQ$11:$HQ$21</definedName>
    <definedName name="A126265126X_Latest">Data2!$HQ$21</definedName>
    <definedName name="A126265130R">Data2!$HE$1:$HE$10,Data2!$HE$11:$HE$21</definedName>
    <definedName name="A126265130R_Data">Data2!$HE$11:$HE$21</definedName>
    <definedName name="A126265130R_Latest">Data2!$HE$21</definedName>
    <definedName name="A126265134X">Data2!$GV$1:$GV$10,Data2!$GV$11:$GV$21</definedName>
    <definedName name="A126265134X_Data">Data2!$GV$11:$GV$21</definedName>
    <definedName name="A126265134X_Latest">Data2!$GV$21</definedName>
    <definedName name="A126265138J">Data2!$HB$1:$HB$10,Data2!$HB$11:$HB$21</definedName>
    <definedName name="A126265138J_Data">Data2!$HB$11:$HB$21</definedName>
    <definedName name="A126265138J_Latest">Data2!$HB$21</definedName>
    <definedName name="A126265142X">Data2!$HW$1:$HW$10,Data2!$HW$11:$HW$21</definedName>
    <definedName name="A126265142X_Data">Data2!$HW$11:$HW$21</definedName>
    <definedName name="A126265142X_Latest">Data2!$HW$21</definedName>
    <definedName name="A126265146J">Data2!$HN$1:$HN$10,Data2!$HN$11:$HN$21</definedName>
    <definedName name="A126265146J_Data">Data2!$HN$11:$HN$21</definedName>
    <definedName name="A126265146J_Latest">Data2!$HN$21</definedName>
    <definedName name="A126265150X">Data2!$IC$1:$IC$10,Data2!$IC$11:$IC$21</definedName>
    <definedName name="A126265150X_Data">Data2!$IC$11:$IC$21</definedName>
    <definedName name="A126265150X_Latest">Data2!$IC$21</definedName>
    <definedName name="A126265154J">Data2!$IO$1:$IO$10,Data2!$IO$11:$IO$21</definedName>
    <definedName name="A126265154J_Data">Data2!$IO$11:$IO$21</definedName>
    <definedName name="A126265154J_Latest">Data2!$IO$21</definedName>
    <definedName name="A126265158T">Data2!$GD$1:$GD$10,Data2!$GD$11:$GD$21</definedName>
    <definedName name="A126265158T_Data">Data2!$GD$11:$GD$21</definedName>
    <definedName name="A126265158T_Latest">Data2!$GD$21</definedName>
    <definedName name="A126265162J">Data2!$GP$1:$GP$10,Data2!$GP$11:$GP$21</definedName>
    <definedName name="A126265162J_Data">Data2!$GP$11:$GP$21</definedName>
    <definedName name="A126265162J_Latest">Data2!$GP$21</definedName>
    <definedName name="A126265166T">Data2!$HT$1:$HT$10,Data2!$HT$11:$HT$21</definedName>
    <definedName name="A126265166T_Data">Data2!$HT$11:$HT$21</definedName>
    <definedName name="A126265166T_Latest">Data2!$HT$21</definedName>
    <definedName name="A126265170J">Data2!$HZ$1:$HZ$10,Data2!$HZ$11:$HZ$21</definedName>
    <definedName name="A126265170J_Data">Data2!$HZ$11:$HZ$21</definedName>
    <definedName name="A126265170J_Latest">Data2!$HZ$21</definedName>
    <definedName name="A126265174T">Data2!$IF$1:$IF$10,Data2!$IF$11:$IF$21</definedName>
    <definedName name="A126265174T_Data">Data2!$IF$11:$IF$21</definedName>
    <definedName name="A126265174T_Latest">Data2!$IF$21</definedName>
    <definedName name="A126265178A">Data2!$IL$1:$IL$10,Data2!$IL$11:$IL$21</definedName>
    <definedName name="A126265178A_Data">Data2!$IL$11:$IL$21</definedName>
    <definedName name="A126265178A_Latest">Data2!$IL$21</definedName>
    <definedName name="A126265182T">Data2!$FL$1:$FL$10,Data2!$FL$11:$FL$21</definedName>
    <definedName name="A126265182T_Data">Data2!$FL$11:$FL$21</definedName>
    <definedName name="A126265182T_Latest">Data2!$FL$21</definedName>
    <definedName name="A126265186A">Data2!$FU$1:$FU$10,Data2!$FU$11:$FU$21</definedName>
    <definedName name="A126265186A_Data">Data2!$FU$11:$FU$21</definedName>
    <definedName name="A126265186A_Latest">Data2!$FU$21</definedName>
    <definedName name="A126265190T">Data2!$FX$1:$FX$10,Data2!$FX$11:$FX$21</definedName>
    <definedName name="A126265190T_Data">Data2!$FX$11:$FX$21</definedName>
    <definedName name="A126265190T_Latest">Data2!$FX$21</definedName>
    <definedName name="A126265194A">Data2!$GY$1:$GY$10,Data2!$GY$11:$GY$21</definedName>
    <definedName name="A126265194A_Data">Data2!$GY$11:$GY$21</definedName>
    <definedName name="A126265194A_Latest">Data2!$GY$21</definedName>
    <definedName name="A126265198K">Data2!$FF$1:$FF$10,Data2!$FF$11:$FF$21</definedName>
    <definedName name="A126265198K_Data">Data2!$FF$11:$FF$21</definedName>
    <definedName name="A126265198K_Latest">Data2!$FF$21</definedName>
    <definedName name="A126265202R">Data2!$II$1:$II$10,Data2!$II$11:$II$21</definedName>
    <definedName name="A126265202R_Data">Data2!$II$11:$II$21</definedName>
    <definedName name="A126265202R_Latest">Data2!$II$21</definedName>
    <definedName name="A126265206X">Data3!$E$1:$E$10,Data3!$E$11:$E$21</definedName>
    <definedName name="A126265206X_Data">Data3!$E$11:$E$21</definedName>
    <definedName name="A126265206X_Latest">Data3!$E$21</definedName>
    <definedName name="A126265210R">Data3!$H$1:$H$10,Data3!$H$11:$H$21</definedName>
    <definedName name="A126265210R_Data">Data3!$H$11:$H$21</definedName>
    <definedName name="A126265210R_Latest">Data3!$H$21</definedName>
    <definedName name="A126265214X">Data2!$GA$1:$GA$10,Data2!$GA$11:$GA$21</definedName>
    <definedName name="A126265214X_Data">Data2!$GA$11:$GA$21</definedName>
    <definedName name="A126265214X_Latest">Data2!$GA$21</definedName>
    <definedName name="A126265218J">Data2!$GJ$1:$GJ$10,Data2!$GJ$11:$GJ$21</definedName>
    <definedName name="A126265218J_Data">Data2!$GJ$11:$GJ$21</definedName>
    <definedName name="A126265218J_Latest">Data2!$GJ$21</definedName>
    <definedName name="A126265222X">Data2!$HH$1:$HH$10,Data2!$HH$11:$HH$21</definedName>
    <definedName name="A126265222X_Data">Data2!$HH$11:$HH$21</definedName>
    <definedName name="A126265222X_Latest">Data2!$HH$21</definedName>
    <definedName name="A126265226J">Data2!$HK$1:$HK$10,Data2!$HK$11:$HK$21</definedName>
    <definedName name="A126265226J_Data">Data2!$HK$11:$HK$21</definedName>
    <definedName name="A126265226J_Latest">Data2!$HK$21</definedName>
    <definedName name="A126265230X">Data3!$B$1:$B$10,Data3!$B$11:$B$21</definedName>
    <definedName name="A126265230X_Data">Data3!$B$11:$B$21</definedName>
    <definedName name="A126265230X_Latest">Data3!$B$21</definedName>
    <definedName name="A126265234J">Data2!$FI$1:$FI$10,Data2!$FI$11:$FI$21</definedName>
    <definedName name="A126265234J_Data">Data2!$FI$11:$FI$21</definedName>
    <definedName name="A126265234J_Latest">Data2!$FI$21</definedName>
    <definedName name="A126265238T">Data2!$FO$1:$FO$10,Data2!$FO$11:$FO$21</definedName>
    <definedName name="A126265238T_Data">Data2!$FO$11:$FO$21</definedName>
    <definedName name="A126265238T_Latest">Data2!$FO$21</definedName>
    <definedName name="A126265242J">Data2!$FR$1:$FR$10,Data2!$FR$11:$FR$21</definedName>
    <definedName name="A126265242J_Data">Data2!$FR$11:$FR$21</definedName>
    <definedName name="A126265242J_Latest">Data2!$FR$21</definedName>
    <definedName name="A126265246T">Data2!$GG$1:$GG$10,Data2!$GG$11:$GG$21</definedName>
    <definedName name="A126265246T_Data">Data2!$GG$11:$GG$21</definedName>
    <definedName name="A126265246T_Latest">Data2!$GG$21</definedName>
    <definedName name="A126265250J">Data2!$GM$1:$GM$10,Data2!$GM$11:$GM$21</definedName>
    <definedName name="A126265250J_Data">Data2!$GM$11:$GM$21</definedName>
    <definedName name="A126265250J_Latest">Data2!$GM$21</definedName>
    <definedName name="A126265254T">Data3!$K$1:$K$10,Data3!$K$11:$K$21</definedName>
    <definedName name="A126265254T_Data">Data3!$K$11:$K$21</definedName>
    <definedName name="A126265254T_Latest">Data3!$K$21</definedName>
    <definedName name="A126266346V">Data1!$AP$1:$AP$10,Data1!$AP$11:$AP$21</definedName>
    <definedName name="A126266346V_Data">Data1!$AP$11:$AP$21</definedName>
    <definedName name="A126266346V_Latest">Data1!$AP$21</definedName>
    <definedName name="A126266350K">Data1!$BN$1:$BN$10,Data1!$BN$11:$BN$21</definedName>
    <definedName name="A126266350K_Data">Data1!$BN$11:$BN$21</definedName>
    <definedName name="A126266350K_Latest">Data1!$BN$21</definedName>
    <definedName name="A126266354V">Data1!$BB$1:$BB$10,Data1!$BB$11:$BB$21</definedName>
    <definedName name="A126266354V_Data">Data1!$BB$11:$BB$21</definedName>
    <definedName name="A126266354V_Latest">Data1!$BB$21</definedName>
    <definedName name="A126266358C">Data1!$AS$1:$AS$10,Data1!$AS$11:$AS$21</definedName>
    <definedName name="A126266358C_Data">Data1!$AS$11:$AS$21</definedName>
    <definedName name="A126266358C_Latest">Data1!$AS$21</definedName>
    <definedName name="A126266362V">Data1!$AY$1:$AY$10,Data1!$AY$11:$AY$21</definedName>
    <definedName name="A126266362V_Data">Data1!$AY$11:$AY$21</definedName>
    <definedName name="A126266362V_Latest">Data1!$AY$21</definedName>
    <definedName name="A126266366C">Data1!$BT$1:$BT$10,Data1!$BT$11:$BT$21</definedName>
    <definedName name="A126266366C_Data">Data1!$BT$11:$BT$21</definedName>
    <definedName name="A126266366C_Latest">Data1!$BT$21</definedName>
    <definedName name="A126266370V">Data1!$BK$1:$BK$10,Data1!$BK$11:$BK$21</definedName>
    <definedName name="A126266370V_Data">Data1!$BK$11:$BK$21</definedName>
    <definedName name="A126266370V_Latest">Data1!$BK$21</definedName>
    <definedName name="A126266374C">Data1!$BZ$1:$BZ$10,Data1!$BZ$11:$BZ$21</definedName>
    <definedName name="A126266374C_Data">Data1!$BZ$11:$BZ$21</definedName>
    <definedName name="A126266374C_Latest">Data1!$BZ$21</definedName>
    <definedName name="A126266378L">Data1!$CL$1:$CL$10,Data1!$CL$11:$CL$21</definedName>
    <definedName name="A126266378L_Data">Data1!$CL$11:$CL$21</definedName>
    <definedName name="A126266378L_Latest">Data1!$CL$21</definedName>
    <definedName name="A126266382C">Data1!$AA$1:$AA$10,Data1!$AA$11:$AA$21</definedName>
    <definedName name="A126266382C_Data">Data1!$AA$11:$AA$21</definedName>
    <definedName name="A126266382C_Latest">Data1!$AA$21</definedName>
    <definedName name="A126266386L">Data1!$AM$1:$AM$10,Data1!$AM$11:$AM$21</definedName>
    <definedName name="A126266386L_Data">Data1!$AM$11:$AM$21</definedName>
    <definedName name="A126266386L_Latest">Data1!$AM$21</definedName>
    <definedName name="A126266390C">Data1!$BQ$1:$BQ$10,Data1!$BQ$11:$BQ$21</definedName>
    <definedName name="A126266390C_Data">Data1!$BQ$11:$BQ$21</definedName>
    <definedName name="A126266390C_Latest">Data1!$BQ$21</definedName>
    <definedName name="A126266394L">Data1!$BW$1:$BW$10,Data1!$BW$11:$BW$21</definedName>
    <definedName name="A126266394L_Data">Data1!$BW$11:$BW$21</definedName>
    <definedName name="A126266394L_Latest">Data1!$BW$21</definedName>
    <definedName name="A126266398W">Data1!$CC$1:$CC$10,Data1!$CC$11:$CC$21</definedName>
    <definedName name="A126266398W_Data">Data1!$CC$11:$CC$21</definedName>
    <definedName name="A126266398W_Latest">Data1!$CC$21</definedName>
    <definedName name="A126266402A">Data1!$CI$1:$CI$10,Data1!$CI$11:$CI$21</definedName>
    <definedName name="A126266402A_Data">Data1!$CI$11:$CI$21</definedName>
    <definedName name="A126266402A_Latest">Data1!$CI$21</definedName>
    <definedName name="A126266406K">Data1!$I$1:$I$10,Data1!$I$11:$I$21</definedName>
    <definedName name="A126266406K_Data">Data1!$I$11:$I$21</definedName>
    <definedName name="A126266406K_Latest">Data1!$I$21</definedName>
    <definedName name="A126266410A">Data1!$R$1:$R$10,Data1!$R$11:$R$21</definedName>
    <definedName name="A126266410A_Data">Data1!$R$11:$R$21</definedName>
    <definedName name="A126266410A_Latest">Data1!$R$21</definedName>
    <definedName name="A126266414K">Data1!$U$1:$U$10,Data1!$U$11:$U$21</definedName>
    <definedName name="A126266414K_Data">Data1!$U$11:$U$21</definedName>
    <definedName name="A126266414K_Latest">Data1!$U$21</definedName>
    <definedName name="A126266418V">Data1!$AV$1:$AV$10,Data1!$AV$11:$AV$21</definedName>
    <definedName name="A126266418V_Data">Data1!$AV$11:$AV$21</definedName>
    <definedName name="A126266418V_Latest">Data1!$AV$21</definedName>
    <definedName name="A126266422K">Data1!$C$1:$C$10,Data1!$C$11:$C$21</definedName>
    <definedName name="A126266422K_Data">Data1!$C$11:$C$21</definedName>
    <definedName name="A126266422K_Latest">Data1!$C$21</definedName>
    <definedName name="A126266426V">Data1!$CF$1:$CF$10,Data1!$CF$11:$CF$21</definedName>
    <definedName name="A126266426V_Data">Data1!$CF$11:$CF$21</definedName>
    <definedName name="A126266426V_Latest">Data1!$CF$21</definedName>
    <definedName name="A126266430K">Data1!$CR$1:$CR$10,Data1!$CR$11:$CR$21</definedName>
    <definedName name="A126266430K_Data">Data1!$CR$11:$CR$21</definedName>
    <definedName name="A126266430K_Latest">Data1!$CR$21</definedName>
    <definedName name="A126266434V">Data1!$CU$1:$CU$10,Data1!$CU$11:$CU$21</definedName>
    <definedName name="A126266434V_Data">Data1!$CU$11:$CU$21</definedName>
    <definedName name="A126266434V_Latest">Data1!$CU$21</definedName>
    <definedName name="A126266438C">Data1!$X$1:$X$10,Data1!$X$11:$X$21</definedName>
    <definedName name="A126266438C_Data">Data1!$X$11:$X$21</definedName>
    <definedName name="A126266438C_Latest">Data1!$X$21</definedName>
    <definedName name="A126266442V">Data1!$AG$1:$AG$10,Data1!$AG$11:$AG$21</definedName>
    <definedName name="A126266442V_Data">Data1!$AG$11:$AG$21</definedName>
    <definedName name="A126266442V_Latest">Data1!$AG$21</definedName>
    <definedName name="A126266446C">Data1!$BE$1:$BE$10,Data1!$BE$11:$BE$21</definedName>
    <definedName name="A126266446C_Data">Data1!$BE$11:$BE$21</definedName>
    <definedName name="A126266446C_Latest">Data1!$BE$21</definedName>
    <definedName name="A126266450V">Data1!$BH$1:$BH$10,Data1!$BH$11:$BH$21</definedName>
    <definedName name="A126266450V_Data">Data1!$BH$11:$BH$21</definedName>
    <definedName name="A126266450V_Latest">Data1!$BH$21</definedName>
    <definedName name="A126266454C">Data1!$CO$1:$CO$10,Data1!$CO$11:$CO$21</definedName>
    <definedName name="A126266454C_Data">Data1!$CO$11:$CO$21</definedName>
    <definedName name="A126266454C_Latest">Data1!$CO$21</definedName>
    <definedName name="A126266458L">Data1!$F$1:$F$10,Data1!$F$11:$F$21</definedName>
    <definedName name="A126266458L_Data">Data1!$F$11:$F$21</definedName>
    <definedName name="A126266458L_Latest">Data1!$F$21</definedName>
    <definedName name="A126266462C">Data1!$L$1:$L$10,Data1!$L$11:$L$21</definedName>
    <definedName name="A126266462C_Data">Data1!$L$11:$L$21</definedName>
    <definedName name="A126266462C_Latest">Data1!$L$21</definedName>
    <definedName name="A126266466L">Data1!$O$1:$O$10,Data1!$O$11:$O$21</definedName>
    <definedName name="A126266466L_Data">Data1!$O$11:$O$21</definedName>
    <definedName name="A126266466L_Latest">Data1!$O$21</definedName>
    <definedName name="A126266470C">Data1!$AD$1:$AD$10,Data1!$AD$11:$AD$21</definedName>
    <definedName name="A126266470C_Data">Data1!$AD$11:$AD$21</definedName>
    <definedName name="A126266470C_Latest">Data1!$AD$21</definedName>
    <definedName name="A126266474L">Data1!$AJ$1:$AJ$10,Data1!$AJ$11:$AJ$21</definedName>
    <definedName name="A126266474L_Data">Data1!$AJ$11:$AJ$21</definedName>
    <definedName name="A126266474L_Latest">Data1!$AJ$21</definedName>
    <definedName name="A126266478W">Data1!$CX$1:$CX$10,Data1!$CX$11:$CX$21</definedName>
    <definedName name="A126266478W_Data">Data1!$CX$11:$CX$21</definedName>
    <definedName name="A126266478W_Latest">Data1!$CX$21</definedName>
    <definedName name="A126266482L">Data6!$DN$1:$DN$10,Data6!$DN$11:$DN$21</definedName>
    <definedName name="A126266482L_Data">Data6!$DN$11:$DN$21</definedName>
    <definedName name="A126266482L_Latest">Data6!$DN$21</definedName>
    <definedName name="A126266486W">Data6!$EL$1:$EL$10,Data6!$EL$11:$EL$21</definedName>
    <definedName name="A126266486W_Data">Data6!$EL$11:$EL$21</definedName>
    <definedName name="A126266486W_Latest">Data6!$EL$21</definedName>
    <definedName name="A126266490L">Data6!$DZ$1:$DZ$10,Data6!$DZ$11:$DZ$21</definedName>
    <definedName name="A126266490L_Data">Data6!$DZ$11:$DZ$21</definedName>
    <definedName name="A126266490L_Latest">Data6!$DZ$21</definedName>
    <definedName name="A126266494W">Data6!$DQ$1:$DQ$10,Data6!$DQ$11:$DQ$21</definedName>
    <definedName name="A126266494W_Data">Data6!$DQ$11:$DQ$21</definedName>
    <definedName name="A126266494W_Latest">Data6!$DQ$21</definedName>
    <definedName name="A126266498F">Data6!$DW$1:$DW$10,Data6!$DW$11:$DW$21</definedName>
    <definedName name="A126266498F_Data">Data6!$DW$11:$DW$21</definedName>
    <definedName name="A126266498F_Latest">Data6!$DW$21</definedName>
    <definedName name="A126266502K">Data6!$ER$1:$ER$10,Data6!$ER$11:$ER$21</definedName>
    <definedName name="A126266502K_Data">Data6!$ER$11:$ER$21</definedName>
    <definedName name="A126266502K_Latest">Data6!$ER$21</definedName>
    <definedName name="A126266506V">Data6!$EI$1:$EI$10,Data6!$EI$11:$EI$21</definedName>
    <definedName name="A126266506V_Data">Data6!$EI$11:$EI$21</definedName>
    <definedName name="A126266506V_Latest">Data6!$EI$21</definedName>
    <definedName name="A126266510K">Data6!$EX$1:$EX$10,Data6!$EX$11:$EX$21</definedName>
    <definedName name="A126266510K_Data">Data6!$EX$11:$EX$21</definedName>
    <definedName name="A126266510K_Latest">Data6!$EX$21</definedName>
    <definedName name="A126266514V">Data6!$FJ$1:$FJ$10,Data6!$FJ$11:$FJ$21</definedName>
    <definedName name="A126266514V_Data">Data6!$FJ$11:$FJ$21</definedName>
    <definedName name="A126266514V_Latest">Data6!$FJ$21</definedName>
    <definedName name="A126266518C">Data6!$CY$1:$CY$10,Data6!$CY$11:$CY$21</definedName>
    <definedName name="A126266518C_Data">Data6!$CY$11:$CY$21</definedName>
    <definedName name="A126266518C_Latest">Data6!$CY$21</definedName>
    <definedName name="A126266522V">Data6!$DK$1:$DK$10,Data6!$DK$11:$DK$21</definedName>
    <definedName name="A126266522V_Data">Data6!$DK$11:$DK$21</definedName>
    <definedName name="A126266522V_Latest">Data6!$DK$21</definedName>
    <definedName name="A126266526C">Data6!$EO$1:$EO$10,Data6!$EO$11:$EO$21</definedName>
    <definedName name="A126266526C_Data">Data6!$EO$11:$EO$21</definedName>
    <definedName name="A126266526C_Latest">Data6!$EO$21</definedName>
    <definedName name="A126266530V">Data6!$EU$1:$EU$10,Data6!$EU$11:$EU$21</definedName>
    <definedName name="A126266530V_Data">Data6!$EU$11:$EU$21</definedName>
    <definedName name="A126266530V_Latest">Data6!$EU$21</definedName>
    <definedName name="A126266534C">Data6!$FA$1:$FA$10,Data6!$FA$11:$FA$21</definedName>
    <definedName name="A126266534C_Data">Data6!$FA$11:$FA$21</definedName>
    <definedName name="A126266534C_Latest">Data6!$FA$21</definedName>
    <definedName name="A126266538L">Data6!$FG$1:$FG$10,Data6!$FG$11:$FG$21</definedName>
    <definedName name="A126266538L_Data">Data6!$FG$11:$FG$21</definedName>
    <definedName name="A126266538L_Latest">Data6!$FG$21</definedName>
    <definedName name="A126266542C">Data6!$CG$1:$CG$10,Data6!$CG$11:$CG$21</definedName>
    <definedName name="A126266542C_Data">Data6!$CG$11:$CG$21</definedName>
    <definedName name="A126266542C_Latest">Data6!$CG$21</definedName>
    <definedName name="A126266546L">Data6!$CP$1:$CP$10,Data6!$CP$11:$CP$21</definedName>
    <definedName name="A126266546L_Data">Data6!$CP$11:$CP$21</definedName>
    <definedName name="A126266546L_Latest">Data6!$CP$21</definedName>
    <definedName name="A126266550C">Data6!$CS$1:$CS$10,Data6!$CS$11:$CS$21</definedName>
    <definedName name="A126266550C_Data">Data6!$CS$11:$CS$21</definedName>
    <definedName name="A126266550C_Latest">Data6!$CS$21</definedName>
    <definedName name="A126266554L">Data6!$DT$1:$DT$10,Data6!$DT$11:$DT$21</definedName>
    <definedName name="A126266554L_Data">Data6!$DT$11:$DT$21</definedName>
    <definedName name="A126266554L_Latest">Data6!$DT$21</definedName>
    <definedName name="A126266558W">Data6!$CA$1:$CA$10,Data6!$CA$11:$CA$21</definedName>
    <definedName name="A126266558W_Data">Data6!$CA$11:$CA$21</definedName>
    <definedName name="A126266558W_Latest">Data6!$CA$21</definedName>
    <definedName name="A126266562L">Data6!$FD$1:$FD$10,Data6!$FD$11:$FD$21</definedName>
    <definedName name="A126266562L_Data">Data6!$FD$11:$FD$21</definedName>
    <definedName name="A126266562L_Latest">Data6!$FD$21</definedName>
    <definedName name="A126266566W">Data6!$FP$1:$FP$10,Data6!$FP$11:$FP$21</definedName>
    <definedName name="A126266566W_Data">Data6!$FP$11:$FP$21</definedName>
    <definedName name="A126266566W_Latest">Data6!$FP$21</definedName>
    <definedName name="A126266570L">Data6!$FS$1:$FS$10,Data6!$FS$11:$FS$21</definedName>
    <definedName name="A126266570L_Data">Data6!$FS$11:$FS$21</definedName>
    <definedName name="A126266570L_Latest">Data6!$FS$21</definedName>
    <definedName name="A126266574W">Data6!$CV$1:$CV$10,Data6!$CV$11:$CV$21</definedName>
    <definedName name="A126266574W_Data">Data6!$CV$11:$CV$21</definedName>
    <definedName name="A126266574W_Latest">Data6!$CV$21</definedName>
    <definedName name="A126266578F">Data6!$DE$1:$DE$10,Data6!$DE$11:$DE$21</definedName>
    <definedName name="A126266578F_Data">Data6!$DE$11:$DE$21</definedName>
    <definedName name="A126266578F_Latest">Data6!$DE$21</definedName>
    <definedName name="A126266582W">Data6!$EC$1:$EC$10,Data6!$EC$11:$EC$21</definedName>
    <definedName name="A126266582W_Data">Data6!$EC$11:$EC$21</definedName>
    <definedName name="A126266582W_Latest">Data6!$EC$21</definedName>
    <definedName name="A126266586F">Data6!$EF$1:$EF$10,Data6!$EF$11:$EF$21</definedName>
    <definedName name="A126266586F_Data">Data6!$EF$11:$EF$21</definedName>
    <definedName name="A126266586F_Latest">Data6!$EF$21</definedName>
    <definedName name="A126266590W">Data6!$FM$1:$FM$10,Data6!$FM$11:$FM$21</definedName>
    <definedName name="A126266590W_Data">Data6!$FM$11:$FM$21</definedName>
    <definedName name="A126266590W_Latest">Data6!$FM$21</definedName>
    <definedName name="A126266594F">Data6!$CD$1:$CD$10,Data6!$CD$11:$CD$21</definedName>
    <definedName name="A126266594F_Data">Data6!$CD$11:$CD$21</definedName>
    <definedName name="A126266594F_Latest">Data6!$CD$21</definedName>
    <definedName name="A126266598R">Data6!$CJ$1:$CJ$10,Data6!$CJ$11:$CJ$21</definedName>
    <definedName name="A126266598R_Data">Data6!$CJ$11:$CJ$21</definedName>
    <definedName name="A126266598R_Latest">Data6!$CJ$21</definedName>
    <definedName name="A126266602V">Data6!$CM$1:$CM$10,Data6!$CM$11:$CM$21</definedName>
    <definedName name="A126266602V_Data">Data6!$CM$11:$CM$21</definedName>
    <definedName name="A126266602V_Latest">Data6!$CM$21</definedName>
    <definedName name="A126266606C">Data6!$DB$1:$DB$10,Data6!$DB$11:$DB$21</definedName>
    <definedName name="A126266606C_Data">Data6!$DB$11:$DB$21</definedName>
    <definedName name="A126266606C_Latest">Data6!$DB$21</definedName>
    <definedName name="A126266610V">Data6!$DH$1:$DH$10,Data6!$DH$11:$DH$21</definedName>
    <definedName name="A126266610V_Data">Data6!$DH$11:$DH$21</definedName>
    <definedName name="A126266610V_Latest">Data6!$DH$21</definedName>
    <definedName name="A126266614C">Data6!$FV$1:$FV$10,Data6!$FV$11:$FV$21</definedName>
    <definedName name="A126266614C_Data">Data6!$FV$11:$FV$21</definedName>
    <definedName name="A126266614C_Latest">Data6!$FV$21</definedName>
    <definedName name="A126266618L">Data4!$F$1:$F$10,Data4!$F$11:$F$21</definedName>
    <definedName name="A126266618L_Data">Data4!$F$11:$F$21</definedName>
    <definedName name="A126266618L_Latest">Data4!$F$21</definedName>
    <definedName name="A126266622C">Data4!$AD$1:$AD$10,Data4!$AD$11:$AD$21</definedName>
    <definedName name="A126266622C_Data">Data4!$AD$11:$AD$21</definedName>
    <definedName name="A126266622C_Latest">Data4!$AD$21</definedName>
    <definedName name="A126266626L">Data4!$R$1:$R$10,Data4!$R$11:$R$21</definedName>
    <definedName name="A126266626L_Data">Data4!$R$11:$R$21</definedName>
    <definedName name="A126266626L_Latest">Data4!$R$21</definedName>
    <definedName name="A126266630C">Data4!$I$1:$I$10,Data4!$I$11:$I$21</definedName>
    <definedName name="A126266630C_Data">Data4!$I$11:$I$21</definedName>
    <definedName name="A126266630C_Latest">Data4!$I$21</definedName>
    <definedName name="A126266634L">Data4!$O$1:$O$10,Data4!$O$11:$O$21</definedName>
    <definedName name="A126266634L_Data">Data4!$O$11:$O$21</definedName>
    <definedName name="A126266634L_Latest">Data4!$O$21</definedName>
    <definedName name="A126266638W">Data4!$AJ$1:$AJ$10,Data4!$AJ$11:$AJ$21</definedName>
    <definedName name="A126266638W_Data">Data4!$AJ$11:$AJ$21</definedName>
    <definedName name="A126266638W_Latest">Data4!$AJ$21</definedName>
    <definedName name="A126266642L">Data4!$AA$1:$AA$10,Data4!$AA$11:$AA$21</definedName>
    <definedName name="A126266642L_Data">Data4!$AA$11:$AA$21</definedName>
    <definedName name="A126266642L_Latest">Data4!$AA$21</definedName>
    <definedName name="A126266646W">Data4!$AP$1:$AP$10,Data4!$AP$11:$AP$21</definedName>
    <definedName name="A126266646W_Data">Data4!$AP$11:$AP$21</definedName>
    <definedName name="A126266646W_Latest">Data4!$AP$21</definedName>
    <definedName name="A126266650L">Data4!$BB$1:$BB$10,Data4!$BB$11:$BB$21</definedName>
    <definedName name="A126266650L_Data">Data4!$BB$11:$BB$21</definedName>
    <definedName name="A126266650L_Latest">Data4!$BB$21</definedName>
    <definedName name="A126266654W">Data3!$IG$1:$IG$10,Data3!$IG$11:$IG$21</definedName>
    <definedName name="A126266654W_Data">Data3!$IG$11:$IG$21</definedName>
    <definedName name="A126266654W_Latest">Data3!$IG$21</definedName>
    <definedName name="A126266658F">Data4!$C$1:$C$10,Data4!$C$11:$C$21</definedName>
    <definedName name="A126266658F_Data">Data4!$C$11:$C$21</definedName>
    <definedName name="A126266658F_Latest">Data4!$C$21</definedName>
    <definedName name="A126266662W">Data4!$AG$1:$AG$10,Data4!$AG$11:$AG$21</definedName>
    <definedName name="A126266662W_Data">Data4!$AG$11:$AG$21</definedName>
    <definedName name="A126266662W_Latest">Data4!$AG$21</definedName>
    <definedName name="A126266666F">Data4!$AM$1:$AM$10,Data4!$AM$11:$AM$21</definedName>
    <definedName name="A126266666F_Data">Data4!$AM$11:$AM$21</definedName>
    <definedName name="A126266666F_Latest">Data4!$AM$21</definedName>
    <definedName name="A126266670W">Data4!$AS$1:$AS$10,Data4!$AS$11:$AS$21</definedName>
    <definedName name="A126266670W_Data">Data4!$AS$11:$AS$21</definedName>
    <definedName name="A126266670W_Latest">Data4!$AS$21</definedName>
    <definedName name="A126266674F">Data4!$AY$1:$AY$10,Data4!$AY$11:$AY$21</definedName>
    <definedName name="A126266674F_Data">Data4!$AY$11:$AY$21</definedName>
    <definedName name="A126266674F_Latest">Data4!$AY$21</definedName>
    <definedName name="A126266678R">Data3!$HO$1:$HO$10,Data3!$HO$11:$HO$21</definedName>
    <definedName name="A126266678R_Data">Data3!$HO$11:$HO$21</definedName>
    <definedName name="A126266678R_Latest">Data3!$HO$21</definedName>
    <definedName name="A126266682F">Data3!$HX$1:$HX$10,Data3!$HX$11:$HX$21</definedName>
    <definedName name="A126266682F_Data">Data3!$HX$11:$HX$21</definedName>
    <definedName name="A126266682F_Latest">Data3!$HX$21</definedName>
    <definedName name="A126266686R">Data3!$IA$1:$IA$10,Data3!$IA$11:$IA$21</definedName>
    <definedName name="A126266686R_Data">Data3!$IA$11:$IA$21</definedName>
    <definedName name="A126266686R_Latest">Data3!$IA$21</definedName>
    <definedName name="A126266690F">Data4!$L$1:$L$10,Data4!$L$11:$L$21</definedName>
    <definedName name="A126266690F_Data">Data4!$L$11:$L$21</definedName>
    <definedName name="A126266690F_Latest">Data4!$L$21</definedName>
    <definedName name="A126266694R">Data3!$HI$1:$HI$10,Data3!$HI$11:$HI$21</definedName>
    <definedName name="A126266694R_Data">Data3!$HI$11:$HI$21</definedName>
    <definedName name="A126266694R_Latest">Data3!$HI$21</definedName>
    <definedName name="A126266698X">Data4!$AV$1:$AV$10,Data4!$AV$11:$AV$21</definedName>
    <definedName name="A126266698X_Data">Data4!$AV$11:$AV$21</definedName>
    <definedName name="A126266698X_Latest">Data4!$AV$21</definedName>
    <definedName name="A126266702C">Data4!$BH$1:$BH$10,Data4!$BH$11:$BH$21</definedName>
    <definedName name="A126266702C_Data">Data4!$BH$11:$BH$21</definedName>
    <definedName name="A126266702C_Latest">Data4!$BH$21</definedName>
    <definedName name="A126266706L">Data4!$BK$1:$BK$10,Data4!$BK$11:$BK$21</definedName>
    <definedName name="A126266706L_Data">Data4!$BK$11:$BK$21</definedName>
    <definedName name="A126266706L_Latest">Data4!$BK$21</definedName>
    <definedName name="A126266710C">Data3!$ID$1:$ID$10,Data3!$ID$11:$ID$21</definedName>
    <definedName name="A126266710C_Data">Data3!$ID$11:$ID$21</definedName>
    <definedName name="A126266710C_Latest">Data3!$ID$21</definedName>
    <definedName name="A126266714L">Data3!$IM$1:$IM$10,Data3!$IM$11:$IM$21</definedName>
    <definedName name="A126266714L_Data">Data3!$IM$11:$IM$21</definedName>
    <definedName name="A126266714L_Latest">Data3!$IM$21</definedName>
    <definedName name="A126266718W">Data4!$U$1:$U$10,Data4!$U$11:$U$21</definedName>
    <definedName name="A126266718W_Data">Data4!$U$11:$U$21</definedName>
    <definedName name="A126266718W_Latest">Data4!$U$21</definedName>
    <definedName name="A126266722L">Data4!$X$1:$X$10,Data4!$X$11:$X$21</definedName>
    <definedName name="A126266722L_Data">Data4!$X$11:$X$21</definedName>
    <definedName name="A126266722L_Latest">Data4!$X$21</definedName>
    <definedName name="A126266726W">Data4!$BE$1:$BE$10,Data4!$BE$11:$BE$21</definedName>
    <definedName name="A126266726W_Data">Data4!$BE$11:$BE$21</definedName>
    <definedName name="A126266726W_Latest">Data4!$BE$21</definedName>
    <definedName name="A126266730L">Data3!$HL$1:$HL$10,Data3!$HL$11:$HL$21</definedName>
    <definedName name="A126266730L_Data">Data3!$HL$11:$HL$21</definedName>
    <definedName name="A126266730L_Latest">Data3!$HL$21</definedName>
    <definedName name="A126266734W">Data3!$HR$1:$HR$10,Data3!$HR$11:$HR$21</definedName>
    <definedName name="A126266734W_Data">Data3!$HR$11:$HR$21</definedName>
    <definedName name="A126266734W_Latest">Data3!$HR$21</definedName>
    <definedName name="A126266738F">Data3!$HU$1:$HU$10,Data3!$HU$11:$HU$21</definedName>
    <definedName name="A126266738F_Data">Data3!$HU$11:$HU$21</definedName>
    <definedName name="A126266738F_Latest">Data3!$HU$21</definedName>
    <definedName name="A126266742W">Data3!$IJ$1:$IJ$10,Data3!$IJ$11:$IJ$21</definedName>
    <definedName name="A126266742W_Data">Data3!$IJ$11:$IJ$21</definedName>
    <definedName name="A126266742W_Latest">Data3!$IJ$21</definedName>
    <definedName name="A126266746F">Data3!$IP$1:$IP$10,Data3!$IP$11:$IP$21</definedName>
    <definedName name="A126266746F_Data">Data3!$IP$11:$IP$21</definedName>
    <definedName name="A126266746F_Latest">Data3!$IP$21</definedName>
    <definedName name="A126266750W">Data4!$BN$1:$BN$10,Data4!$BN$11:$BN$21</definedName>
    <definedName name="A126266750W_Data">Data4!$BN$11:$BN$21</definedName>
    <definedName name="A126266750W_Latest">Data4!$BN$21</definedName>
    <definedName name="A126266754F">Data5!$BJ$1:$BJ$10,Data5!$BJ$11:$BJ$21</definedName>
    <definedName name="A126266754F_Data">Data5!$BJ$11:$BJ$21</definedName>
    <definedName name="A126266754F_Latest">Data5!$BJ$21</definedName>
    <definedName name="A126266758R">Data5!$CH$1:$CH$10,Data5!$CH$11:$CH$21</definedName>
    <definedName name="A126266758R_Data">Data5!$CH$11:$CH$21</definedName>
    <definedName name="A126266758R_Latest">Data5!$CH$21</definedName>
    <definedName name="A126266762F">Data5!$BV$1:$BV$10,Data5!$BV$11:$BV$21</definedName>
    <definedName name="A126266762F_Data">Data5!$BV$11:$BV$21</definedName>
    <definedName name="A126266762F_Latest">Data5!$BV$21</definedName>
    <definedName name="A126266766R">Data5!$BM$1:$BM$10,Data5!$BM$11:$BM$21</definedName>
    <definedName name="A126266766R_Data">Data5!$BM$11:$BM$21</definedName>
    <definedName name="A126266766R_Latest">Data5!$BM$21</definedName>
    <definedName name="A126266770F">Data5!$BS$1:$BS$10,Data5!$BS$11:$BS$21</definedName>
    <definedName name="A126266770F_Data">Data5!$BS$11:$BS$21</definedName>
    <definedName name="A126266770F_Latest">Data5!$BS$21</definedName>
    <definedName name="A126266774R">Data5!$CN$1:$CN$10,Data5!$CN$11:$CN$21</definedName>
    <definedName name="A126266774R_Data">Data5!$CN$11:$CN$21</definedName>
    <definedName name="A126266774R_Latest">Data5!$CN$21</definedName>
    <definedName name="A126266778X">Data5!$CE$1:$CE$10,Data5!$CE$11:$CE$21</definedName>
    <definedName name="A126266778X_Data">Data5!$CE$11:$CE$21</definedName>
    <definedName name="A126266778X_Latest">Data5!$CE$21</definedName>
    <definedName name="A126266782R">Data5!$CT$1:$CT$10,Data5!$CT$11:$CT$21</definedName>
    <definedName name="A126266782R_Data">Data5!$CT$11:$CT$21</definedName>
    <definedName name="A126266782R_Latest">Data5!$CT$21</definedName>
    <definedName name="A126266786X">Data5!$DF$1:$DF$10,Data5!$DF$11:$DF$21</definedName>
    <definedName name="A126266786X_Data">Data5!$DF$11:$DF$21</definedName>
    <definedName name="A126266786X_Latest">Data5!$DF$21</definedName>
    <definedName name="A126266790R">Data5!$AU$1:$AU$10,Data5!$AU$11:$AU$21</definedName>
    <definedName name="A126266790R_Data">Data5!$AU$11:$AU$21</definedName>
    <definedName name="A126266790R_Latest">Data5!$AU$21</definedName>
    <definedName name="A126266794X">Data5!$BG$1:$BG$10,Data5!$BG$11:$BG$21</definedName>
    <definedName name="A126266794X_Data">Data5!$BG$11:$BG$21</definedName>
    <definedName name="A126266794X_Latest">Data5!$BG$21</definedName>
    <definedName name="A126266798J">Data5!$CK$1:$CK$10,Data5!$CK$11:$CK$21</definedName>
    <definedName name="A126266798J_Data">Data5!$CK$11:$CK$21</definedName>
    <definedName name="A126266798J_Latest">Data5!$CK$21</definedName>
    <definedName name="A126266802L">Data5!$CQ$1:$CQ$10,Data5!$CQ$11:$CQ$21</definedName>
    <definedName name="A126266802L_Data">Data5!$CQ$11:$CQ$21</definedName>
    <definedName name="A126266802L_Latest">Data5!$CQ$21</definedName>
    <definedName name="A126266806W">Data5!$CW$1:$CW$10,Data5!$CW$11:$CW$21</definedName>
    <definedName name="A126266806W_Data">Data5!$CW$11:$CW$21</definedName>
    <definedName name="A126266806W_Latest">Data5!$CW$21</definedName>
    <definedName name="A126266810L">Data5!$DC$1:$DC$10,Data5!$DC$11:$DC$21</definedName>
    <definedName name="A126266810L_Data">Data5!$DC$11:$DC$21</definedName>
    <definedName name="A126266810L_Latest">Data5!$DC$21</definedName>
    <definedName name="A126266814W">Data5!$AC$1:$AC$10,Data5!$AC$11:$AC$21</definedName>
    <definedName name="A126266814W_Data">Data5!$AC$11:$AC$21</definedName>
    <definedName name="A126266814W_Latest">Data5!$AC$21</definedName>
    <definedName name="A126266818F">Data5!$AL$1:$AL$10,Data5!$AL$11:$AL$21</definedName>
    <definedName name="A126266818F_Data">Data5!$AL$11:$AL$21</definedName>
    <definedName name="A126266818F_Latest">Data5!$AL$21</definedName>
    <definedName name="A126266822W">Data5!$AO$1:$AO$10,Data5!$AO$11:$AO$21</definedName>
    <definedName name="A126266822W_Data">Data5!$AO$11:$AO$21</definedName>
    <definedName name="A126266822W_Latest">Data5!$AO$21</definedName>
    <definedName name="A126266826F">Data5!$BP$1:$BP$10,Data5!$BP$11:$BP$21</definedName>
    <definedName name="A126266826F_Data">Data5!$BP$11:$BP$21</definedName>
    <definedName name="A126266826F_Latest">Data5!$BP$21</definedName>
    <definedName name="A126266830W">Data5!$W$1:$W$10,Data5!$W$11:$W$21</definedName>
    <definedName name="A126266830W_Data">Data5!$W$11:$W$21</definedName>
    <definedName name="A126266830W_Latest">Data5!$W$21</definedName>
    <definedName name="A126266834F">Data5!$CZ$1:$CZ$10,Data5!$CZ$11:$CZ$21</definedName>
    <definedName name="A126266834F_Data">Data5!$CZ$11:$CZ$21</definedName>
    <definedName name="A126266834F_Latest">Data5!$CZ$21</definedName>
    <definedName name="A126266838R">Data5!$DL$1:$DL$10,Data5!$DL$11:$DL$21</definedName>
    <definedName name="A126266838R_Data">Data5!$DL$11:$DL$21</definedName>
    <definedName name="A126266838R_Latest">Data5!$DL$21</definedName>
    <definedName name="A126266842F">Data5!$DO$1:$DO$10,Data5!$DO$11:$DO$21</definedName>
    <definedName name="A126266842F_Data">Data5!$DO$11:$DO$21</definedName>
    <definedName name="A126266842F_Latest">Data5!$DO$21</definedName>
    <definedName name="A126266846R">Data5!$AR$1:$AR$10,Data5!$AR$11:$AR$21</definedName>
    <definedName name="A126266846R_Data">Data5!$AR$11:$AR$21</definedName>
    <definedName name="A126266846R_Latest">Data5!$AR$21</definedName>
    <definedName name="A126266850F">Data5!$BA$1:$BA$10,Data5!$BA$11:$BA$21</definedName>
    <definedName name="A126266850F_Data">Data5!$BA$11:$BA$21</definedName>
    <definedName name="A126266850F_Latest">Data5!$BA$21</definedName>
    <definedName name="A126266854R">Data5!$BY$1:$BY$10,Data5!$BY$11:$BY$21</definedName>
    <definedName name="A126266854R_Data">Data5!$BY$11:$BY$21</definedName>
    <definedName name="A126266854R_Latest">Data5!$BY$21</definedName>
    <definedName name="A126266858X">Data5!$CB$1:$CB$10,Data5!$CB$11:$CB$21</definedName>
    <definedName name="A126266858X_Data">Data5!$CB$11:$CB$21</definedName>
    <definedName name="A126266858X_Latest">Data5!$CB$21</definedName>
    <definedName name="A126266862R">Data5!$DI$1:$DI$10,Data5!$DI$11:$DI$21</definedName>
    <definedName name="A126266862R_Data">Data5!$DI$11:$DI$21</definedName>
    <definedName name="A126266862R_Latest">Data5!$DI$21</definedName>
    <definedName name="A126266866X">Data5!$Z$1:$Z$10,Data5!$Z$11:$Z$21</definedName>
    <definedName name="A126266866X_Data">Data5!$Z$11:$Z$21</definedName>
    <definedName name="A126266866X_Latest">Data5!$Z$21</definedName>
    <definedName name="A126266870R">Data5!$AF$1:$AF$10,Data5!$AF$11:$AF$21</definedName>
    <definedName name="A126266870R_Data">Data5!$AF$11:$AF$21</definedName>
    <definedName name="A126266870R_Latest">Data5!$AF$21</definedName>
    <definedName name="A126266874X">Data5!$AI$1:$AI$10,Data5!$AI$11:$AI$21</definedName>
    <definedName name="A126266874X_Data">Data5!$AI$11:$AI$21</definedName>
    <definedName name="A126266874X_Latest">Data5!$AI$21</definedName>
    <definedName name="A126266878J">Data5!$AX$1:$AX$10,Data5!$AX$11:$AX$21</definedName>
    <definedName name="A126266878J_Data">Data5!$AX$11:$AX$21</definedName>
    <definedName name="A126266878J_Latest">Data5!$AX$21</definedName>
    <definedName name="A126266882X">Data5!$BD$1:$BD$10,Data5!$BD$11:$BD$21</definedName>
    <definedName name="A126266882X_Data">Data5!$BD$11:$BD$21</definedName>
    <definedName name="A126266882X_Latest">Data5!$BD$21</definedName>
    <definedName name="A126266886J">Data5!$DR$1:$DR$10,Data5!$DR$11:$DR$21</definedName>
    <definedName name="A126266886J_Data">Data5!$DR$11:$DR$21</definedName>
    <definedName name="A126266886J_Latest">Data5!$DR$21</definedName>
    <definedName name="A126266890X">Data5!$FH$1:$FH$10,Data5!$FH$11:$FH$21</definedName>
    <definedName name="A126266890X_Data">Data5!$FH$11:$FH$21</definedName>
    <definedName name="A126266890X_Latest">Data5!$FH$21</definedName>
    <definedName name="A126266894J">Data5!$GF$1:$GF$10,Data5!$GF$11:$GF$21</definedName>
    <definedName name="A126266894J_Data">Data5!$GF$11:$GF$21</definedName>
    <definedName name="A126266894J_Latest">Data5!$GF$21</definedName>
    <definedName name="A126266898T">Data5!$FT$1:$FT$10,Data5!$FT$11:$FT$21</definedName>
    <definedName name="A126266898T_Data">Data5!$FT$11:$FT$21</definedName>
    <definedName name="A126266898T_Latest">Data5!$FT$21</definedName>
    <definedName name="A126266902W">Data5!$FK$1:$FK$10,Data5!$FK$11:$FK$21</definedName>
    <definedName name="A126266902W_Data">Data5!$FK$11:$FK$21</definedName>
    <definedName name="A126266902W_Latest">Data5!$FK$21</definedName>
    <definedName name="A126266906F">Data5!$FQ$1:$FQ$10,Data5!$FQ$11:$FQ$21</definedName>
    <definedName name="A126266906F_Data">Data5!$FQ$11:$FQ$21</definedName>
    <definedName name="A126266906F_Latest">Data5!$FQ$21</definedName>
    <definedName name="A126266910W">Data5!$GL$1:$GL$10,Data5!$GL$11:$GL$21</definedName>
    <definedName name="A126266910W_Data">Data5!$GL$11:$GL$21</definedName>
    <definedName name="A126266910W_Latest">Data5!$GL$21</definedName>
    <definedName name="A126266914F">Data5!$GC$1:$GC$10,Data5!$GC$11:$GC$21</definedName>
    <definedName name="A126266914F_Data">Data5!$GC$11:$GC$21</definedName>
    <definedName name="A126266914F_Latest">Data5!$GC$21</definedName>
    <definedName name="A126266918R">Data5!$GR$1:$GR$10,Data5!$GR$11:$GR$21</definedName>
    <definedName name="A126266918R_Data">Data5!$GR$11:$GR$21</definedName>
    <definedName name="A126266918R_Latest">Data5!$GR$21</definedName>
    <definedName name="A126266922F">Data5!$HD$1:$HD$10,Data5!$HD$11:$HD$21</definedName>
    <definedName name="A126266922F_Data">Data5!$HD$11:$HD$21</definedName>
    <definedName name="A126266922F_Latest">Data5!$HD$21</definedName>
    <definedName name="A126266926R">Data5!$ES$1:$ES$10,Data5!$ES$11:$ES$21</definedName>
    <definedName name="A126266926R_Data">Data5!$ES$11:$ES$21</definedName>
    <definedName name="A126266926R_Latest">Data5!$ES$21</definedName>
    <definedName name="A126266930F">Data5!$FE$1:$FE$10,Data5!$FE$11:$FE$21</definedName>
    <definedName name="A126266930F_Data">Data5!$FE$11:$FE$21</definedName>
    <definedName name="A126266930F_Latest">Data5!$FE$21</definedName>
    <definedName name="A126266934R">Data5!$GI$1:$GI$10,Data5!$GI$11:$GI$21</definedName>
    <definedName name="A126266934R_Data">Data5!$GI$11:$GI$21</definedName>
    <definedName name="A126266934R_Latest">Data5!$GI$21</definedName>
    <definedName name="A126266938X">Data5!$GO$1:$GO$10,Data5!$GO$11:$GO$21</definedName>
    <definedName name="A126266938X_Data">Data5!$GO$11:$GO$21</definedName>
    <definedName name="A126266938X_Latest">Data5!$GO$21</definedName>
    <definedName name="A126266942R">Data5!$GU$1:$GU$10,Data5!$GU$11:$GU$21</definedName>
    <definedName name="A126266942R_Data">Data5!$GU$11:$GU$21</definedName>
    <definedName name="A126266942R_Latest">Data5!$GU$21</definedName>
    <definedName name="A126266946X">Data5!$HA$1:$HA$10,Data5!$HA$11:$HA$21</definedName>
    <definedName name="A126266946X_Data">Data5!$HA$11:$HA$21</definedName>
    <definedName name="A126266946X_Latest">Data5!$HA$21</definedName>
    <definedName name="A126266950R">Data5!$EA$1:$EA$10,Data5!$EA$11:$EA$21</definedName>
    <definedName name="A126266950R_Data">Data5!$EA$11:$EA$21</definedName>
    <definedName name="A126266950R_Latest">Data5!$EA$21</definedName>
    <definedName name="A126266954X">Data5!$EJ$1:$EJ$10,Data5!$EJ$11:$EJ$21</definedName>
    <definedName name="A126266954X_Data">Data5!$EJ$11:$EJ$21</definedName>
    <definedName name="A126266954X_Latest">Data5!$EJ$21</definedName>
    <definedName name="A126266958J">Data5!$EM$1:$EM$10,Data5!$EM$11:$EM$21</definedName>
    <definedName name="A126266958J_Data">Data5!$EM$11:$EM$21</definedName>
    <definedName name="A126266958J_Latest">Data5!$EM$21</definedName>
    <definedName name="A126266962X">Data5!$FN$1:$FN$10,Data5!$FN$11:$FN$21</definedName>
    <definedName name="A126266962X_Data">Data5!$FN$11:$FN$21</definedName>
    <definedName name="A126266962X_Latest">Data5!$FN$21</definedName>
    <definedName name="A126266966J">Data5!$DU$1:$DU$10,Data5!$DU$11:$DU$21</definedName>
    <definedName name="A126266966J_Data">Data5!$DU$11:$DU$21</definedName>
    <definedName name="A126266966J_Latest">Data5!$DU$21</definedName>
    <definedName name="A126266970X">Data5!$GX$1:$GX$10,Data5!$GX$11:$GX$21</definedName>
    <definedName name="A126266970X_Data">Data5!$GX$11:$GX$21</definedName>
    <definedName name="A126266970X_Latest">Data5!$GX$21</definedName>
    <definedName name="A126266974J">Data5!$HJ$1:$HJ$10,Data5!$HJ$11:$HJ$21</definedName>
    <definedName name="A126266974J_Data">Data5!$HJ$11:$HJ$21</definedName>
    <definedName name="A126266974J_Latest">Data5!$HJ$21</definedName>
    <definedName name="A126266978T">Data5!$HM$1:$HM$10,Data5!$HM$11:$HM$21</definedName>
    <definedName name="A126266978T_Data">Data5!$HM$11:$HM$21</definedName>
    <definedName name="A126266978T_Latest">Data5!$HM$21</definedName>
    <definedName name="A126266982J">Data5!$EP$1:$EP$10,Data5!$EP$11:$EP$21</definedName>
    <definedName name="A126266982J_Data">Data5!$EP$11:$EP$21</definedName>
    <definedName name="A126266982J_Latest">Data5!$EP$21</definedName>
    <definedName name="A126266986T">Data5!$EY$1:$EY$10,Data5!$EY$11:$EY$21</definedName>
    <definedName name="A126266986T_Data">Data5!$EY$11:$EY$21</definedName>
    <definedName name="A126266986T_Latest">Data5!$EY$21</definedName>
    <definedName name="A126266990J">Data5!$FW$1:$FW$10,Data5!$FW$11:$FW$21</definedName>
    <definedName name="A126266990J_Data">Data5!$FW$11:$FW$21</definedName>
    <definedName name="A126266990J_Latest">Data5!$FW$21</definedName>
    <definedName name="A126266994T">Data5!$FZ$1:$FZ$10,Data5!$FZ$11:$FZ$21</definedName>
    <definedName name="A126266994T_Data">Data5!$FZ$11:$FZ$21</definedName>
    <definedName name="A126266994T_Latest">Data5!$FZ$21</definedName>
    <definedName name="A126266998A">Data5!$HG$1:$HG$10,Data5!$HG$11:$HG$21</definedName>
    <definedName name="A126266998A_Data">Data5!$HG$11:$HG$21</definedName>
    <definedName name="A126266998A_Latest">Data5!$HG$21</definedName>
    <definedName name="A126267002J">Data5!$DX$1:$DX$10,Data5!$DX$11:$DX$21</definedName>
    <definedName name="A126267002J_Data">Data5!$DX$11:$DX$21</definedName>
    <definedName name="A126267002J_Latest">Data5!$DX$21</definedName>
    <definedName name="A126267006T">Data5!$ED$1:$ED$10,Data5!$ED$11:$ED$21</definedName>
    <definedName name="A126267006T_Data">Data5!$ED$11:$ED$21</definedName>
    <definedName name="A126267006T_Latest">Data5!$ED$21</definedName>
    <definedName name="A126267010J">Data5!$EG$1:$EG$10,Data5!$EG$11:$EG$21</definedName>
    <definedName name="A126267010J_Data">Data5!$EG$11:$EG$21</definedName>
    <definedName name="A126267010J_Latest">Data5!$EG$21</definedName>
    <definedName name="A126267014T">Data5!$EV$1:$EV$10,Data5!$EV$11:$EV$21</definedName>
    <definedName name="A126267014T_Data">Data5!$EV$11:$EV$21</definedName>
    <definedName name="A126267014T_Latest">Data5!$EV$21</definedName>
    <definedName name="A126267018A">Data5!$FB$1:$FB$10,Data5!$FB$11:$FB$21</definedName>
    <definedName name="A126267018A_Data">Data5!$FB$11:$FB$21</definedName>
    <definedName name="A126267018A_Latest">Data5!$FB$21</definedName>
    <definedName name="A126267022T">Data5!$HP$1:$HP$10,Data5!$HP$11:$HP$21</definedName>
    <definedName name="A126267022T_Data">Data5!$HP$11:$HP$21</definedName>
    <definedName name="A126267022T_Latest">Data5!$HP$21</definedName>
    <definedName name="A126267026A">Data6!$P$1:$P$10,Data6!$P$11:$P$21</definedName>
    <definedName name="A126267026A_Data">Data6!$P$11:$P$21</definedName>
    <definedName name="A126267026A_Latest">Data6!$P$21</definedName>
    <definedName name="A126267030T">Data6!$AN$1:$AN$10,Data6!$AN$11:$AN$21</definedName>
    <definedName name="A126267030T_Data">Data6!$AN$11:$AN$21</definedName>
    <definedName name="A126267030T_Latest">Data6!$AN$21</definedName>
    <definedName name="A126267034A">Data6!$AB$1:$AB$10,Data6!$AB$11:$AB$21</definedName>
    <definedName name="A126267034A_Data">Data6!$AB$11:$AB$21</definedName>
    <definedName name="A126267034A_Latest">Data6!$AB$21</definedName>
    <definedName name="A126267038K">Data6!$S$1:$S$10,Data6!$S$11:$S$21</definedName>
    <definedName name="A126267038K_Data">Data6!$S$11:$S$21</definedName>
    <definedName name="A126267038K_Latest">Data6!$S$21</definedName>
    <definedName name="A126267042A">Data6!$Y$1:$Y$10,Data6!$Y$11:$Y$21</definedName>
    <definedName name="A126267042A_Data">Data6!$Y$11:$Y$21</definedName>
    <definedName name="A126267042A_Latest">Data6!$Y$21</definedName>
    <definedName name="A126267046K">Data6!$AT$1:$AT$10,Data6!$AT$11:$AT$21</definedName>
    <definedName name="A126267046K_Data">Data6!$AT$11:$AT$21</definedName>
    <definedName name="A126267046K_Latest">Data6!$AT$21</definedName>
    <definedName name="A126267050A">Data6!$AK$1:$AK$10,Data6!$AK$11:$AK$21</definedName>
    <definedName name="A126267050A_Data">Data6!$AK$11:$AK$21</definedName>
    <definedName name="A126267050A_Latest">Data6!$AK$21</definedName>
    <definedName name="A126267054K">Data6!$AZ$1:$AZ$10,Data6!$AZ$11:$AZ$21</definedName>
    <definedName name="A126267054K_Data">Data6!$AZ$11:$AZ$21</definedName>
    <definedName name="A126267054K_Latest">Data6!$AZ$21</definedName>
    <definedName name="A126267058V">Data6!$BL$1:$BL$10,Data6!$BL$11:$BL$21</definedName>
    <definedName name="A126267058V_Data">Data6!$BL$11:$BL$21</definedName>
    <definedName name="A126267058V_Latest">Data6!$BL$21</definedName>
    <definedName name="A126267062K">Data5!$IQ$1:$IQ$10,Data5!$IQ$11:$IQ$21</definedName>
    <definedName name="A126267062K_Data">Data5!$IQ$11:$IQ$21</definedName>
    <definedName name="A126267062K_Latest">Data5!$IQ$21</definedName>
    <definedName name="A126267066V">Data6!$M$1:$M$10,Data6!$M$11:$M$21</definedName>
    <definedName name="A126267066V_Data">Data6!$M$11:$M$21</definedName>
    <definedName name="A126267066V_Latest">Data6!$M$21</definedName>
    <definedName name="A126267070K">Data6!$AQ$1:$AQ$10,Data6!$AQ$11:$AQ$21</definedName>
    <definedName name="A126267070K_Data">Data6!$AQ$11:$AQ$21</definedName>
    <definedName name="A126267070K_Latest">Data6!$AQ$21</definedName>
    <definedName name="A126267074V">Data6!$AW$1:$AW$10,Data6!$AW$11:$AW$21</definedName>
    <definedName name="A126267074V_Data">Data6!$AW$11:$AW$21</definedName>
    <definedName name="A126267074V_Latest">Data6!$AW$21</definedName>
    <definedName name="A126267078C">Data6!$BC$1:$BC$10,Data6!$BC$11:$BC$21</definedName>
    <definedName name="A126267078C_Data">Data6!$BC$11:$BC$21</definedName>
    <definedName name="A126267078C_Latest">Data6!$BC$21</definedName>
    <definedName name="A126267082V">Data6!$BI$1:$BI$10,Data6!$BI$11:$BI$21</definedName>
    <definedName name="A126267082V_Data">Data6!$BI$11:$BI$21</definedName>
    <definedName name="A126267082V_Latest">Data6!$BI$21</definedName>
    <definedName name="A126267086C">Data5!$HY$1:$HY$10,Data5!$HY$11:$HY$21</definedName>
    <definedName name="A126267086C_Data">Data5!$HY$11:$HY$21</definedName>
    <definedName name="A126267086C_Latest">Data5!$HY$21</definedName>
    <definedName name="A126267090V">Data5!$IH$1:$IH$10,Data5!$IH$11:$IH$21</definedName>
    <definedName name="A126267090V_Data">Data5!$IH$11:$IH$21</definedName>
    <definedName name="A126267090V_Latest">Data5!$IH$21</definedName>
    <definedName name="A126267094C">Data5!$IK$1:$IK$10,Data5!$IK$11:$IK$21</definedName>
    <definedName name="A126267094C_Data">Data5!$IK$11:$IK$21</definedName>
    <definedName name="A126267094C_Latest">Data5!$IK$21</definedName>
    <definedName name="A126267098L">Data6!$V$1:$V$10,Data6!$V$11:$V$21</definedName>
    <definedName name="A126267098L_Data">Data6!$V$11:$V$21</definedName>
    <definedName name="A126267098L_Latest">Data6!$V$21</definedName>
    <definedName name="A126267102T">Data5!$HS$1:$HS$10,Data5!$HS$11:$HS$21</definedName>
    <definedName name="A126267102T_Data">Data5!$HS$11:$HS$21</definedName>
    <definedName name="A126267102T_Latest">Data5!$HS$21</definedName>
    <definedName name="A126267106A">Data6!$BF$1:$BF$10,Data6!$BF$11:$BF$21</definedName>
    <definedName name="A126267106A_Data">Data6!$BF$11:$BF$21</definedName>
    <definedName name="A126267106A_Latest">Data6!$BF$21</definedName>
    <definedName name="A126267110T">Data6!$BR$1:$BR$10,Data6!$BR$11:$BR$21</definedName>
    <definedName name="A126267110T_Data">Data6!$BR$11:$BR$21</definedName>
    <definedName name="A126267110T_Latest">Data6!$BR$21</definedName>
    <definedName name="A126267114A">Data6!$BU$1:$BU$10,Data6!$BU$11:$BU$21</definedName>
    <definedName name="A126267114A_Data">Data6!$BU$11:$BU$21</definedName>
    <definedName name="A126267114A_Latest">Data6!$BU$21</definedName>
    <definedName name="A126267118K">Data5!$IN$1:$IN$10,Data5!$IN$11:$IN$21</definedName>
    <definedName name="A126267118K_Data">Data5!$IN$11:$IN$21</definedName>
    <definedName name="A126267118K_Latest">Data5!$IN$21</definedName>
    <definedName name="A126267122A">Data6!$G$1:$G$10,Data6!$G$11:$G$21</definedName>
    <definedName name="A126267122A_Data">Data6!$G$11:$G$21</definedName>
    <definedName name="A126267122A_Latest">Data6!$G$21</definedName>
    <definedName name="A126267126K">Data6!$AE$1:$AE$10,Data6!$AE$11:$AE$21</definedName>
    <definedName name="A126267126K_Data">Data6!$AE$11:$AE$21</definedName>
    <definedName name="A126267126K_Latest">Data6!$AE$21</definedName>
    <definedName name="A126267130A">Data6!$AH$1:$AH$10,Data6!$AH$11:$AH$21</definedName>
    <definedName name="A126267130A_Data">Data6!$AH$11:$AH$21</definedName>
    <definedName name="A126267130A_Latest">Data6!$AH$21</definedName>
    <definedName name="A126267134K">Data6!$BO$1:$BO$10,Data6!$BO$11:$BO$21</definedName>
    <definedName name="A126267134K_Data">Data6!$BO$11:$BO$21</definedName>
    <definedName name="A126267134K_Latest">Data6!$BO$21</definedName>
    <definedName name="A126267138V">Data5!$HV$1:$HV$10,Data5!$HV$11:$HV$21</definedName>
    <definedName name="A126267138V_Data">Data5!$HV$11:$HV$21</definedName>
    <definedName name="A126267138V_Latest">Data5!$HV$21</definedName>
    <definedName name="A126267142K">Data5!$IB$1:$IB$10,Data5!$IB$11:$IB$21</definedName>
    <definedName name="A126267142K_Data">Data5!$IB$11:$IB$21</definedName>
    <definedName name="A126267142K_Latest">Data5!$IB$21</definedName>
    <definedName name="A126267146V">Data5!$IE$1:$IE$10,Data5!$IE$11:$IE$21</definedName>
    <definedName name="A126267146V_Data">Data5!$IE$11:$IE$21</definedName>
    <definedName name="A126267146V_Latest">Data5!$IE$21</definedName>
    <definedName name="A126267150K">Data6!$D$1:$D$10,Data6!$D$11:$D$21</definedName>
    <definedName name="A126267150K_Data">Data6!$D$11:$D$21</definedName>
    <definedName name="A126267150K_Latest">Data6!$D$21</definedName>
    <definedName name="A126267154V">Data6!$J$1:$J$10,Data6!$J$11:$J$21</definedName>
    <definedName name="A126267154V_Data">Data6!$J$11:$J$21</definedName>
    <definedName name="A126267154V_Latest">Data6!$J$21</definedName>
    <definedName name="A126267158C">Data6!$BX$1:$BX$10,Data6!$BX$11:$BX$21</definedName>
    <definedName name="A126267158C_Data">Data6!$BX$11:$BX$21</definedName>
    <definedName name="A126267158C_Latest">Data6!$BX$21</definedName>
    <definedName name="A126267162V">Data3!$EX$1:$EX$10,Data3!$EX$11:$EX$21</definedName>
    <definedName name="A126267162V_Data">Data3!$EX$11:$EX$21</definedName>
    <definedName name="A126267162V_Latest">Data3!$EX$21</definedName>
    <definedName name="A126267166C">Data3!$FV$1:$FV$10,Data3!$FV$11:$FV$21</definedName>
    <definedName name="A126267166C_Data">Data3!$FV$11:$FV$21</definedName>
    <definedName name="A126267166C_Latest">Data3!$FV$21</definedName>
    <definedName name="A126267170V">Data3!$FJ$1:$FJ$10,Data3!$FJ$11:$FJ$21</definedName>
    <definedName name="A126267170V_Data">Data3!$FJ$11:$FJ$21</definedName>
    <definedName name="A126267170V_Latest">Data3!$FJ$21</definedName>
    <definedName name="A126267174C">Data3!$FA$1:$FA$10,Data3!$FA$11:$FA$21</definedName>
    <definedName name="A126267174C_Data">Data3!$FA$11:$FA$21</definedName>
    <definedName name="A126267174C_Latest">Data3!$FA$21</definedName>
    <definedName name="A126267178L">Data3!$FG$1:$FG$10,Data3!$FG$11:$FG$21</definedName>
    <definedName name="A126267178L_Data">Data3!$FG$11:$FG$21</definedName>
    <definedName name="A126267178L_Latest">Data3!$FG$21</definedName>
    <definedName name="A126267182C">Data3!$GB$1:$GB$10,Data3!$GB$11:$GB$21</definedName>
    <definedName name="A126267182C_Data">Data3!$GB$11:$GB$21</definedName>
    <definedName name="A126267182C_Latest">Data3!$GB$21</definedName>
    <definedName name="A126267186L">Data3!$FS$1:$FS$10,Data3!$FS$11:$FS$21</definedName>
    <definedName name="A126267186L_Data">Data3!$FS$11:$FS$21</definedName>
    <definedName name="A126267186L_Latest">Data3!$FS$21</definedName>
    <definedName name="A126267190C">Data3!$GH$1:$GH$10,Data3!$GH$11:$GH$21</definedName>
    <definedName name="A126267190C_Data">Data3!$GH$11:$GH$21</definedName>
    <definedName name="A126267190C_Latest">Data3!$GH$21</definedName>
    <definedName name="A126267194L">Data3!$GT$1:$GT$10,Data3!$GT$11:$GT$21</definedName>
    <definedName name="A126267194L_Data">Data3!$GT$11:$GT$21</definedName>
    <definedName name="A126267194L_Latest">Data3!$GT$21</definedName>
    <definedName name="A126267198W">Data3!$EI$1:$EI$10,Data3!$EI$11:$EI$21</definedName>
    <definedName name="A126267198W_Data">Data3!$EI$11:$EI$21</definedName>
    <definedName name="A126267198W_Latest">Data3!$EI$21</definedName>
    <definedName name="A126267202A">Data3!$EU$1:$EU$10,Data3!$EU$11:$EU$21</definedName>
    <definedName name="A126267202A_Data">Data3!$EU$11:$EU$21</definedName>
    <definedName name="A126267202A_Latest">Data3!$EU$21</definedName>
    <definedName name="A126267206K">Data3!$FY$1:$FY$10,Data3!$FY$11:$FY$21</definedName>
    <definedName name="A126267206K_Data">Data3!$FY$11:$FY$21</definedName>
    <definedName name="A126267206K_Latest">Data3!$FY$21</definedName>
    <definedName name="A126267210A">Data3!$GE$1:$GE$10,Data3!$GE$11:$GE$21</definedName>
    <definedName name="A126267210A_Data">Data3!$GE$11:$GE$21</definedName>
    <definedName name="A126267210A_Latest">Data3!$GE$21</definedName>
    <definedName name="A126267214K">Data3!$GK$1:$GK$10,Data3!$GK$11:$GK$21</definedName>
    <definedName name="A126267214K_Data">Data3!$GK$11:$GK$21</definedName>
    <definedName name="A126267214K_Latest">Data3!$GK$21</definedName>
    <definedName name="A126267218V">Data3!$GQ$1:$GQ$10,Data3!$GQ$11:$GQ$21</definedName>
    <definedName name="A126267218V_Data">Data3!$GQ$11:$GQ$21</definedName>
    <definedName name="A126267218V_Latest">Data3!$GQ$21</definedName>
    <definedName name="A126267222K">Data3!$DQ$1:$DQ$10,Data3!$DQ$11:$DQ$21</definedName>
    <definedName name="A126267222K_Data">Data3!$DQ$11:$DQ$21</definedName>
    <definedName name="A126267222K_Latest">Data3!$DQ$21</definedName>
    <definedName name="A126267226V">Data3!$DZ$1:$DZ$10,Data3!$DZ$11:$DZ$21</definedName>
    <definedName name="A126267226V_Data">Data3!$DZ$11:$DZ$21</definedName>
    <definedName name="A126267226V_Latest">Data3!$DZ$21</definedName>
    <definedName name="A126267230K">Data3!$EC$1:$EC$10,Data3!$EC$11:$EC$21</definedName>
    <definedName name="A126267230K_Data">Data3!$EC$11:$EC$21</definedName>
    <definedName name="A126267230K_Latest">Data3!$EC$21</definedName>
    <definedName name="A126267234V">Data3!$FD$1:$FD$10,Data3!$FD$11:$FD$21</definedName>
    <definedName name="A126267234V_Data">Data3!$FD$11:$FD$21</definedName>
    <definedName name="A126267234V_Latest">Data3!$FD$21</definedName>
    <definedName name="A126267238C">Data3!$DK$1:$DK$10,Data3!$DK$11:$DK$21</definedName>
    <definedName name="A126267238C_Data">Data3!$DK$11:$DK$21</definedName>
    <definedName name="A126267238C_Latest">Data3!$DK$21</definedName>
    <definedName name="A126267242V">Data3!$GN$1:$GN$10,Data3!$GN$11:$GN$21</definedName>
    <definedName name="A126267242V_Data">Data3!$GN$11:$GN$21</definedName>
    <definedName name="A126267242V_Latest">Data3!$GN$21</definedName>
    <definedName name="A126267246C">Data3!$GZ$1:$GZ$10,Data3!$GZ$11:$GZ$21</definedName>
    <definedName name="A126267246C_Data">Data3!$GZ$11:$GZ$21</definedName>
    <definedName name="A126267246C_Latest">Data3!$GZ$21</definedName>
    <definedName name="A126267250V">Data3!$HC$1:$HC$10,Data3!$HC$11:$HC$21</definedName>
    <definedName name="A126267250V_Data">Data3!$HC$11:$HC$21</definedName>
    <definedName name="A126267250V_Latest">Data3!$HC$21</definedName>
    <definedName name="A126267254C">Data3!$EF$1:$EF$10,Data3!$EF$11:$EF$21</definedName>
    <definedName name="A126267254C_Data">Data3!$EF$11:$EF$21</definedName>
    <definedName name="A126267254C_Latest">Data3!$EF$21</definedName>
    <definedName name="A126267258L">Data3!$EO$1:$EO$10,Data3!$EO$11:$EO$21</definedName>
    <definedName name="A126267258L_Data">Data3!$EO$11:$EO$21</definedName>
    <definedName name="A126267258L_Latest">Data3!$EO$21</definedName>
    <definedName name="A126267262C">Data3!$FM$1:$FM$10,Data3!$FM$11:$FM$21</definedName>
    <definedName name="A126267262C_Data">Data3!$FM$11:$FM$21</definedName>
    <definedName name="A126267262C_Latest">Data3!$FM$21</definedName>
    <definedName name="A126267266L">Data3!$FP$1:$FP$10,Data3!$FP$11:$FP$21</definedName>
    <definedName name="A126267266L_Data">Data3!$FP$11:$FP$21</definedName>
    <definedName name="A126267266L_Latest">Data3!$FP$21</definedName>
    <definedName name="A126267270C">Data3!$GW$1:$GW$10,Data3!$GW$11:$GW$21</definedName>
    <definedName name="A126267270C_Data">Data3!$GW$11:$GW$21</definedName>
    <definedName name="A126267270C_Latest">Data3!$GW$21</definedName>
    <definedName name="A126267274L">Data3!$DN$1:$DN$10,Data3!$DN$11:$DN$21</definedName>
    <definedName name="A126267274L_Data">Data3!$DN$11:$DN$21</definedName>
    <definedName name="A126267274L_Latest">Data3!$DN$21</definedName>
    <definedName name="A126267278W">Data3!$DT$1:$DT$10,Data3!$DT$11:$DT$21</definedName>
    <definedName name="A126267278W_Data">Data3!$DT$11:$DT$21</definedName>
    <definedName name="A126267278W_Latest">Data3!$DT$21</definedName>
    <definedName name="A126267282L">Data3!$DW$1:$DW$10,Data3!$DW$11:$DW$21</definedName>
    <definedName name="A126267282L_Data">Data3!$DW$11:$DW$21</definedName>
    <definedName name="A126267282L_Latest">Data3!$DW$21</definedName>
    <definedName name="A126267286W">Data3!$EL$1:$EL$10,Data3!$EL$11:$EL$21</definedName>
    <definedName name="A126267286W_Data">Data3!$EL$11:$EL$21</definedName>
    <definedName name="A126267286W_Latest">Data3!$EL$21</definedName>
    <definedName name="A126267290L">Data3!$ER$1:$ER$10,Data3!$ER$11:$ER$21</definedName>
    <definedName name="A126267290L_Data">Data3!$ER$11:$ER$21</definedName>
    <definedName name="A126267290L_Latest">Data3!$ER$21</definedName>
    <definedName name="A126267294W">Data3!$HF$1:$HF$10,Data3!$HF$11:$HF$21</definedName>
    <definedName name="A126267294W_Data">Data3!$HF$11:$HF$21</definedName>
    <definedName name="A126267294W_Latest">Data3!$HF$21</definedName>
    <definedName name="A126267298F">Data4!$DD$1:$DD$10,Data4!$DD$11:$DD$21</definedName>
    <definedName name="A126267298F_Data">Data4!$DD$11:$DD$21</definedName>
    <definedName name="A126267298F_Latest">Data4!$DD$21</definedName>
    <definedName name="A126267302K">Data4!$EB$1:$EB$10,Data4!$EB$11:$EB$21</definedName>
    <definedName name="A126267302K_Data">Data4!$EB$11:$EB$21</definedName>
    <definedName name="A126267302K_Latest">Data4!$EB$21</definedName>
    <definedName name="A126267306V">Data4!$DP$1:$DP$10,Data4!$DP$11:$DP$21</definedName>
    <definedName name="A126267306V_Data">Data4!$DP$11:$DP$21</definedName>
    <definedName name="A126267306V_Latest">Data4!$DP$21</definedName>
    <definedName name="A126267310K">Data4!$DG$1:$DG$10,Data4!$DG$11:$DG$21</definedName>
    <definedName name="A126267310K_Data">Data4!$DG$11:$DG$21</definedName>
    <definedName name="A126267310K_Latest">Data4!$DG$21</definedName>
    <definedName name="A126267314V">Data4!$DM$1:$DM$10,Data4!$DM$11:$DM$21</definedName>
    <definedName name="A126267314V_Data">Data4!$DM$11:$DM$21</definedName>
    <definedName name="A126267314V_Latest">Data4!$DM$21</definedName>
    <definedName name="A126267318C">Data4!$EH$1:$EH$10,Data4!$EH$11:$EH$21</definedName>
    <definedName name="A126267318C_Data">Data4!$EH$11:$EH$21</definedName>
    <definedName name="A126267318C_Latest">Data4!$EH$21</definedName>
    <definedName name="A126267322V">Data4!$DY$1:$DY$10,Data4!$DY$11:$DY$21</definedName>
    <definedName name="A126267322V_Data">Data4!$DY$11:$DY$21</definedName>
    <definedName name="A126267322V_Latest">Data4!$DY$21</definedName>
    <definedName name="A126267326C">Data4!$EN$1:$EN$10,Data4!$EN$11:$EN$21</definedName>
    <definedName name="A126267326C_Data">Data4!$EN$11:$EN$21</definedName>
    <definedName name="A126267326C_Latest">Data4!$EN$21</definedName>
    <definedName name="A126267330V">Data4!$EZ$1:$EZ$10,Data4!$EZ$11:$EZ$21</definedName>
    <definedName name="A126267330V_Data">Data4!$EZ$11:$EZ$21</definedName>
    <definedName name="A126267330V_Latest">Data4!$EZ$21</definedName>
    <definedName name="A126267334C">Data4!$CO$1:$CO$10,Data4!$CO$11:$CO$21</definedName>
    <definedName name="A126267334C_Data">Data4!$CO$11:$CO$21</definedName>
    <definedName name="A126267334C_Latest">Data4!$CO$21</definedName>
    <definedName name="A126267338L">Data4!$DA$1:$DA$10,Data4!$DA$11:$DA$21</definedName>
    <definedName name="A126267338L_Data">Data4!$DA$11:$DA$21</definedName>
    <definedName name="A126267338L_Latest">Data4!$DA$21</definedName>
    <definedName name="A126267342C">Data4!$EE$1:$EE$10,Data4!$EE$11:$EE$21</definedName>
    <definedName name="A126267342C_Data">Data4!$EE$11:$EE$21</definedName>
    <definedName name="A126267342C_Latest">Data4!$EE$21</definedName>
    <definedName name="A126267346L">Data4!$EK$1:$EK$10,Data4!$EK$11:$EK$21</definedName>
    <definedName name="A126267346L_Data">Data4!$EK$11:$EK$21</definedName>
    <definedName name="A126267346L_Latest">Data4!$EK$21</definedName>
    <definedName name="A126267350C">Data4!$EQ$1:$EQ$10,Data4!$EQ$11:$EQ$21</definedName>
    <definedName name="A126267350C_Data">Data4!$EQ$11:$EQ$21</definedName>
    <definedName name="A126267350C_Latest">Data4!$EQ$21</definedName>
    <definedName name="A126267354L">Data4!$EW$1:$EW$10,Data4!$EW$11:$EW$21</definedName>
    <definedName name="A126267354L_Data">Data4!$EW$11:$EW$21</definedName>
    <definedName name="A126267354L_Latest">Data4!$EW$21</definedName>
    <definedName name="A126267358W">Data4!$BW$1:$BW$10,Data4!$BW$11:$BW$21</definedName>
    <definedName name="A126267358W_Data">Data4!$BW$11:$BW$21</definedName>
    <definedName name="A126267358W_Latest">Data4!$BW$21</definedName>
    <definedName name="A126267362L">Data4!$CF$1:$CF$10,Data4!$CF$11:$CF$21</definedName>
    <definedName name="A126267362L_Data">Data4!$CF$11:$CF$21</definedName>
    <definedName name="A126267362L_Latest">Data4!$CF$21</definedName>
    <definedName name="A126267366W">Data4!$CI$1:$CI$10,Data4!$CI$11:$CI$21</definedName>
    <definedName name="A126267366W_Data">Data4!$CI$11:$CI$21</definedName>
    <definedName name="A126267366W_Latest">Data4!$CI$21</definedName>
    <definedName name="A126267370L">Data4!$DJ$1:$DJ$10,Data4!$DJ$11:$DJ$21</definedName>
    <definedName name="A126267370L_Data">Data4!$DJ$11:$DJ$21</definedName>
    <definedName name="A126267370L_Latest">Data4!$DJ$21</definedName>
    <definedName name="A126267374W">Data4!$BQ$1:$BQ$10,Data4!$BQ$11:$BQ$21</definedName>
    <definedName name="A126267374W_Data">Data4!$BQ$11:$BQ$21</definedName>
    <definedName name="A126267374W_Latest">Data4!$BQ$21</definedName>
    <definedName name="A126267378F">Data4!$ET$1:$ET$10,Data4!$ET$11:$ET$21</definedName>
    <definedName name="A126267378F_Data">Data4!$ET$11:$ET$21</definedName>
    <definedName name="A126267378F_Latest">Data4!$ET$21</definedName>
    <definedName name="A126267382W">Data4!$FF$1:$FF$10,Data4!$FF$11:$FF$21</definedName>
    <definedName name="A126267382W_Data">Data4!$FF$11:$FF$21</definedName>
    <definedName name="A126267382W_Latest">Data4!$FF$21</definedName>
    <definedName name="A126267386F">Data4!$FI$1:$FI$10,Data4!$FI$11:$FI$21</definedName>
    <definedName name="A126267386F_Data">Data4!$FI$11:$FI$21</definedName>
    <definedName name="A126267386F_Latest">Data4!$FI$21</definedName>
    <definedName name="A126267390W">Data4!$CL$1:$CL$10,Data4!$CL$11:$CL$21</definedName>
    <definedName name="A126267390W_Data">Data4!$CL$11:$CL$21</definedName>
    <definedName name="A126267390W_Latest">Data4!$CL$21</definedName>
    <definedName name="A126267394F">Data4!$CU$1:$CU$10,Data4!$CU$11:$CU$21</definedName>
    <definedName name="A126267394F_Data">Data4!$CU$11:$CU$21</definedName>
    <definedName name="A126267394F_Latest">Data4!$CU$21</definedName>
    <definedName name="A126267398R">Data4!$DS$1:$DS$10,Data4!$DS$11:$DS$21</definedName>
    <definedName name="A126267398R_Data">Data4!$DS$11:$DS$21</definedName>
    <definedName name="A126267398R_Latest">Data4!$DS$21</definedName>
    <definedName name="A126267402V">Data4!$DV$1:$DV$10,Data4!$DV$11:$DV$21</definedName>
    <definedName name="A126267402V_Data">Data4!$DV$11:$DV$21</definedName>
    <definedName name="A126267402V_Latest">Data4!$DV$21</definedName>
    <definedName name="A126267406C">Data4!$FC$1:$FC$10,Data4!$FC$11:$FC$21</definedName>
    <definedName name="A126267406C_Data">Data4!$FC$11:$FC$21</definedName>
    <definedName name="A126267406C_Latest">Data4!$FC$21</definedName>
    <definedName name="A126267410V">Data4!$BT$1:$BT$10,Data4!$BT$11:$BT$21</definedName>
    <definedName name="A126267410V_Data">Data4!$BT$11:$BT$21</definedName>
    <definedName name="A126267410V_Latest">Data4!$BT$21</definedName>
    <definedName name="A126267414C">Data4!$BZ$1:$BZ$10,Data4!$BZ$11:$BZ$21</definedName>
    <definedName name="A126267414C_Data">Data4!$BZ$11:$BZ$21</definedName>
    <definedName name="A126267414C_Latest">Data4!$BZ$21</definedName>
    <definedName name="A126267418L">Data4!$CC$1:$CC$10,Data4!$CC$11:$CC$21</definedName>
    <definedName name="A126267418L_Data">Data4!$CC$11:$CC$21</definedName>
    <definedName name="A126267418L_Latest">Data4!$CC$21</definedName>
    <definedName name="A126267422C">Data4!$CR$1:$CR$10,Data4!$CR$11:$CR$21</definedName>
    <definedName name="A126267422C_Data">Data4!$CR$11:$CR$21</definedName>
    <definedName name="A126267422C_Latest">Data4!$CR$21</definedName>
    <definedName name="A126267426L">Data4!$CX$1:$CX$10,Data4!$CX$11:$CX$21</definedName>
    <definedName name="A126267426L_Data">Data4!$CX$11:$CX$21</definedName>
    <definedName name="A126267426L_Latest">Data4!$CX$21</definedName>
    <definedName name="A126267430C">Data4!$FL$1:$FL$10,Data4!$FL$11:$FL$21</definedName>
    <definedName name="A126267430C_Data">Data4!$FL$11:$FL$21</definedName>
    <definedName name="A126267430C_Latest">Data4!$FL$21</definedName>
    <definedName name="A126267434L">Data4!$HB$1:$HB$10,Data4!$HB$11:$HB$21</definedName>
    <definedName name="A126267434L_Data">Data4!$HB$11:$HB$21</definedName>
    <definedName name="A126267434L_Latest">Data4!$HB$21</definedName>
    <definedName name="A126267438W">Data4!$HZ$1:$HZ$10,Data4!$HZ$11:$HZ$21</definedName>
    <definedName name="A126267438W_Data">Data4!$HZ$11:$HZ$21</definedName>
    <definedName name="A126267438W_Latest">Data4!$HZ$21</definedName>
    <definedName name="A126267442L">Data4!$HN$1:$HN$10,Data4!$HN$11:$HN$21</definedName>
    <definedName name="A126267442L_Data">Data4!$HN$11:$HN$21</definedName>
    <definedName name="A126267442L_Latest">Data4!$HN$21</definedName>
    <definedName name="A126267446W">Data4!$HE$1:$HE$10,Data4!$HE$11:$HE$21</definedName>
    <definedName name="A126267446W_Data">Data4!$HE$11:$HE$21</definedName>
    <definedName name="A126267446W_Latest">Data4!$HE$21</definedName>
    <definedName name="A126267450L">Data4!$HK$1:$HK$10,Data4!$HK$11:$HK$21</definedName>
    <definedName name="A126267450L_Data">Data4!$HK$11:$HK$21</definedName>
    <definedName name="A126267450L_Latest">Data4!$HK$21</definedName>
    <definedName name="A126267454W">Data4!$IF$1:$IF$10,Data4!$IF$11:$IF$21</definedName>
    <definedName name="A126267454W_Data">Data4!$IF$11:$IF$21</definedName>
    <definedName name="A126267454W_Latest">Data4!$IF$21</definedName>
    <definedName name="A126267458F">Data4!$HW$1:$HW$10,Data4!$HW$11:$HW$21</definedName>
    <definedName name="A126267458F_Data">Data4!$HW$11:$HW$21</definedName>
    <definedName name="A126267458F_Latest">Data4!$HW$21</definedName>
    <definedName name="A126267462W">Data4!$IL$1:$IL$10,Data4!$IL$11:$IL$21</definedName>
    <definedName name="A126267462W_Data">Data4!$IL$11:$IL$21</definedName>
    <definedName name="A126267462W_Latest">Data4!$IL$21</definedName>
    <definedName name="A126267466F">Data5!$H$1:$H$10,Data5!$H$11:$H$21</definedName>
    <definedName name="A126267466F_Data">Data5!$H$11:$H$21</definedName>
    <definedName name="A126267466F_Latest">Data5!$H$21</definedName>
    <definedName name="A126267470W">Data4!$GM$1:$GM$10,Data4!$GM$11:$GM$21</definedName>
    <definedName name="A126267470W_Data">Data4!$GM$11:$GM$21</definedName>
    <definedName name="A126267470W_Latest">Data4!$GM$21</definedName>
    <definedName name="A126267474F">Data4!$GY$1:$GY$10,Data4!$GY$11:$GY$21</definedName>
    <definedName name="A126267474F_Data">Data4!$GY$11:$GY$21</definedName>
    <definedName name="A126267474F_Latest">Data4!$GY$21</definedName>
    <definedName name="A126267478R">Data4!$IC$1:$IC$10,Data4!$IC$11:$IC$21</definedName>
    <definedName name="A126267478R_Data">Data4!$IC$11:$IC$21</definedName>
    <definedName name="A126267478R_Latest">Data4!$IC$21</definedName>
    <definedName name="A126267482F">Data4!$II$1:$II$10,Data4!$II$11:$II$21</definedName>
    <definedName name="A126267482F_Data">Data4!$II$11:$II$21</definedName>
    <definedName name="A126267482F_Latest">Data4!$II$21</definedName>
    <definedName name="A126267486R">Data4!$IO$1:$IO$10,Data4!$IO$11:$IO$21</definedName>
    <definedName name="A126267486R_Data">Data4!$IO$11:$IO$21</definedName>
    <definedName name="A126267486R_Latest">Data4!$IO$21</definedName>
    <definedName name="A126267490F">Data5!$E$1:$E$10,Data5!$E$11:$E$21</definedName>
    <definedName name="A126267490F_Data">Data5!$E$11:$E$21</definedName>
    <definedName name="A126267490F_Latest">Data5!$E$21</definedName>
    <definedName name="A126267494R">Data4!$FU$1:$FU$10,Data4!$FU$11:$FU$21</definedName>
    <definedName name="A126267494R_Data">Data4!$FU$11:$FU$21</definedName>
    <definedName name="A126267494R_Latest">Data4!$FU$21</definedName>
    <definedName name="A126267498X">Data4!$GD$1:$GD$10,Data4!$GD$11:$GD$21</definedName>
    <definedName name="A126267498X_Data">Data4!$GD$11:$GD$21</definedName>
    <definedName name="A126267498X_Latest">Data4!$GD$21</definedName>
    <definedName name="A126267502C">Data4!$GG$1:$GG$10,Data4!$GG$11:$GG$21</definedName>
    <definedName name="A126267502C_Data">Data4!$GG$11:$GG$21</definedName>
    <definedName name="A126267502C_Latest">Data4!$GG$21</definedName>
    <definedName name="A126267506L">Data4!$HH$1:$HH$10,Data4!$HH$11:$HH$21</definedName>
    <definedName name="A126267506L_Data">Data4!$HH$11:$HH$21</definedName>
    <definedName name="A126267506L_Latest">Data4!$HH$21</definedName>
    <definedName name="A126267510C">Data4!$FO$1:$FO$10,Data4!$FO$11:$FO$21</definedName>
    <definedName name="A126267510C_Data">Data4!$FO$11:$FO$21</definedName>
    <definedName name="A126267510C_Latest">Data4!$FO$21</definedName>
    <definedName name="A126267514L">Data5!$B$1:$B$10,Data5!$B$11:$B$21</definedName>
    <definedName name="A126267514L_Data">Data5!$B$11:$B$21</definedName>
    <definedName name="A126267514L_Latest">Data5!$B$21</definedName>
    <definedName name="A126267518W">Data5!$N$1:$N$10,Data5!$N$11:$N$21</definedName>
    <definedName name="A126267518W_Data">Data5!$N$11:$N$21</definedName>
    <definedName name="A126267518W_Latest">Data5!$N$21</definedName>
    <definedName name="A126267522L">Data5!$Q$1:$Q$10,Data5!$Q$11:$Q$21</definedName>
    <definedName name="A126267522L_Data">Data5!$Q$11:$Q$21</definedName>
    <definedName name="A126267522L_Latest">Data5!$Q$21</definedName>
    <definedName name="A126267526W">Data4!$GJ$1:$GJ$10,Data4!$GJ$11:$GJ$21</definedName>
    <definedName name="A126267526W_Data">Data4!$GJ$11:$GJ$21</definedName>
    <definedName name="A126267526W_Latest">Data4!$GJ$21</definedName>
    <definedName name="A126267530L">Data4!$GS$1:$GS$10,Data4!$GS$11:$GS$21</definedName>
    <definedName name="A126267530L_Data">Data4!$GS$11:$GS$21</definedName>
    <definedName name="A126267530L_Latest">Data4!$GS$21</definedName>
    <definedName name="A126267534W">Data4!$HQ$1:$HQ$10,Data4!$HQ$11:$HQ$21</definedName>
    <definedName name="A126267534W_Data">Data4!$HQ$11:$HQ$21</definedName>
    <definedName name="A126267534W_Latest">Data4!$HQ$21</definedName>
    <definedName name="A126267538F">Data4!$HT$1:$HT$10,Data4!$HT$11:$HT$21</definedName>
    <definedName name="A126267538F_Data">Data4!$HT$11:$HT$21</definedName>
    <definedName name="A126267538F_Latest">Data4!$HT$21</definedName>
    <definedName name="A126267542W">Data5!$K$1:$K$10,Data5!$K$11:$K$21</definedName>
    <definedName name="A126267542W_Data">Data5!$K$11:$K$21</definedName>
    <definedName name="A126267542W_Latest">Data5!$K$21</definedName>
    <definedName name="A126267546F">Data4!$FR$1:$FR$10,Data4!$FR$11:$FR$21</definedName>
    <definedName name="A126267546F_Data">Data4!$FR$11:$FR$21</definedName>
    <definedName name="A126267546F_Latest">Data4!$FR$21</definedName>
    <definedName name="A126267550W">Data4!$FX$1:$FX$10,Data4!$FX$11:$FX$21</definedName>
    <definedName name="A126267550W_Data">Data4!$FX$11:$FX$21</definedName>
    <definedName name="A126267550W_Latest">Data4!$FX$21</definedName>
    <definedName name="A126267554F">Data4!$GA$1:$GA$10,Data4!$GA$11:$GA$21</definedName>
    <definedName name="A126267554F_Data">Data4!$GA$11:$GA$21</definedName>
    <definedName name="A126267554F_Latest">Data4!$GA$21</definedName>
    <definedName name="A126267558R">Data4!$GP$1:$GP$10,Data4!$GP$11:$GP$21</definedName>
    <definedName name="A126267558R_Data">Data4!$GP$11:$GP$21</definedName>
    <definedName name="A126267558R_Latest">Data4!$GP$21</definedName>
    <definedName name="A126267562F">Data4!$GV$1:$GV$10,Data4!$GV$11:$GV$21</definedName>
    <definedName name="A126267562F_Data">Data4!$GV$11:$GV$21</definedName>
    <definedName name="A126267562F_Latest">Data4!$GV$21</definedName>
    <definedName name="A126267566R">Data5!$T$1:$T$10,Data5!$T$11:$T$21</definedName>
    <definedName name="A126267566R_Data">Data5!$T$11:$T$21</definedName>
    <definedName name="A126267566R_Latest">Data5!$T$21</definedName>
    <definedName name="A126267570F">Data1!$IL$1:$IL$10,Data1!$IL$11:$IL$21</definedName>
    <definedName name="A126267570F_Data">Data1!$IL$11:$IL$21</definedName>
    <definedName name="A126267570F_Latest">Data1!$IL$21</definedName>
    <definedName name="A126267574R">Data2!$T$1:$T$10,Data2!$T$11:$T$21</definedName>
    <definedName name="A126267574R_Data">Data2!$T$11:$T$21</definedName>
    <definedName name="A126267574R_Latest">Data2!$T$21</definedName>
    <definedName name="A126267578X">Data2!$H$1:$H$10,Data2!$H$11:$H$21</definedName>
    <definedName name="A126267578X_Data">Data2!$H$11:$H$21</definedName>
    <definedName name="A126267578X_Latest">Data2!$H$21</definedName>
    <definedName name="A126267582R">Data1!$IO$1:$IO$10,Data1!$IO$11:$IO$21</definedName>
    <definedName name="A126267582R_Data">Data1!$IO$11:$IO$21</definedName>
    <definedName name="A126267582R_Latest">Data1!$IO$21</definedName>
    <definedName name="A126267586X">Data2!$E$1:$E$10,Data2!$E$11:$E$21</definedName>
    <definedName name="A126267586X_Data">Data2!$E$11:$E$21</definedName>
    <definedName name="A126267586X_Latest">Data2!$E$21</definedName>
    <definedName name="A126267590R">Data2!$Z$1:$Z$10,Data2!$Z$11:$Z$21</definedName>
    <definedName name="A126267590R_Data">Data2!$Z$11:$Z$21</definedName>
    <definedName name="A126267590R_Latest">Data2!$Z$21</definedName>
    <definedName name="A126267594X">Data2!$Q$1:$Q$10,Data2!$Q$11:$Q$21</definedName>
    <definedName name="A126267594X_Data">Data2!$Q$11:$Q$21</definedName>
    <definedName name="A126267594X_Latest">Data2!$Q$21</definedName>
    <definedName name="A126267598J">Data2!$AF$1:$AF$10,Data2!$AF$11:$AF$21</definedName>
    <definedName name="A126267598J_Data">Data2!$AF$11:$AF$21</definedName>
    <definedName name="A126267598J_Latest">Data2!$AF$21</definedName>
    <definedName name="A126267602L">Data2!$AR$1:$AR$10,Data2!$AR$11:$AR$21</definedName>
    <definedName name="A126267602L_Data">Data2!$AR$11:$AR$21</definedName>
    <definedName name="A126267602L_Latest">Data2!$AR$21</definedName>
    <definedName name="A126267606W">Data1!$HW$1:$HW$10,Data1!$HW$11:$HW$21</definedName>
    <definedName name="A126267606W_Data">Data1!$HW$11:$HW$21</definedName>
    <definedName name="A126267606W_Latest">Data1!$HW$21</definedName>
    <definedName name="A126267610L">Data1!$II$1:$II$10,Data1!$II$11:$II$21</definedName>
    <definedName name="A126267610L_Data">Data1!$II$11:$II$21</definedName>
    <definedName name="A126267610L_Latest">Data1!$II$21</definedName>
    <definedName name="A126267614W">Data2!$W$1:$W$10,Data2!$W$11:$W$21</definedName>
    <definedName name="A126267614W_Data">Data2!$W$11:$W$21</definedName>
    <definedName name="A126267614W_Latest">Data2!$W$21</definedName>
    <definedName name="A126267618F">Data2!$AC$1:$AC$10,Data2!$AC$11:$AC$21</definedName>
    <definedName name="A126267618F_Data">Data2!$AC$11:$AC$21</definedName>
    <definedName name="A126267618F_Latest">Data2!$AC$21</definedName>
    <definedName name="A126267622W">Data2!$AI$1:$AI$10,Data2!$AI$11:$AI$21</definedName>
    <definedName name="A126267622W_Data">Data2!$AI$11:$AI$21</definedName>
    <definedName name="A126267622W_Latest">Data2!$AI$21</definedName>
    <definedName name="A126267626F">Data2!$AO$1:$AO$10,Data2!$AO$11:$AO$21</definedName>
    <definedName name="A126267626F_Data">Data2!$AO$11:$AO$21</definedName>
    <definedName name="A126267626F_Latest">Data2!$AO$21</definedName>
    <definedName name="A126267630W">Data1!$HE$1:$HE$10,Data1!$HE$11:$HE$21</definedName>
    <definedName name="A126267630W_Data">Data1!$HE$11:$HE$21</definedName>
    <definedName name="A126267630W_Latest">Data1!$HE$21</definedName>
    <definedName name="A126267634F">Data1!$HN$1:$HN$10,Data1!$HN$11:$HN$21</definedName>
    <definedName name="A126267634F_Data">Data1!$HN$11:$HN$21</definedName>
    <definedName name="A126267634F_Latest">Data1!$HN$21</definedName>
    <definedName name="A126267638R">Data1!$HQ$1:$HQ$10,Data1!$HQ$11:$HQ$21</definedName>
    <definedName name="A126267638R_Data">Data1!$HQ$11:$HQ$21</definedName>
    <definedName name="A126267638R_Latest">Data1!$HQ$21</definedName>
    <definedName name="A126267642F">Data2!$B$1:$B$10,Data2!$B$11:$B$21</definedName>
    <definedName name="A126267642F_Data">Data2!$B$11:$B$21</definedName>
    <definedName name="A126267642F_Latest">Data2!$B$21</definedName>
    <definedName name="A126267646R">Data1!$GY$1:$GY$10,Data1!$GY$11:$GY$21</definedName>
    <definedName name="A126267646R_Data">Data1!$GY$11:$GY$21</definedName>
    <definedName name="A126267646R_Latest">Data1!$GY$21</definedName>
    <definedName name="A126267650F">Data2!$AL$1:$AL$10,Data2!$AL$11:$AL$21</definedName>
    <definedName name="A126267650F_Data">Data2!$AL$11:$AL$21</definedName>
    <definedName name="A126267650F_Latest">Data2!$AL$21</definedName>
    <definedName name="A126267654R">Data2!$AX$1:$AX$10,Data2!$AX$11:$AX$21</definedName>
    <definedName name="A126267654R_Data">Data2!$AX$11:$AX$21</definedName>
    <definedName name="A126267654R_Latest">Data2!$AX$21</definedName>
    <definedName name="A126267658X">Data2!$BA$1:$BA$10,Data2!$BA$11:$BA$21</definedName>
    <definedName name="A126267658X_Data">Data2!$BA$11:$BA$21</definedName>
    <definedName name="A126267658X_Latest">Data2!$BA$21</definedName>
    <definedName name="A126267662R">Data1!$HT$1:$HT$10,Data1!$HT$11:$HT$21</definedName>
    <definedName name="A126267662R_Data">Data1!$HT$11:$HT$21</definedName>
    <definedName name="A126267662R_Latest">Data1!$HT$21</definedName>
    <definedName name="A126267666X">Data1!$IC$1:$IC$10,Data1!$IC$11:$IC$21</definedName>
    <definedName name="A126267666X_Data">Data1!$IC$11:$IC$21</definedName>
    <definedName name="A126267666X_Latest">Data1!$IC$21</definedName>
    <definedName name="A126267670R">Data2!$K$1:$K$10,Data2!$K$11:$K$21</definedName>
    <definedName name="A126267670R_Data">Data2!$K$11:$K$21</definedName>
    <definedName name="A126267670R_Latest">Data2!$K$21</definedName>
    <definedName name="A126267674X">Data2!$N$1:$N$10,Data2!$N$11:$N$21</definedName>
    <definedName name="A126267674X_Data">Data2!$N$11:$N$21</definedName>
    <definedName name="A126267674X_Latest">Data2!$N$21</definedName>
    <definedName name="A126267678J">Data2!$AU$1:$AU$10,Data2!$AU$11:$AU$21</definedName>
    <definedName name="A126267678J_Data">Data2!$AU$11:$AU$21</definedName>
    <definedName name="A126267678J_Latest">Data2!$AU$21</definedName>
    <definedName name="A126267682X">Data1!$HB$1:$HB$10,Data1!$HB$11:$HB$21</definedName>
    <definedName name="A126267682X_Data">Data1!$HB$11:$HB$21</definedName>
    <definedName name="A126267682X_Latest">Data1!$HB$21</definedName>
    <definedName name="A126267686J">Data1!$HH$1:$HH$10,Data1!$HH$11:$HH$21</definedName>
    <definedName name="A126267686J_Data">Data1!$HH$11:$HH$21</definedName>
    <definedName name="A126267686J_Latest">Data1!$HH$21</definedName>
    <definedName name="A126267690X">Data1!$HK$1:$HK$10,Data1!$HK$11:$HK$21</definedName>
    <definedName name="A126267690X_Data">Data1!$HK$11:$HK$21</definedName>
    <definedName name="A126267690X_Latest">Data1!$HK$21</definedName>
    <definedName name="A126267694J">Data1!$HZ$1:$HZ$10,Data1!$HZ$11:$HZ$21</definedName>
    <definedName name="A126267694J_Data">Data1!$HZ$11:$HZ$21</definedName>
    <definedName name="A126267694J_Latest">Data1!$HZ$21</definedName>
    <definedName name="A126267698T">Data1!$IF$1:$IF$10,Data1!$IF$11:$IF$21</definedName>
    <definedName name="A126267698T_Data">Data1!$IF$11:$IF$21</definedName>
    <definedName name="A126267698T_Latest">Data1!$IF$21</definedName>
    <definedName name="A126267702W">Data2!$BD$1:$BD$10,Data2!$BD$11:$BD$21</definedName>
    <definedName name="A126267702W_Data">Data2!$BD$11:$BD$21</definedName>
    <definedName name="A126267702W_Latest">Data2!$BD$21</definedName>
    <definedName name="A126268794K">Data3!$AZ$1:$AZ$10,Data3!$AZ$11:$AZ$21</definedName>
    <definedName name="A126268794K_Data">Data3!$AZ$11:$AZ$21</definedName>
    <definedName name="A126268794K_Latest">Data3!$AZ$21</definedName>
    <definedName name="A126268798V">Data3!$BX$1:$BX$10,Data3!$BX$11:$BX$21</definedName>
    <definedName name="A126268798V_Data">Data3!$BX$11:$BX$21</definedName>
    <definedName name="A126268798V_Latest">Data3!$BX$21</definedName>
    <definedName name="A126268802X">Data3!$BL$1:$BL$10,Data3!$BL$11:$BL$21</definedName>
    <definedName name="A126268802X_Data">Data3!$BL$11:$BL$21</definedName>
    <definedName name="A126268802X_Latest">Data3!$BL$21</definedName>
    <definedName name="A126268806J">Data3!$BC$1:$BC$10,Data3!$BC$11:$BC$21</definedName>
    <definedName name="A126268806J_Data">Data3!$BC$11:$BC$21</definedName>
    <definedName name="A126268806J_Latest">Data3!$BC$21</definedName>
    <definedName name="A126268810X">Data3!$BI$1:$BI$10,Data3!$BI$11:$BI$21</definedName>
    <definedName name="A126268810X_Data">Data3!$BI$11:$BI$21</definedName>
    <definedName name="A126268810X_Latest">Data3!$BI$21</definedName>
    <definedName name="A126268814J">Data3!$CD$1:$CD$10,Data3!$CD$11:$CD$21</definedName>
    <definedName name="A126268814J_Data">Data3!$CD$11:$CD$21</definedName>
    <definedName name="A126268814J_Latest">Data3!$CD$21</definedName>
    <definedName name="A126268818T">Data3!$BU$1:$BU$10,Data3!$BU$11:$BU$21</definedName>
    <definedName name="A126268818T_Data">Data3!$BU$11:$BU$21</definedName>
    <definedName name="A126268818T_Latest">Data3!$BU$21</definedName>
    <definedName name="A126268822J">Data3!$CJ$1:$CJ$10,Data3!$CJ$11:$CJ$21</definedName>
    <definedName name="A126268822J_Data">Data3!$CJ$11:$CJ$21</definedName>
    <definedName name="A126268822J_Latest">Data3!$CJ$21</definedName>
    <definedName name="A126268826T">Data3!$CV$1:$CV$10,Data3!$CV$11:$CV$21</definedName>
    <definedName name="A126268826T_Data">Data3!$CV$11:$CV$21</definedName>
    <definedName name="A126268826T_Latest">Data3!$CV$21</definedName>
    <definedName name="A126268830J">Data3!$AK$1:$AK$10,Data3!$AK$11:$AK$21</definedName>
    <definedName name="A126268830J_Data">Data3!$AK$11:$AK$21</definedName>
    <definedName name="A126268830J_Latest">Data3!$AK$21</definedName>
    <definedName name="A126268834T">Data3!$AW$1:$AW$10,Data3!$AW$11:$AW$21</definedName>
    <definedName name="A126268834T_Data">Data3!$AW$11:$AW$21</definedName>
    <definedName name="A126268834T_Latest">Data3!$AW$21</definedName>
    <definedName name="A126268838A">Data3!$CA$1:$CA$10,Data3!$CA$11:$CA$21</definedName>
    <definedName name="A126268838A_Data">Data3!$CA$11:$CA$21</definedName>
    <definedName name="A126268838A_Latest">Data3!$CA$21</definedName>
    <definedName name="A126268842T">Data3!$CG$1:$CG$10,Data3!$CG$11:$CG$21</definedName>
    <definedName name="A126268842T_Data">Data3!$CG$11:$CG$21</definedName>
    <definedName name="A126268842T_Latest">Data3!$CG$21</definedName>
    <definedName name="A126268846A">Data3!$CM$1:$CM$10,Data3!$CM$11:$CM$21</definedName>
    <definedName name="A126268846A_Data">Data3!$CM$11:$CM$21</definedName>
    <definedName name="A126268846A_Latest">Data3!$CM$21</definedName>
    <definedName name="A126268850T">Data3!$CS$1:$CS$10,Data3!$CS$11:$CS$21</definedName>
    <definedName name="A126268850T_Data">Data3!$CS$11:$CS$21</definedName>
    <definedName name="A126268850T_Latest">Data3!$CS$21</definedName>
    <definedName name="A126268854A">Data3!$S$1:$S$10,Data3!$S$11:$S$21</definedName>
    <definedName name="A126268854A_Data">Data3!$S$11:$S$21</definedName>
    <definedName name="A126268854A_Latest">Data3!$S$21</definedName>
    <definedName name="A126268858K">Data3!$AB$1:$AB$10,Data3!$AB$11:$AB$21</definedName>
    <definedName name="A126268858K_Data">Data3!$AB$11:$AB$21</definedName>
    <definedName name="A126268858K_Latest">Data3!$AB$21</definedName>
    <definedName name="A126268862A">Data3!$AE$1:$AE$10,Data3!$AE$11:$AE$21</definedName>
    <definedName name="A126268862A_Data">Data3!$AE$11:$AE$21</definedName>
    <definedName name="A126268862A_Latest">Data3!$AE$21</definedName>
    <definedName name="A126268866K">Data3!$BF$1:$BF$10,Data3!$BF$11:$BF$21</definedName>
    <definedName name="A126268866K_Data">Data3!$BF$11:$BF$21</definedName>
    <definedName name="A126268866K_Latest">Data3!$BF$21</definedName>
    <definedName name="A126268870A">Data3!$M$1:$M$10,Data3!$M$11:$M$21</definedName>
    <definedName name="A126268870A_Data">Data3!$M$11:$M$21</definedName>
    <definedName name="A126268870A_Latest">Data3!$M$21</definedName>
    <definedName name="A126268874K">Data3!$CP$1:$CP$10,Data3!$CP$11:$CP$21</definedName>
    <definedName name="A126268874K_Data">Data3!$CP$11:$CP$21</definedName>
    <definedName name="A126268874K_Latest">Data3!$CP$21</definedName>
    <definedName name="A126268878V">Data3!$DB$1:$DB$10,Data3!$DB$11:$DB$21</definedName>
    <definedName name="A126268878V_Data">Data3!$DB$11:$DB$21</definedName>
    <definedName name="A126268878V_Latest">Data3!$DB$21</definedName>
    <definedName name="A126268882K">Data3!$DE$1:$DE$10,Data3!$DE$11:$DE$21</definedName>
    <definedName name="A126268882K_Data">Data3!$DE$11:$DE$21</definedName>
    <definedName name="A126268882K_Latest">Data3!$DE$21</definedName>
    <definedName name="A126268886V">Data3!$AH$1:$AH$10,Data3!$AH$11:$AH$21</definedName>
    <definedName name="A126268886V_Data">Data3!$AH$11:$AH$21</definedName>
    <definedName name="A126268886V_Latest">Data3!$AH$21</definedName>
    <definedName name="A126268890K">Data3!$AQ$1:$AQ$10,Data3!$AQ$11:$AQ$21</definedName>
    <definedName name="A126268890K_Data">Data3!$AQ$11:$AQ$21</definedName>
    <definedName name="A126268890K_Latest">Data3!$AQ$21</definedName>
    <definedName name="A126268894V">Data3!$BO$1:$BO$10,Data3!$BO$11:$BO$21</definedName>
    <definedName name="A126268894V_Data">Data3!$BO$11:$BO$21</definedName>
    <definedName name="A126268894V_Latest">Data3!$BO$21</definedName>
    <definedName name="A126268898C">Data3!$BR$1:$BR$10,Data3!$BR$11:$BR$21</definedName>
    <definedName name="A126268898C_Data">Data3!$BR$11:$BR$21</definedName>
    <definedName name="A126268898C_Latest">Data3!$BR$21</definedName>
    <definedName name="A126268902J">Data3!$CY$1:$CY$10,Data3!$CY$11:$CY$21</definedName>
    <definedName name="A126268902J_Data">Data3!$CY$11:$CY$21</definedName>
    <definedName name="A126268902J_Latest">Data3!$CY$21</definedName>
    <definedName name="A126268906T">Data3!$P$1:$P$10,Data3!$P$11:$P$21</definedName>
    <definedName name="A126268906T_Data">Data3!$P$11:$P$21</definedName>
    <definedName name="A126268906T_Latest">Data3!$P$21</definedName>
    <definedName name="A126268910J">Data3!$V$1:$V$10,Data3!$V$11:$V$21</definedName>
    <definedName name="A126268910J_Data">Data3!$V$11:$V$21</definedName>
    <definedName name="A126268910J_Latest">Data3!$V$21</definedName>
    <definedName name="A126268914T">Data3!$Y$1:$Y$10,Data3!$Y$11:$Y$21</definedName>
    <definedName name="A126268914T_Data">Data3!$Y$11:$Y$21</definedName>
    <definedName name="A126268914T_Latest">Data3!$Y$21</definedName>
    <definedName name="A126268918A">Data3!$AN$1:$AN$10,Data3!$AN$11:$AN$21</definedName>
    <definedName name="A126268918A_Data">Data3!$AN$11:$AN$21</definedName>
    <definedName name="A126268918A_Latest">Data3!$AN$21</definedName>
    <definedName name="A126268922T">Data3!$AT$1:$AT$10,Data3!$AT$11:$AT$21</definedName>
    <definedName name="A126268922T_Data">Data3!$AT$11:$AT$21</definedName>
    <definedName name="A126268922T_Latest">Data3!$AT$21</definedName>
    <definedName name="A126268926A">Data3!$DH$1:$DH$10,Data3!$DH$11:$DH$21</definedName>
    <definedName name="A126268926A_Data">Data3!$DH$11:$DH$21</definedName>
    <definedName name="A126268926A_Latest">Data3!$DH$21</definedName>
    <definedName name="A126270018K">Data1!$EN$1:$EN$10,Data1!$EN$11:$EN$21</definedName>
    <definedName name="A126270018K_Data">Data1!$EN$11:$EN$21</definedName>
    <definedName name="A126270018K_Latest">Data1!$EN$21</definedName>
    <definedName name="A126270022A">Data1!$FL$1:$FL$10,Data1!$FL$11:$FL$21</definedName>
    <definedName name="A126270022A_Data">Data1!$FL$11:$FL$21</definedName>
    <definedName name="A126270022A_Latest">Data1!$FL$21</definedName>
    <definedName name="A126270026K">Data1!$EZ$1:$EZ$10,Data1!$EZ$11:$EZ$21</definedName>
    <definedName name="A126270026K_Data">Data1!$EZ$11:$EZ$21</definedName>
    <definedName name="A126270026K_Latest">Data1!$EZ$21</definedName>
    <definedName name="A126270030A">Data1!$EQ$1:$EQ$10,Data1!$EQ$11:$EQ$21</definedName>
    <definedName name="A126270030A_Data">Data1!$EQ$11:$EQ$21</definedName>
    <definedName name="A126270030A_Latest">Data1!$EQ$21</definedName>
    <definedName name="A126270034K">Data1!$EW$1:$EW$10,Data1!$EW$11:$EW$21</definedName>
    <definedName name="A126270034K_Data">Data1!$EW$11:$EW$21</definedName>
    <definedName name="A126270034K_Latest">Data1!$EW$21</definedName>
    <definedName name="A126270038V">Data1!$FR$1:$FR$10,Data1!$FR$11:$FR$21</definedName>
    <definedName name="A126270038V_Data">Data1!$FR$11:$FR$21</definedName>
    <definedName name="A126270038V_Latest">Data1!$FR$21</definedName>
    <definedName name="A126270042K">Data1!$FI$1:$FI$10,Data1!$FI$11:$FI$21</definedName>
    <definedName name="A126270042K_Data">Data1!$FI$11:$FI$21</definedName>
    <definedName name="A126270042K_Latest">Data1!$FI$21</definedName>
    <definedName name="A126270046V">Data1!$FX$1:$FX$10,Data1!$FX$11:$FX$21</definedName>
    <definedName name="A126270046V_Data">Data1!$FX$11:$FX$21</definedName>
    <definedName name="A126270046V_Latest">Data1!$FX$21</definedName>
    <definedName name="A126270050K">Data1!$GJ$1:$GJ$10,Data1!$GJ$11:$GJ$21</definedName>
    <definedName name="A126270050K_Data">Data1!$GJ$11:$GJ$21</definedName>
    <definedName name="A126270050K_Latest">Data1!$GJ$21</definedName>
    <definedName name="A126270054V">Data1!$DY$1:$DY$10,Data1!$DY$11:$DY$21</definedName>
    <definedName name="A126270054V_Data">Data1!$DY$11:$DY$21</definedName>
    <definedName name="A126270054V_Latest">Data1!$DY$21</definedName>
    <definedName name="A126270058C">Data1!$EK$1:$EK$10,Data1!$EK$11:$EK$21</definedName>
    <definedName name="A126270058C_Data">Data1!$EK$11:$EK$21</definedName>
    <definedName name="A126270058C_Latest">Data1!$EK$21</definedName>
    <definedName name="A126270062V">Data1!$FO$1:$FO$10,Data1!$FO$11:$FO$21</definedName>
    <definedName name="A126270062V_Data">Data1!$FO$11:$FO$21</definedName>
    <definedName name="A126270062V_Latest">Data1!$FO$21</definedName>
    <definedName name="A126270066C">Data1!$FU$1:$FU$10,Data1!$FU$11:$FU$21</definedName>
    <definedName name="A126270066C_Data">Data1!$FU$11:$FU$21</definedName>
    <definedName name="A126270066C_Latest">Data1!$FU$21</definedName>
    <definedName name="A126270070V">Data1!$GA$1:$GA$10,Data1!$GA$11:$GA$21</definedName>
    <definedName name="A126270070V_Data">Data1!$GA$11:$GA$21</definedName>
    <definedName name="A126270070V_Latest">Data1!$GA$21</definedName>
    <definedName name="A126270074C">Data1!$GG$1:$GG$10,Data1!$GG$11:$GG$21</definedName>
    <definedName name="A126270074C_Data">Data1!$GG$11:$GG$21</definedName>
    <definedName name="A126270074C_Latest">Data1!$GG$21</definedName>
    <definedName name="A126270078L">Data1!$DG$1:$DG$10,Data1!$DG$11:$DG$21</definedName>
    <definedName name="A126270078L_Data">Data1!$DG$11:$DG$21</definedName>
    <definedName name="A126270078L_Latest">Data1!$DG$21</definedName>
    <definedName name="A126270082C">Data1!$DP$1:$DP$10,Data1!$DP$11:$DP$21</definedName>
    <definedName name="A126270082C_Data">Data1!$DP$11:$DP$21</definedName>
    <definedName name="A126270082C_Latest">Data1!$DP$21</definedName>
    <definedName name="A126270086L">Data1!$DS$1:$DS$10,Data1!$DS$11:$DS$21</definedName>
    <definedName name="A126270086L_Data">Data1!$DS$11:$DS$21</definedName>
    <definedName name="A126270086L_Latest">Data1!$DS$21</definedName>
    <definedName name="A126270090C">Data1!$ET$1:$ET$10,Data1!$ET$11:$ET$21</definedName>
    <definedName name="A126270090C_Data">Data1!$ET$11:$ET$21</definedName>
    <definedName name="A126270090C_Latest">Data1!$ET$21</definedName>
    <definedName name="A126270094L">Data1!$DA$1:$DA$10,Data1!$DA$11:$DA$21</definedName>
    <definedName name="A126270094L_Data">Data1!$DA$11:$DA$21</definedName>
    <definedName name="A126270094L_Latest">Data1!$DA$21</definedName>
    <definedName name="A126270098W">Data1!$GD$1:$GD$10,Data1!$GD$11:$GD$21</definedName>
    <definedName name="A126270098W_Data">Data1!$GD$11:$GD$21</definedName>
    <definedName name="A126270098W_Latest">Data1!$GD$21</definedName>
    <definedName name="A126270102A">Data1!$GP$1:$GP$10,Data1!$GP$11:$GP$21</definedName>
    <definedName name="A126270102A_Data">Data1!$GP$11:$GP$21</definedName>
    <definedName name="A126270102A_Latest">Data1!$GP$21</definedName>
    <definedName name="A126270106K">Data1!$GS$1:$GS$10,Data1!$GS$11:$GS$21</definedName>
    <definedName name="A126270106K_Data">Data1!$GS$11:$GS$21</definedName>
    <definedName name="A126270106K_Latest">Data1!$GS$21</definedName>
    <definedName name="A126270110A">Data1!$DV$1:$DV$10,Data1!$DV$11:$DV$21</definedName>
    <definedName name="A126270110A_Data">Data1!$DV$11:$DV$21</definedName>
    <definedName name="A126270110A_Latest">Data1!$DV$21</definedName>
    <definedName name="A126270114K">Data1!$EE$1:$EE$10,Data1!$EE$11:$EE$21</definedName>
    <definedName name="A126270114K_Data">Data1!$EE$11:$EE$21</definedName>
    <definedName name="A126270114K_Latest">Data1!$EE$21</definedName>
    <definedName name="A126270118V">Data1!$FC$1:$FC$10,Data1!$FC$11:$FC$21</definedName>
    <definedName name="A126270118V_Data">Data1!$FC$11:$FC$21</definedName>
    <definedName name="A126270118V_Latest">Data1!$FC$21</definedName>
    <definedName name="A126270122K">Data1!$FF$1:$FF$10,Data1!$FF$11:$FF$21</definedName>
    <definedName name="A126270122K_Data">Data1!$FF$11:$FF$21</definedName>
    <definedName name="A126270122K_Latest">Data1!$FF$21</definedName>
    <definedName name="A126270126V">Data1!$GM$1:$GM$10,Data1!$GM$11:$GM$21</definedName>
    <definedName name="A126270126V_Data">Data1!$GM$11:$GM$21</definedName>
    <definedName name="A126270126V_Latest">Data1!$GM$21</definedName>
    <definedName name="A126270130K">Data1!$DD$1:$DD$10,Data1!$DD$11:$DD$21</definedName>
    <definedName name="A126270130K_Data">Data1!$DD$11:$DD$21</definedName>
    <definedName name="A126270130K_Latest">Data1!$DD$21</definedName>
    <definedName name="A126270134V">Data1!$DJ$1:$DJ$10,Data1!$DJ$11:$DJ$21</definedName>
    <definedName name="A126270134V_Data">Data1!$DJ$11:$DJ$21</definedName>
    <definedName name="A126270134V_Latest">Data1!$DJ$21</definedName>
    <definedName name="A126270138C">Data1!$DM$1:$DM$10,Data1!$DM$11:$DM$21</definedName>
    <definedName name="A126270138C_Data">Data1!$DM$11:$DM$21</definedName>
    <definedName name="A126270138C_Latest">Data1!$DM$21</definedName>
    <definedName name="A126270142V">Data1!$EB$1:$EB$10,Data1!$EB$11:$EB$21</definedName>
    <definedName name="A126270142V_Data">Data1!$EB$11:$EB$21</definedName>
    <definedName name="A126270142V_Latest">Data1!$EB$21</definedName>
    <definedName name="A126270146C">Data1!$EH$1:$EH$10,Data1!$EH$11:$EH$21</definedName>
    <definedName name="A126270146C_Data">Data1!$EH$11:$EH$21</definedName>
    <definedName name="A126270146C_Latest">Data1!$EH$21</definedName>
    <definedName name="A126270150V">Data1!$GV$1:$GV$10,Data1!$GV$11:$GV$21</definedName>
    <definedName name="A126270150V_Data">Data1!$GV$11:$GV$21</definedName>
    <definedName name="A126270150V_Latest">Data1!$GV$21</definedName>
    <definedName name="A126271242W">Data2!$CT$1:$CT$10,Data2!$CT$11:$CT$21</definedName>
    <definedName name="A126271242W_Data">Data2!$CT$11:$CT$21</definedName>
    <definedName name="A126271242W_Latest">Data2!$CT$21</definedName>
    <definedName name="A126271246F">Data2!$DR$1:$DR$10,Data2!$DR$11:$DR$21</definedName>
    <definedName name="A126271246F_Data">Data2!$DR$11:$DR$21</definedName>
    <definedName name="A126271246F_Latest">Data2!$DR$21</definedName>
    <definedName name="A126271250W">Data2!$DF$1:$DF$10,Data2!$DF$11:$DF$21</definedName>
    <definedName name="A126271250W_Data">Data2!$DF$11:$DF$21</definedName>
    <definedName name="A126271250W_Latest">Data2!$DF$21</definedName>
    <definedName name="A126271254F">Data2!$CW$1:$CW$10,Data2!$CW$11:$CW$21</definedName>
    <definedName name="A126271254F_Data">Data2!$CW$11:$CW$21</definedName>
    <definedName name="A126271254F_Latest">Data2!$CW$21</definedName>
    <definedName name="A126271258R">Data2!$DC$1:$DC$10,Data2!$DC$11:$DC$21</definedName>
    <definedName name="A126271258R_Data">Data2!$DC$11:$DC$21</definedName>
    <definedName name="A126271258R_Latest">Data2!$DC$21</definedName>
    <definedName name="A126271262F">Data2!$DX$1:$DX$10,Data2!$DX$11:$DX$21</definedName>
    <definedName name="A126271262F_Data">Data2!$DX$11:$DX$21</definedName>
    <definedName name="A126271262F_Latest">Data2!$DX$21</definedName>
    <definedName name="A126271266R">Data2!$DO$1:$DO$10,Data2!$DO$11:$DO$21</definedName>
    <definedName name="A126271266R_Data">Data2!$DO$11:$DO$21</definedName>
    <definedName name="A126271266R_Latest">Data2!$DO$21</definedName>
    <definedName name="A126271270F">Data2!$ED$1:$ED$10,Data2!$ED$11:$ED$21</definedName>
    <definedName name="A126271270F_Data">Data2!$ED$11:$ED$21</definedName>
    <definedName name="A126271270F_Latest">Data2!$ED$21</definedName>
    <definedName name="A126271274R">Data2!$EP$1:$EP$10,Data2!$EP$11:$EP$21</definedName>
    <definedName name="A126271274R_Data">Data2!$EP$11:$EP$21</definedName>
    <definedName name="A126271274R_Latest">Data2!$EP$21</definedName>
    <definedName name="A126271278X">Data2!$CE$1:$CE$10,Data2!$CE$11:$CE$21</definedName>
    <definedName name="A126271278X_Data">Data2!$CE$11:$CE$21</definedName>
    <definedName name="A126271278X_Latest">Data2!$CE$21</definedName>
    <definedName name="A126271282R">Data2!$CQ$1:$CQ$10,Data2!$CQ$11:$CQ$21</definedName>
    <definedName name="A126271282R_Data">Data2!$CQ$11:$CQ$21</definedName>
    <definedName name="A126271282R_Latest">Data2!$CQ$21</definedName>
    <definedName name="A126271286X">Data2!$DU$1:$DU$10,Data2!$DU$11:$DU$21</definedName>
    <definedName name="A126271286X_Data">Data2!$DU$11:$DU$21</definedName>
    <definedName name="A126271286X_Latest">Data2!$DU$21</definedName>
    <definedName name="A126271290R">Data2!$EA$1:$EA$10,Data2!$EA$11:$EA$21</definedName>
    <definedName name="A126271290R_Data">Data2!$EA$11:$EA$21</definedName>
    <definedName name="A126271290R_Latest">Data2!$EA$21</definedName>
    <definedName name="A126271294X">Data2!$EG$1:$EG$10,Data2!$EG$11:$EG$21</definedName>
    <definedName name="A126271294X_Data">Data2!$EG$11:$EG$21</definedName>
    <definedName name="A126271294X_Latest">Data2!$EG$21</definedName>
    <definedName name="A126271298J">Data2!$EM$1:$EM$10,Data2!$EM$11:$EM$21</definedName>
    <definedName name="A126271298J_Data">Data2!$EM$11:$EM$21</definedName>
    <definedName name="A126271298J_Latest">Data2!$EM$21</definedName>
    <definedName name="A126271302L">Data2!$BM$1:$BM$10,Data2!$BM$11:$BM$21</definedName>
    <definedName name="A126271302L_Data">Data2!$BM$11:$BM$21</definedName>
    <definedName name="A126271302L_Latest">Data2!$BM$21</definedName>
    <definedName name="A126271306W">Data2!$BV$1:$BV$10,Data2!$BV$11:$BV$21</definedName>
    <definedName name="A126271306W_Data">Data2!$BV$11:$BV$21</definedName>
    <definedName name="A126271306W_Latest">Data2!$BV$21</definedName>
    <definedName name="A126271310L">Data2!$BY$1:$BY$10,Data2!$BY$11:$BY$21</definedName>
    <definedName name="A126271310L_Data">Data2!$BY$11:$BY$21</definedName>
    <definedName name="A126271310L_Latest">Data2!$BY$21</definedName>
    <definedName name="A126271314W">Data2!$CZ$1:$CZ$10,Data2!$CZ$11:$CZ$21</definedName>
    <definedName name="A126271314W_Data">Data2!$CZ$11:$CZ$21</definedName>
    <definedName name="A126271314W_Latest">Data2!$CZ$21</definedName>
    <definedName name="A126271318F">Data2!$BG$1:$BG$10,Data2!$BG$11:$BG$21</definedName>
    <definedName name="A126271318F_Data">Data2!$BG$11:$BG$21</definedName>
    <definedName name="A126271318F_Latest">Data2!$BG$21</definedName>
    <definedName name="A126271322W">Data2!$EJ$1:$EJ$10,Data2!$EJ$11:$EJ$21</definedName>
    <definedName name="A126271322W_Data">Data2!$EJ$11:$EJ$21</definedName>
    <definedName name="A126271322W_Latest">Data2!$EJ$21</definedName>
    <definedName name="A126271326F">Data2!$EV$1:$EV$10,Data2!$EV$11:$EV$21</definedName>
    <definedName name="A126271326F_Data">Data2!$EV$11:$EV$21</definedName>
    <definedName name="A126271326F_Latest">Data2!$EV$21</definedName>
    <definedName name="A126271330W">Data2!$EY$1:$EY$10,Data2!$EY$11:$EY$21</definedName>
    <definedName name="A126271330W_Data">Data2!$EY$11:$EY$21</definedName>
    <definedName name="A126271330W_Latest">Data2!$EY$21</definedName>
    <definedName name="A126271334F">Data2!$CB$1:$CB$10,Data2!$CB$11:$CB$21</definedName>
    <definedName name="A126271334F_Data">Data2!$CB$11:$CB$21</definedName>
    <definedName name="A126271334F_Latest">Data2!$CB$21</definedName>
    <definedName name="A126271338R">Data2!$CK$1:$CK$10,Data2!$CK$11:$CK$21</definedName>
    <definedName name="A126271338R_Data">Data2!$CK$11:$CK$21</definedName>
    <definedName name="A126271338R_Latest">Data2!$CK$21</definedName>
    <definedName name="A126271342F">Data2!$DI$1:$DI$10,Data2!$DI$11:$DI$21</definedName>
    <definedName name="A126271342F_Data">Data2!$DI$11:$DI$21</definedName>
    <definedName name="A126271342F_Latest">Data2!$DI$21</definedName>
    <definedName name="A126271346R">Data2!$DL$1:$DL$10,Data2!$DL$11:$DL$21</definedName>
    <definedName name="A126271346R_Data">Data2!$DL$11:$DL$21</definedName>
    <definedName name="A126271346R_Latest">Data2!$DL$21</definedName>
    <definedName name="A126271350F">Data2!$ES$1:$ES$10,Data2!$ES$11:$ES$21</definedName>
    <definedName name="A126271350F_Data">Data2!$ES$11:$ES$21</definedName>
    <definedName name="A126271350F_Latest">Data2!$ES$21</definedName>
    <definedName name="A126271354R">Data2!$BJ$1:$BJ$10,Data2!$BJ$11:$BJ$21</definedName>
    <definedName name="A126271354R_Data">Data2!$BJ$11:$BJ$21</definedName>
    <definedName name="A126271354R_Latest">Data2!$BJ$21</definedName>
    <definedName name="A126271358X">Data2!$BP$1:$BP$10,Data2!$BP$11:$BP$21</definedName>
    <definedName name="A126271358X_Data">Data2!$BP$11:$BP$21</definedName>
    <definedName name="A126271358X_Latest">Data2!$BP$21</definedName>
    <definedName name="A126271362R">Data2!$BS$1:$BS$10,Data2!$BS$11:$BS$21</definedName>
    <definedName name="A126271362R_Data">Data2!$BS$11:$BS$21</definedName>
    <definedName name="A126271362R_Latest">Data2!$BS$21</definedName>
    <definedName name="A126271366X">Data2!$CH$1:$CH$10,Data2!$CH$11:$CH$21</definedName>
    <definedName name="A126271366X_Data">Data2!$CH$11:$CH$21</definedName>
    <definedName name="A126271366X_Latest">Data2!$CH$21</definedName>
    <definedName name="A126271370R">Data2!$CN$1:$CN$10,Data2!$CN$11:$CN$21</definedName>
    <definedName name="A126271370R_Data">Data2!$CN$11:$CN$21</definedName>
    <definedName name="A126271370R_Latest">Data2!$CN$21</definedName>
    <definedName name="A126271374X">Data2!$FB$1:$FB$10,Data2!$FB$11:$FB$21</definedName>
    <definedName name="A126271374X_Data">Data2!$FB$11:$FB$21</definedName>
    <definedName name="A126271374X_Latest">Data2!$FB$21</definedName>
    <definedName name="A126272466A">Data2!$GR$1:$GR$10,Data2!$GR$11:$GR$21</definedName>
    <definedName name="A126272466A_Data">Data2!$GR$11:$GR$21</definedName>
    <definedName name="A126272466A_Latest">Data2!$GR$21</definedName>
    <definedName name="A126272470T">Data2!$HP$1:$HP$10,Data2!$HP$11:$HP$21</definedName>
    <definedName name="A126272470T_Data">Data2!$HP$11:$HP$21</definedName>
    <definedName name="A126272470T_Latest">Data2!$HP$21</definedName>
    <definedName name="A126272474A">Data2!$HD$1:$HD$10,Data2!$HD$11:$HD$21</definedName>
    <definedName name="A126272474A_Data">Data2!$HD$11:$HD$21</definedName>
    <definedName name="A126272474A_Latest">Data2!$HD$21</definedName>
    <definedName name="A126272478K">Data2!$GU$1:$GU$10,Data2!$GU$11:$GU$21</definedName>
    <definedName name="A126272478K_Data">Data2!$GU$11:$GU$21</definedName>
    <definedName name="A126272478K_Latest">Data2!$GU$21</definedName>
    <definedName name="A126272482A">Data2!$HA$1:$HA$10,Data2!$HA$11:$HA$21</definedName>
    <definedName name="A126272482A_Data">Data2!$HA$11:$HA$21</definedName>
    <definedName name="A126272482A_Latest">Data2!$HA$21</definedName>
    <definedName name="A126272486K">Data2!$HV$1:$HV$10,Data2!$HV$11:$HV$21</definedName>
    <definedName name="A126272486K_Data">Data2!$HV$11:$HV$21</definedName>
    <definedName name="A126272486K_Latest">Data2!$HV$21</definedName>
    <definedName name="A126272490A">Data2!$HM$1:$HM$10,Data2!$HM$11:$HM$21</definedName>
    <definedName name="A126272490A_Data">Data2!$HM$11:$HM$21</definedName>
    <definedName name="A126272490A_Latest">Data2!$HM$21</definedName>
    <definedName name="A126272494K">Data2!$IB$1:$IB$10,Data2!$IB$11:$IB$21</definedName>
    <definedName name="A126272494K_Data">Data2!$IB$11:$IB$21</definedName>
    <definedName name="A126272494K_Latest">Data2!$IB$21</definedName>
    <definedName name="A126272498V">Data2!$IN$1:$IN$10,Data2!$IN$11:$IN$21</definedName>
    <definedName name="A126272498V_Data">Data2!$IN$11:$IN$21</definedName>
    <definedName name="A126272498V_Latest">Data2!$IN$21</definedName>
    <definedName name="A126272502X">Data2!$GC$1:$GC$10,Data2!$GC$11:$GC$21</definedName>
    <definedName name="A126272502X_Data">Data2!$GC$11:$GC$21</definedName>
    <definedName name="A126272502X_Latest">Data2!$GC$21</definedName>
    <definedName name="A126272506J">Data2!$GO$1:$GO$10,Data2!$GO$11:$GO$21</definedName>
    <definedName name="A126272506J_Data">Data2!$GO$11:$GO$21</definedName>
    <definedName name="A126272506J_Latest">Data2!$GO$21</definedName>
    <definedName name="A126272510X">Data2!$HS$1:$HS$10,Data2!$HS$11:$HS$21</definedName>
    <definedName name="A126272510X_Data">Data2!$HS$11:$HS$21</definedName>
    <definedName name="A126272510X_Latest">Data2!$HS$21</definedName>
    <definedName name="A126272514J">Data2!$HY$1:$HY$10,Data2!$HY$11:$HY$21</definedName>
    <definedName name="A126272514J_Data">Data2!$HY$11:$HY$21</definedName>
    <definedName name="A126272514J_Latest">Data2!$HY$21</definedName>
    <definedName name="A126272518T">Data2!$IE$1:$IE$10,Data2!$IE$11:$IE$21</definedName>
    <definedName name="A126272518T_Data">Data2!$IE$11:$IE$21</definedName>
    <definedName name="A126272518T_Latest">Data2!$IE$21</definedName>
    <definedName name="A126272522J">Data2!$IK$1:$IK$10,Data2!$IK$11:$IK$21</definedName>
    <definedName name="A126272522J_Data">Data2!$IK$11:$IK$21</definedName>
    <definedName name="A126272522J_Latest">Data2!$IK$21</definedName>
    <definedName name="A126272526T">Data2!$FK$1:$FK$10,Data2!$FK$11:$FK$21</definedName>
    <definedName name="A126272526T_Data">Data2!$FK$11:$FK$21</definedName>
    <definedName name="A126272526T_Latest">Data2!$FK$21</definedName>
    <definedName name="A126272530J">Data2!$FT$1:$FT$10,Data2!$FT$11:$FT$21</definedName>
    <definedName name="A126272530J_Data">Data2!$FT$11:$FT$21</definedName>
    <definedName name="A126272530J_Latest">Data2!$FT$21</definedName>
    <definedName name="A126272534T">Data2!$FW$1:$FW$10,Data2!$FW$11:$FW$21</definedName>
    <definedName name="A126272534T_Data">Data2!$FW$11:$FW$21</definedName>
    <definedName name="A126272534T_Latest">Data2!$FW$21</definedName>
    <definedName name="A126272538A">Data2!$GX$1:$GX$10,Data2!$GX$11:$GX$21</definedName>
    <definedName name="A126272538A_Data">Data2!$GX$11:$GX$21</definedName>
    <definedName name="A126272538A_Latest">Data2!$GX$21</definedName>
    <definedName name="A126272542T">Data2!$FE$1:$FE$10,Data2!$FE$11:$FE$21</definedName>
    <definedName name="A126272542T_Data">Data2!$FE$11:$FE$21</definedName>
    <definedName name="A126272542T_Latest">Data2!$FE$21</definedName>
    <definedName name="A126272546A">Data2!$IH$1:$IH$10,Data2!$IH$11:$IH$21</definedName>
    <definedName name="A126272546A_Data">Data2!$IH$11:$IH$21</definedName>
    <definedName name="A126272546A_Latest">Data2!$IH$21</definedName>
    <definedName name="A126272550T">Data3!$D$1:$D$10,Data3!$D$11:$D$21</definedName>
    <definedName name="A126272550T_Data">Data3!$D$11:$D$21</definedName>
    <definedName name="A126272550T_Latest">Data3!$D$21</definedName>
    <definedName name="A126272554A">Data3!$G$1:$G$10,Data3!$G$11:$G$21</definedName>
    <definedName name="A126272554A_Data">Data3!$G$11:$G$21</definedName>
    <definedName name="A126272554A_Latest">Data3!$G$21</definedName>
    <definedName name="A126272558K">Data2!$FZ$1:$FZ$10,Data2!$FZ$11:$FZ$21</definedName>
    <definedName name="A126272558K_Data">Data2!$FZ$11:$FZ$21</definedName>
    <definedName name="A126272558K_Latest">Data2!$FZ$21</definedName>
    <definedName name="A126272562A">Data2!$GI$1:$GI$10,Data2!$GI$11:$GI$21</definedName>
    <definedName name="A126272562A_Data">Data2!$GI$11:$GI$21</definedName>
    <definedName name="A126272562A_Latest">Data2!$GI$21</definedName>
    <definedName name="A126272566K">Data2!$HG$1:$HG$10,Data2!$HG$11:$HG$21</definedName>
    <definedName name="A126272566K_Data">Data2!$HG$11:$HG$21</definedName>
    <definedName name="A126272566K_Latest">Data2!$HG$21</definedName>
    <definedName name="A126272570A">Data2!$HJ$1:$HJ$10,Data2!$HJ$11:$HJ$21</definedName>
    <definedName name="A126272570A_Data">Data2!$HJ$11:$HJ$21</definedName>
    <definedName name="A126272570A_Latest">Data2!$HJ$21</definedName>
    <definedName name="A126272574K">Data2!$IQ$1:$IQ$10,Data2!$IQ$11:$IQ$21</definedName>
    <definedName name="A126272574K_Data">Data2!$IQ$11:$IQ$21</definedName>
    <definedName name="A126272574K_Latest">Data2!$IQ$21</definedName>
    <definedName name="A126272578V">Data2!$FH$1:$FH$10,Data2!$FH$11:$FH$21</definedName>
    <definedName name="A126272578V_Data">Data2!$FH$11:$FH$21</definedName>
    <definedName name="A126272578V_Latest">Data2!$FH$21</definedName>
    <definedName name="A126272582K">Data2!$FN$1:$FN$10,Data2!$FN$11:$FN$21</definedName>
    <definedName name="A126272582K_Data">Data2!$FN$11:$FN$21</definedName>
    <definedName name="A126272582K_Latest">Data2!$FN$21</definedName>
    <definedName name="A126272586V">Data2!$FQ$1:$FQ$10,Data2!$FQ$11:$FQ$21</definedName>
    <definedName name="A126272586V_Data">Data2!$FQ$11:$FQ$21</definedName>
    <definedName name="A126272586V_Latest">Data2!$FQ$21</definedName>
    <definedName name="A126272590K">Data2!$GF$1:$GF$10,Data2!$GF$11:$GF$21</definedName>
    <definedName name="A126272590K_Data">Data2!$GF$11:$GF$21</definedName>
    <definedName name="A126272590K_Latest">Data2!$GF$21</definedName>
    <definedName name="A126272594V">Data2!$GL$1:$GL$10,Data2!$GL$11:$GL$21</definedName>
    <definedName name="A126272594V_Data">Data2!$GL$11:$GL$21</definedName>
    <definedName name="A126272594V_Latest">Data2!$GL$21</definedName>
    <definedName name="A126272598C">Data3!$J$1:$J$10,Data3!$J$11:$J$21</definedName>
    <definedName name="A126272598C_Data">Data3!$J$11:$J$21</definedName>
    <definedName name="A126272598C_Latest">Data3!$J$21</definedName>
    <definedName name="Date_Range">Data1!$A$2:$A$10,Data1!$A$11:$A$21</definedName>
    <definedName name="Date_Range_Data">Data1!$A$11:$A$21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11" i="11" l="1"/>
  <c r="AC111" i="11"/>
  <c r="AB111" i="11"/>
  <c r="AA111" i="11"/>
  <c r="Z111" i="11"/>
  <c r="Y111" i="11"/>
  <c r="X111" i="11"/>
  <c r="W111" i="11"/>
  <c r="V111" i="11"/>
  <c r="U111" i="11"/>
  <c r="T111" i="11"/>
  <c r="S111" i="11"/>
  <c r="R111" i="11"/>
  <c r="Q111" i="11"/>
  <c r="P111" i="11"/>
  <c r="O111" i="11"/>
  <c r="N111" i="11"/>
  <c r="M111" i="11"/>
  <c r="L111" i="11"/>
  <c r="K111" i="11"/>
  <c r="J111" i="11"/>
  <c r="I111" i="11"/>
  <c r="H111" i="11"/>
  <c r="G111" i="11"/>
  <c r="F111" i="11"/>
  <c r="E111" i="11"/>
  <c r="D111" i="11"/>
  <c r="AD110" i="11"/>
  <c r="AC110" i="11"/>
  <c r="AB110" i="11"/>
  <c r="AA110" i="11"/>
  <c r="Z110" i="11"/>
  <c r="Y110" i="11"/>
  <c r="X110" i="11"/>
  <c r="W110" i="11"/>
  <c r="V110" i="11"/>
  <c r="U110" i="11"/>
  <c r="T110" i="11"/>
  <c r="S110" i="11"/>
  <c r="R110" i="11"/>
  <c r="Q110" i="11"/>
  <c r="P110" i="11"/>
  <c r="O110" i="11"/>
  <c r="N110" i="11"/>
  <c r="M110" i="11"/>
  <c r="L110" i="11"/>
  <c r="K110" i="11"/>
  <c r="J110" i="11"/>
  <c r="I110" i="11"/>
  <c r="H110" i="11"/>
  <c r="G110" i="11"/>
  <c r="F110" i="11"/>
  <c r="E110" i="11"/>
  <c r="D110" i="11"/>
  <c r="AD109" i="11"/>
  <c r="AC109" i="11"/>
  <c r="AB109" i="11"/>
  <c r="AA109" i="11"/>
  <c r="Z109" i="11"/>
  <c r="Y109" i="11"/>
  <c r="X109" i="11"/>
  <c r="W109" i="11"/>
  <c r="V109" i="11"/>
  <c r="U109" i="11"/>
  <c r="T109" i="11"/>
  <c r="S109" i="11"/>
  <c r="R109" i="11"/>
  <c r="Q109" i="11"/>
  <c r="P109" i="11"/>
  <c r="O109" i="11"/>
  <c r="N109" i="11"/>
  <c r="M109" i="11"/>
  <c r="L109" i="11"/>
  <c r="K109" i="11"/>
  <c r="J109" i="11"/>
  <c r="I109" i="11"/>
  <c r="H109" i="11"/>
  <c r="G109" i="11"/>
  <c r="F109" i="11"/>
  <c r="E109" i="11"/>
  <c r="D48" i="11" s="1" a="1"/>
  <c r="D48" i="11" s="1"/>
  <c r="D109" i="11"/>
  <c r="AD108" i="11"/>
  <c r="AC108" i="11"/>
  <c r="AB108" i="11"/>
  <c r="AA108" i="11"/>
  <c r="Z108" i="11"/>
  <c r="Y108" i="11"/>
  <c r="X108" i="11"/>
  <c r="W108" i="11"/>
  <c r="V108" i="11"/>
  <c r="U108" i="11"/>
  <c r="T108" i="11"/>
  <c r="S108" i="11"/>
  <c r="R108" i="11"/>
  <c r="Q108" i="11"/>
  <c r="P108" i="11"/>
  <c r="O108" i="11"/>
  <c r="N108" i="11"/>
  <c r="M108" i="11"/>
  <c r="L108" i="11"/>
  <c r="K108" i="11"/>
  <c r="J108" i="11"/>
  <c r="I108" i="11"/>
  <c r="H108" i="11"/>
  <c r="G108" i="11"/>
  <c r="F108" i="11"/>
  <c r="E108" i="11"/>
  <c r="D108" i="11"/>
  <c r="C47" i="11" s="1" a="1"/>
  <c r="C47" i="11" s="1"/>
  <c r="AD107" i="11"/>
  <c r="AC107" i="11"/>
  <c r="AB107" i="11"/>
  <c r="AA107" i="11"/>
  <c r="Z107" i="11"/>
  <c r="Y107" i="11"/>
  <c r="X107" i="11"/>
  <c r="W107" i="11"/>
  <c r="V107" i="11"/>
  <c r="U107" i="11"/>
  <c r="T107" i="11"/>
  <c r="S107" i="11"/>
  <c r="R107" i="11"/>
  <c r="Q107" i="11"/>
  <c r="P107" i="11"/>
  <c r="O107" i="11"/>
  <c r="N107" i="11"/>
  <c r="M107" i="11"/>
  <c r="L107" i="11"/>
  <c r="K107" i="11"/>
  <c r="J107" i="11"/>
  <c r="I107" i="11"/>
  <c r="H107" i="11"/>
  <c r="G107" i="11"/>
  <c r="F107" i="11"/>
  <c r="E107" i="11"/>
  <c r="D107" i="11"/>
  <c r="AD106" i="11"/>
  <c r="AC106" i="11"/>
  <c r="AB106" i="11"/>
  <c r="AA106" i="11"/>
  <c r="Z106" i="11"/>
  <c r="Y106" i="11"/>
  <c r="X106" i="11"/>
  <c r="W106" i="11"/>
  <c r="V106" i="11"/>
  <c r="U106" i="11"/>
  <c r="T106" i="11"/>
  <c r="S106" i="11"/>
  <c r="R106" i="11"/>
  <c r="Q106" i="11"/>
  <c r="P106" i="11"/>
  <c r="O106" i="11"/>
  <c r="N106" i="11"/>
  <c r="M106" i="11"/>
  <c r="L106" i="11"/>
  <c r="K106" i="11"/>
  <c r="J106" i="11"/>
  <c r="I106" i="11"/>
  <c r="H106" i="11"/>
  <c r="G106" i="11"/>
  <c r="F106" i="11"/>
  <c r="E106" i="11"/>
  <c r="D106" i="11"/>
  <c r="AD105" i="11"/>
  <c r="AC105" i="11"/>
  <c r="AB105" i="11"/>
  <c r="AA105" i="11"/>
  <c r="Z105" i="11"/>
  <c r="Y105" i="11"/>
  <c r="X105" i="11"/>
  <c r="W105" i="11"/>
  <c r="V105" i="11"/>
  <c r="U105" i="11"/>
  <c r="T105" i="11"/>
  <c r="S105" i="11"/>
  <c r="R105" i="11"/>
  <c r="Q105" i="11"/>
  <c r="P105" i="11"/>
  <c r="O105" i="11"/>
  <c r="N105" i="11"/>
  <c r="M105" i="11"/>
  <c r="L105" i="11"/>
  <c r="K105" i="11"/>
  <c r="J105" i="11"/>
  <c r="I105" i="11"/>
  <c r="H105" i="11"/>
  <c r="G105" i="11"/>
  <c r="F105" i="11"/>
  <c r="E105" i="11"/>
  <c r="D44" i="11" s="1" a="1"/>
  <c r="D44" i="11" s="1"/>
  <c r="D105" i="11"/>
  <c r="AD104" i="11"/>
  <c r="AC104" i="11"/>
  <c r="AB104" i="11"/>
  <c r="AA104" i="11"/>
  <c r="Z104" i="11"/>
  <c r="Y104" i="11"/>
  <c r="X104" i="11"/>
  <c r="W104" i="11"/>
  <c r="V104" i="11"/>
  <c r="U104" i="11"/>
  <c r="T104" i="11"/>
  <c r="S104" i="11"/>
  <c r="R104" i="11"/>
  <c r="Q104" i="11"/>
  <c r="P104" i="11"/>
  <c r="O104" i="11"/>
  <c r="N104" i="11"/>
  <c r="M104" i="11"/>
  <c r="L104" i="11"/>
  <c r="K104" i="11"/>
  <c r="J104" i="11"/>
  <c r="I104" i="11"/>
  <c r="H104" i="11"/>
  <c r="G104" i="11"/>
  <c r="F104" i="11"/>
  <c r="E104" i="11"/>
  <c r="D104" i="11"/>
  <c r="C43" i="11" s="1" a="1"/>
  <c r="C43" i="11" s="1"/>
  <c r="AD103" i="11"/>
  <c r="AC103" i="11"/>
  <c r="AB103" i="11"/>
  <c r="AA103" i="11"/>
  <c r="Z103" i="11"/>
  <c r="Y103" i="11"/>
  <c r="X103" i="11"/>
  <c r="W103" i="11"/>
  <c r="V103" i="11"/>
  <c r="U103" i="11"/>
  <c r="T103" i="11"/>
  <c r="S103" i="11"/>
  <c r="R103" i="11"/>
  <c r="Q103" i="11"/>
  <c r="P103" i="11"/>
  <c r="O103" i="11"/>
  <c r="N103" i="11"/>
  <c r="M103" i="11"/>
  <c r="L103" i="11"/>
  <c r="K103" i="11"/>
  <c r="J103" i="11"/>
  <c r="I103" i="11"/>
  <c r="H103" i="11"/>
  <c r="G103" i="11"/>
  <c r="F103" i="11"/>
  <c r="E103" i="11"/>
  <c r="D103" i="11"/>
  <c r="AD102" i="11"/>
  <c r="AC102" i="11"/>
  <c r="AB102" i="11"/>
  <c r="AA102" i="11"/>
  <c r="Z102" i="11"/>
  <c r="Y102" i="11"/>
  <c r="X102" i="11"/>
  <c r="W102" i="11"/>
  <c r="V102" i="11"/>
  <c r="U102" i="11"/>
  <c r="T102" i="11"/>
  <c r="S102" i="11"/>
  <c r="R102" i="11"/>
  <c r="Q102" i="11"/>
  <c r="P102" i="11"/>
  <c r="O102" i="11"/>
  <c r="N102" i="11"/>
  <c r="M102" i="11"/>
  <c r="L102" i="11"/>
  <c r="K102" i="11"/>
  <c r="J102" i="11"/>
  <c r="I102" i="11"/>
  <c r="H102" i="11"/>
  <c r="G102" i="11"/>
  <c r="F102" i="11"/>
  <c r="E102" i="11"/>
  <c r="D102" i="11"/>
  <c r="AD101" i="11"/>
  <c r="AC101" i="11"/>
  <c r="AB101" i="11"/>
  <c r="AA101" i="11"/>
  <c r="Z101" i="11"/>
  <c r="Y101" i="11"/>
  <c r="X101" i="11"/>
  <c r="W101" i="11"/>
  <c r="V101" i="11"/>
  <c r="U101" i="11"/>
  <c r="T101" i="11"/>
  <c r="S101" i="11"/>
  <c r="R101" i="11"/>
  <c r="Q101" i="11"/>
  <c r="P101" i="11"/>
  <c r="O101" i="11"/>
  <c r="N101" i="11"/>
  <c r="M101" i="11"/>
  <c r="L101" i="11"/>
  <c r="K101" i="11"/>
  <c r="J101" i="11"/>
  <c r="I101" i="11"/>
  <c r="H101" i="11"/>
  <c r="G101" i="11"/>
  <c r="F101" i="11"/>
  <c r="E101" i="11"/>
  <c r="D40" i="11" s="1" a="1"/>
  <c r="D40" i="11" s="1"/>
  <c r="D101" i="11"/>
  <c r="AD100" i="11"/>
  <c r="AC100" i="11"/>
  <c r="AB100" i="11"/>
  <c r="AA100" i="11"/>
  <c r="Z100" i="11"/>
  <c r="Y100" i="11"/>
  <c r="X100" i="11"/>
  <c r="W100" i="11"/>
  <c r="V100" i="11"/>
  <c r="U100" i="11"/>
  <c r="T100" i="11"/>
  <c r="S100" i="11"/>
  <c r="R100" i="11"/>
  <c r="Q100" i="11"/>
  <c r="P100" i="11"/>
  <c r="O100" i="11"/>
  <c r="N100" i="11"/>
  <c r="M100" i="11"/>
  <c r="L100" i="11"/>
  <c r="K100" i="11"/>
  <c r="J100" i="11"/>
  <c r="I100" i="11"/>
  <c r="H100" i="11"/>
  <c r="G100" i="11"/>
  <c r="F100" i="11"/>
  <c r="E100" i="11"/>
  <c r="D100" i="11"/>
  <c r="C39" i="11" s="1" a="1"/>
  <c r="C39" i="11" s="1"/>
  <c r="AD99" i="11"/>
  <c r="AC99" i="11"/>
  <c r="AB99" i="11"/>
  <c r="AA99" i="11"/>
  <c r="Z99" i="11"/>
  <c r="Y99" i="11"/>
  <c r="X99" i="11"/>
  <c r="W99" i="11"/>
  <c r="V99" i="11"/>
  <c r="U99" i="11"/>
  <c r="T99" i="11"/>
  <c r="S99" i="11"/>
  <c r="R99" i="11"/>
  <c r="Q99" i="11"/>
  <c r="P99" i="11"/>
  <c r="O99" i="11"/>
  <c r="N99" i="11"/>
  <c r="M99" i="11"/>
  <c r="L99" i="11"/>
  <c r="K99" i="11"/>
  <c r="J99" i="11"/>
  <c r="I99" i="11"/>
  <c r="H99" i="11"/>
  <c r="G99" i="11"/>
  <c r="F99" i="11"/>
  <c r="E99" i="11"/>
  <c r="D99" i="11"/>
  <c r="AD98" i="11"/>
  <c r="AC98" i="11"/>
  <c r="AB98" i="11"/>
  <c r="AA98" i="11"/>
  <c r="Z98" i="11"/>
  <c r="Y98" i="11"/>
  <c r="X98" i="11"/>
  <c r="W98" i="11"/>
  <c r="V98" i="11"/>
  <c r="U98" i="11"/>
  <c r="T98" i="11"/>
  <c r="S98" i="11"/>
  <c r="R98" i="11"/>
  <c r="Q98" i="11"/>
  <c r="P98" i="11"/>
  <c r="O98" i="11"/>
  <c r="N98" i="11"/>
  <c r="M98" i="11"/>
  <c r="L98" i="11"/>
  <c r="K98" i="11"/>
  <c r="J98" i="11"/>
  <c r="I98" i="11"/>
  <c r="H98" i="11"/>
  <c r="G98" i="11"/>
  <c r="F98" i="11"/>
  <c r="E98" i="11"/>
  <c r="D98" i="11"/>
  <c r="AD97" i="11"/>
  <c r="AC97" i="11"/>
  <c r="AB97" i="11"/>
  <c r="AA97" i="11"/>
  <c r="Z97" i="11"/>
  <c r="Y97" i="11"/>
  <c r="X97" i="11"/>
  <c r="W97" i="11"/>
  <c r="V97" i="11"/>
  <c r="U97" i="11"/>
  <c r="T97" i="11"/>
  <c r="S97" i="11"/>
  <c r="R97" i="11"/>
  <c r="Q97" i="11"/>
  <c r="P97" i="11"/>
  <c r="O97" i="11"/>
  <c r="N97" i="11"/>
  <c r="M97" i="11"/>
  <c r="L97" i="11"/>
  <c r="K97" i="11"/>
  <c r="J97" i="11"/>
  <c r="I97" i="11"/>
  <c r="H97" i="11"/>
  <c r="G97" i="11"/>
  <c r="F97" i="11"/>
  <c r="E97" i="11"/>
  <c r="D36" i="11" s="1" a="1"/>
  <c r="D36" i="11" s="1"/>
  <c r="D97" i="11"/>
  <c r="AD96" i="11"/>
  <c r="AC96" i="11"/>
  <c r="AB96" i="11"/>
  <c r="AA96" i="11"/>
  <c r="Z96" i="11"/>
  <c r="Y96" i="11"/>
  <c r="X96" i="11"/>
  <c r="W96" i="11"/>
  <c r="V96" i="11"/>
  <c r="U96" i="11"/>
  <c r="T96" i="11"/>
  <c r="S96" i="11"/>
  <c r="R96" i="11"/>
  <c r="Q96" i="11"/>
  <c r="P96" i="11"/>
  <c r="O96" i="11"/>
  <c r="N96" i="11"/>
  <c r="M96" i="11"/>
  <c r="L96" i="11"/>
  <c r="K96" i="11"/>
  <c r="J96" i="11"/>
  <c r="I96" i="11"/>
  <c r="H96" i="11"/>
  <c r="G96" i="11"/>
  <c r="F96" i="11"/>
  <c r="E96" i="11"/>
  <c r="D96" i="11"/>
  <c r="C35" i="11" s="1" a="1"/>
  <c r="C35" i="11" s="1"/>
  <c r="AD95" i="11"/>
  <c r="AC95" i="11"/>
  <c r="AB95" i="11"/>
  <c r="AA95" i="11"/>
  <c r="Z95" i="11"/>
  <c r="Y95" i="11"/>
  <c r="X95" i="11"/>
  <c r="W95" i="11"/>
  <c r="V95" i="11"/>
  <c r="U95" i="11"/>
  <c r="T95" i="11"/>
  <c r="S95" i="11"/>
  <c r="R95" i="11"/>
  <c r="Q95" i="11"/>
  <c r="P95" i="11"/>
  <c r="O95" i="11"/>
  <c r="N95" i="11"/>
  <c r="M95" i="11"/>
  <c r="L95" i="11"/>
  <c r="K95" i="11"/>
  <c r="J95" i="11"/>
  <c r="I95" i="11"/>
  <c r="H95" i="11"/>
  <c r="G95" i="11"/>
  <c r="F95" i="11"/>
  <c r="E95" i="11"/>
  <c r="D95" i="11"/>
  <c r="AD93" i="11"/>
  <c r="AC93" i="11"/>
  <c r="AB93" i="11"/>
  <c r="AA93" i="11"/>
  <c r="Z93" i="11"/>
  <c r="Y93" i="11"/>
  <c r="X93" i="11"/>
  <c r="W93" i="11"/>
  <c r="V93" i="11"/>
  <c r="U93" i="11"/>
  <c r="T93" i="11"/>
  <c r="S93" i="11"/>
  <c r="R93" i="11"/>
  <c r="Q93" i="11"/>
  <c r="P93" i="11"/>
  <c r="O93" i="11"/>
  <c r="N93" i="11"/>
  <c r="M93" i="11"/>
  <c r="L93" i="11"/>
  <c r="K93" i="11"/>
  <c r="J93" i="11"/>
  <c r="I93" i="11"/>
  <c r="H93" i="11"/>
  <c r="G93" i="11"/>
  <c r="F93" i="11"/>
  <c r="E93" i="11"/>
  <c r="D93" i="11"/>
  <c r="AD92" i="11"/>
  <c r="AC92" i="11"/>
  <c r="AB92" i="11"/>
  <c r="AA92" i="11"/>
  <c r="Z92" i="11"/>
  <c r="Y92" i="11"/>
  <c r="X92" i="11"/>
  <c r="W92" i="11"/>
  <c r="V92" i="11"/>
  <c r="U92" i="11"/>
  <c r="T92" i="11"/>
  <c r="S92" i="11"/>
  <c r="R92" i="11"/>
  <c r="Q92" i="11"/>
  <c r="P92" i="11"/>
  <c r="O92" i="11"/>
  <c r="N92" i="11"/>
  <c r="M92" i="11"/>
  <c r="L92" i="11"/>
  <c r="K92" i="11"/>
  <c r="J92" i="11"/>
  <c r="I92" i="11"/>
  <c r="H92" i="11"/>
  <c r="G92" i="11"/>
  <c r="F92" i="11"/>
  <c r="E92" i="11"/>
  <c r="D31" i="11" s="1" a="1"/>
  <c r="D31" i="11" s="1"/>
  <c r="D92" i="11"/>
  <c r="AD91" i="11"/>
  <c r="AC91" i="11"/>
  <c r="AB91" i="11"/>
  <c r="AA91" i="11"/>
  <c r="Z91" i="11"/>
  <c r="Y91" i="11"/>
  <c r="X91" i="11"/>
  <c r="W91" i="11"/>
  <c r="V91" i="11"/>
  <c r="U91" i="11"/>
  <c r="T91" i="11"/>
  <c r="S91" i="11"/>
  <c r="R91" i="11"/>
  <c r="Q91" i="11"/>
  <c r="P91" i="11"/>
  <c r="O91" i="11"/>
  <c r="N91" i="11"/>
  <c r="M91" i="11"/>
  <c r="L91" i="11"/>
  <c r="K91" i="11"/>
  <c r="J91" i="11"/>
  <c r="I91" i="11"/>
  <c r="H91" i="11"/>
  <c r="G91" i="11"/>
  <c r="F91" i="11"/>
  <c r="E91" i="11"/>
  <c r="D91" i="11"/>
  <c r="C30" i="11" s="1" a="1"/>
  <c r="C30" i="11" s="1"/>
  <c r="AD89" i="11"/>
  <c r="AC89" i="11"/>
  <c r="AB89" i="11"/>
  <c r="AA89" i="11"/>
  <c r="Z89" i="11"/>
  <c r="Y89" i="11"/>
  <c r="X89" i="11"/>
  <c r="W89" i="11"/>
  <c r="V89" i="11"/>
  <c r="U89" i="11"/>
  <c r="T89" i="11"/>
  <c r="S89" i="11"/>
  <c r="R89" i="11"/>
  <c r="Q89" i="11"/>
  <c r="P89" i="11"/>
  <c r="O89" i="11"/>
  <c r="N89" i="11"/>
  <c r="M89" i="11"/>
  <c r="L89" i="11"/>
  <c r="K89" i="11"/>
  <c r="J89" i="11"/>
  <c r="I89" i="11"/>
  <c r="H89" i="11"/>
  <c r="G89" i="11"/>
  <c r="F89" i="11"/>
  <c r="E89" i="11"/>
  <c r="D89" i="11"/>
  <c r="AD88" i="11"/>
  <c r="AC88" i="11"/>
  <c r="AB88" i="11"/>
  <c r="AA88" i="11"/>
  <c r="Z88" i="11"/>
  <c r="Y88" i="11"/>
  <c r="X88" i="11"/>
  <c r="W88" i="11"/>
  <c r="V88" i="11"/>
  <c r="U88" i="11"/>
  <c r="T88" i="11"/>
  <c r="S88" i="11"/>
  <c r="R88" i="11"/>
  <c r="Q88" i="11"/>
  <c r="P88" i="11"/>
  <c r="O88" i="11"/>
  <c r="N88" i="11"/>
  <c r="M88" i="11"/>
  <c r="L88" i="11"/>
  <c r="K88" i="11"/>
  <c r="J88" i="11"/>
  <c r="I88" i="11"/>
  <c r="H88" i="11"/>
  <c r="G88" i="11"/>
  <c r="F88" i="11"/>
  <c r="E88" i="11"/>
  <c r="D88" i="11"/>
  <c r="AD87" i="11"/>
  <c r="AC87" i="11"/>
  <c r="AB87" i="11"/>
  <c r="AA87" i="11"/>
  <c r="Z87" i="11"/>
  <c r="Y87" i="11"/>
  <c r="X87" i="11"/>
  <c r="W87" i="11"/>
  <c r="V87" i="11"/>
  <c r="U87" i="11"/>
  <c r="T87" i="11"/>
  <c r="S87" i="11"/>
  <c r="R87" i="11"/>
  <c r="Q87" i="11"/>
  <c r="P87" i="11"/>
  <c r="O87" i="11"/>
  <c r="N87" i="11"/>
  <c r="M87" i="11"/>
  <c r="L87" i="11"/>
  <c r="K87" i="11"/>
  <c r="J87" i="11"/>
  <c r="I87" i="11"/>
  <c r="H87" i="11"/>
  <c r="G87" i="11"/>
  <c r="F87" i="11"/>
  <c r="E87" i="11"/>
  <c r="D26" i="11" s="1" a="1"/>
  <c r="D26" i="11" s="1"/>
  <c r="D87" i="11"/>
  <c r="AD86" i="11"/>
  <c r="AC86" i="11"/>
  <c r="AB86" i="11"/>
  <c r="AA86" i="11"/>
  <c r="Z86" i="11"/>
  <c r="Y86" i="11"/>
  <c r="X86" i="11"/>
  <c r="W86" i="11"/>
  <c r="V86" i="11"/>
  <c r="U86" i="11"/>
  <c r="T86" i="11"/>
  <c r="S86" i="11"/>
  <c r="R86" i="11"/>
  <c r="Q86" i="11"/>
  <c r="P86" i="11"/>
  <c r="O86" i="11"/>
  <c r="N86" i="11"/>
  <c r="M86" i="11"/>
  <c r="L86" i="11"/>
  <c r="K86" i="11"/>
  <c r="J86" i="11"/>
  <c r="I86" i="11"/>
  <c r="H86" i="11"/>
  <c r="G86" i="11"/>
  <c r="F86" i="11"/>
  <c r="E86" i="11"/>
  <c r="D86" i="11"/>
  <c r="C25" i="11" s="1" a="1"/>
  <c r="C25" i="11" s="1"/>
  <c r="AD85" i="11"/>
  <c r="AC85" i="11"/>
  <c r="AB85" i="11"/>
  <c r="AA85" i="11"/>
  <c r="Z85" i="11"/>
  <c r="Y85" i="11"/>
  <c r="X85" i="11"/>
  <c r="W85" i="11"/>
  <c r="V85" i="11"/>
  <c r="U85" i="11"/>
  <c r="T85" i="11"/>
  <c r="S85" i="11"/>
  <c r="R85" i="11"/>
  <c r="Q85" i="11"/>
  <c r="P85" i="11"/>
  <c r="O85" i="11"/>
  <c r="N85" i="11"/>
  <c r="M85" i="11"/>
  <c r="L85" i="11"/>
  <c r="K85" i="11"/>
  <c r="J85" i="11"/>
  <c r="I85" i="11"/>
  <c r="H85" i="11"/>
  <c r="G85" i="11"/>
  <c r="F85" i="11"/>
  <c r="E85" i="11"/>
  <c r="D85" i="11"/>
  <c r="AD84" i="11"/>
  <c r="AC84" i="11"/>
  <c r="AB84" i="11"/>
  <c r="AA84" i="11"/>
  <c r="Z84" i="11"/>
  <c r="Y84" i="11"/>
  <c r="X84" i="11"/>
  <c r="W84" i="11"/>
  <c r="V84" i="11"/>
  <c r="U84" i="11"/>
  <c r="T84" i="11"/>
  <c r="S84" i="11"/>
  <c r="R84" i="11"/>
  <c r="Q84" i="11"/>
  <c r="P84" i="11"/>
  <c r="O84" i="11"/>
  <c r="N84" i="11"/>
  <c r="M84" i="11"/>
  <c r="L84" i="11"/>
  <c r="K84" i="11"/>
  <c r="J84" i="11"/>
  <c r="I84" i="11"/>
  <c r="H84" i="11"/>
  <c r="G84" i="11"/>
  <c r="F84" i="11"/>
  <c r="E84" i="11"/>
  <c r="D84" i="11"/>
  <c r="AD83" i="11"/>
  <c r="AC83" i="11"/>
  <c r="AB83" i="11"/>
  <c r="AA83" i="11"/>
  <c r="Z83" i="11"/>
  <c r="Y83" i="11"/>
  <c r="X83" i="11"/>
  <c r="W83" i="11"/>
  <c r="V83" i="11"/>
  <c r="U83" i="11"/>
  <c r="T83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G83" i="11"/>
  <c r="F83" i="11"/>
  <c r="E83" i="11"/>
  <c r="D22" i="11" s="1" a="1"/>
  <c r="D22" i="11" s="1"/>
  <c r="D83" i="11"/>
  <c r="AD82" i="11"/>
  <c r="AC82" i="11"/>
  <c r="AB82" i="11"/>
  <c r="AA82" i="11"/>
  <c r="Z82" i="11"/>
  <c r="Y82" i="11"/>
  <c r="X82" i="11"/>
  <c r="W82" i="11"/>
  <c r="V82" i="11"/>
  <c r="U82" i="11"/>
  <c r="T82" i="11"/>
  <c r="S82" i="11"/>
  <c r="R82" i="11"/>
  <c r="Q82" i="11"/>
  <c r="P82" i="11"/>
  <c r="O82" i="11"/>
  <c r="N82" i="11"/>
  <c r="M82" i="11"/>
  <c r="L82" i="11"/>
  <c r="K82" i="11"/>
  <c r="J82" i="11"/>
  <c r="I82" i="11"/>
  <c r="H82" i="11"/>
  <c r="G82" i="11"/>
  <c r="F82" i="11"/>
  <c r="E82" i="11"/>
  <c r="D82" i="11"/>
  <c r="C21" i="11" s="1" a="1"/>
  <c r="C21" i="11" s="1"/>
  <c r="AD81" i="11"/>
  <c r="AC81" i="11"/>
  <c r="AB81" i="11"/>
  <c r="AA81" i="11"/>
  <c r="Z81" i="11"/>
  <c r="Y81" i="11"/>
  <c r="X81" i="11"/>
  <c r="W81" i="11"/>
  <c r="V81" i="11"/>
  <c r="U81" i="11"/>
  <c r="T81" i="11"/>
  <c r="S81" i="11"/>
  <c r="R81" i="11"/>
  <c r="Q81" i="11"/>
  <c r="P81" i="11"/>
  <c r="O81" i="11"/>
  <c r="N81" i="11"/>
  <c r="M81" i="11"/>
  <c r="L81" i="11"/>
  <c r="K81" i="11"/>
  <c r="J81" i="11"/>
  <c r="I81" i="11"/>
  <c r="H81" i="11"/>
  <c r="G81" i="11"/>
  <c r="F81" i="11"/>
  <c r="E81" i="11"/>
  <c r="D81" i="11"/>
  <c r="AD80" i="11"/>
  <c r="AC80" i="11"/>
  <c r="AB80" i="11"/>
  <c r="AA80" i="11"/>
  <c r="Z80" i="11"/>
  <c r="Y80" i="11"/>
  <c r="X80" i="11"/>
  <c r="W80" i="11"/>
  <c r="V80" i="11"/>
  <c r="U80" i="11"/>
  <c r="T80" i="11"/>
  <c r="S80" i="11"/>
  <c r="R80" i="11"/>
  <c r="Q80" i="11"/>
  <c r="P80" i="11"/>
  <c r="O80" i="11"/>
  <c r="N80" i="11"/>
  <c r="M80" i="11"/>
  <c r="L80" i="11"/>
  <c r="K80" i="11"/>
  <c r="J80" i="11"/>
  <c r="I80" i="11"/>
  <c r="H80" i="11"/>
  <c r="G80" i="11"/>
  <c r="F80" i="11"/>
  <c r="E80" i="11"/>
  <c r="D80" i="11"/>
  <c r="AD79" i="11"/>
  <c r="AC79" i="11"/>
  <c r="AB79" i="11"/>
  <c r="AA79" i="11"/>
  <c r="Z79" i="11"/>
  <c r="Y79" i="11"/>
  <c r="X79" i="11"/>
  <c r="W79" i="11"/>
  <c r="V79" i="11"/>
  <c r="U79" i="11"/>
  <c r="T79" i="11"/>
  <c r="S79" i="11"/>
  <c r="R79" i="11"/>
  <c r="Q79" i="11"/>
  <c r="P79" i="11"/>
  <c r="O79" i="11"/>
  <c r="N79" i="11"/>
  <c r="M79" i="11"/>
  <c r="L79" i="11"/>
  <c r="K79" i="11"/>
  <c r="J79" i="11"/>
  <c r="I79" i="11"/>
  <c r="H79" i="11"/>
  <c r="G79" i="11"/>
  <c r="F79" i="11"/>
  <c r="E79" i="11"/>
  <c r="D18" i="11" s="1" a="1"/>
  <c r="D18" i="11" s="1"/>
  <c r="D79" i="11"/>
  <c r="AD78" i="11"/>
  <c r="AC78" i="11"/>
  <c r="AB78" i="11"/>
  <c r="AA78" i="11"/>
  <c r="Z78" i="11"/>
  <c r="Y78" i="11"/>
  <c r="X78" i="11"/>
  <c r="W78" i="11"/>
  <c r="V78" i="11"/>
  <c r="U78" i="11"/>
  <c r="T78" i="11"/>
  <c r="S78" i="11"/>
  <c r="R78" i="11"/>
  <c r="Q78" i="11"/>
  <c r="P78" i="11"/>
  <c r="O78" i="11"/>
  <c r="N78" i="11"/>
  <c r="M78" i="11"/>
  <c r="L78" i="11"/>
  <c r="K78" i="11"/>
  <c r="J78" i="11"/>
  <c r="I78" i="11"/>
  <c r="H78" i="11"/>
  <c r="G78" i="11"/>
  <c r="F78" i="11"/>
  <c r="E78" i="11"/>
  <c r="D78" i="11"/>
  <c r="C17" i="11" s="1" a="1"/>
  <c r="C17" i="11" s="1"/>
  <c r="AD77" i="11"/>
  <c r="AC77" i="11"/>
  <c r="AB77" i="11"/>
  <c r="AA77" i="11"/>
  <c r="Z77" i="11"/>
  <c r="Y77" i="11"/>
  <c r="X77" i="11"/>
  <c r="W77" i="11"/>
  <c r="V77" i="11"/>
  <c r="U77" i="11"/>
  <c r="T77" i="11"/>
  <c r="S77" i="11"/>
  <c r="R77" i="11"/>
  <c r="Q77" i="11"/>
  <c r="P77" i="11"/>
  <c r="O77" i="11"/>
  <c r="N77" i="11"/>
  <c r="M77" i="11"/>
  <c r="L77" i="11"/>
  <c r="K77" i="11"/>
  <c r="J77" i="11"/>
  <c r="I77" i="11"/>
  <c r="H77" i="11"/>
  <c r="G77" i="11"/>
  <c r="F77" i="11"/>
  <c r="E77" i="11"/>
  <c r="D77" i="11"/>
  <c r="AD76" i="11"/>
  <c r="AC76" i="11"/>
  <c r="AB76" i="11"/>
  <c r="AA76" i="11"/>
  <c r="Z76" i="11"/>
  <c r="Y76" i="11"/>
  <c r="X76" i="11"/>
  <c r="W76" i="11"/>
  <c r="V76" i="11"/>
  <c r="U76" i="11"/>
  <c r="T76" i="11"/>
  <c r="S76" i="11"/>
  <c r="R76" i="11"/>
  <c r="Q76" i="11"/>
  <c r="P76" i="11"/>
  <c r="O76" i="11"/>
  <c r="N76" i="11"/>
  <c r="M76" i="11"/>
  <c r="L76" i="11"/>
  <c r="K76" i="11"/>
  <c r="J76" i="11"/>
  <c r="I76" i="11"/>
  <c r="H76" i="11"/>
  <c r="G76" i="11"/>
  <c r="F76" i="11"/>
  <c r="E76" i="11"/>
  <c r="D76" i="11"/>
  <c r="D65" i="11"/>
  <c r="C65" i="11"/>
  <c r="C50" i="11" s="1" a="1"/>
  <c r="C50" i="11" s="1"/>
  <c r="G50" i="11" a="1"/>
  <c r="G50" i="11" s="1"/>
  <c r="D50" i="11" a="1"/>
  <c r="D50" i="11" s="1"/>
  <c r="G49" i="11" a="1"/>
  <c r="G49" i="11" s="1"/>
  <c r="D49" i="11" a="1"/>
  <c r="D49" i="11" s="1"/>
  <c r="G48" i="11" a="1"/>
  <c r="G48" i="11" s="1"/>
  <c r="G47" i="11" a="1"/>
  <c r="G47" i="11" s="1"/>
  <c r="D47" i="11" a="1"/>
  <c r="D47" i="11" s="1"/>
  <c r="G46" i="11" a="1"/>
  <c r="G46" i="11" s="1"/>
  <c r="D46" i="11" a="1"/>
  <c r="D46" i="11" s="1"/>
  <c r="C46" i="11" a="1"/>
  <c r="C46" i="11" s="1"/>
  <c r="H45" i="11" a="1"/>
  <c r="H45" i="11" s="1"/>
  <c r="G45" i="11" a="1"/>
  <c r="G45" i="11" s="1"/>
  <c r="D45" i="11" a="1"/>
  <c r="D45" i="11" s="1"/>
  <c r="C45" i="11" a="1"/>
  <c r="C45" i="11" s="1"/>
  <c r="H44" i="11" a="1"/>
  <c r="H44" i="11" s="1"/>
  <c r="G44" i="11" a="1"/>
  <c r="G44" i="11" s="1"/>
  <c r="C44" i="11" a="1"/>
  <c r="C44" i="11" s="1"/>
  <c r="H43" i="11" a="1"/>
  <c r="H43" i="11" s="1"/>
  <c r="G43" i="11" a="1"/>
  <c r="G43" i="11" s="1"/>
  <c r="D43" i="11" a="1"/>
  <c r="D43" i="11" s="1"/>
  <c r="H42" i="11" a="1"/>
  <c r="H42" i="11" s="1"/>
  <c r="G42" i="11" a="1"/>
  <c r="G42" i="11" s="1"/>
  <c r="D42" i="11" a="1"/>
  <c r="D42" i="11" s="1"/>
  <c r="C42" i="11" a="1"/>
  <c r="C42" i="11" s="1"/>
  <c r="H41" i="11" a="1"/>
  <c r="H41" i="11" s="1"/>
  <c r="G41" i="11" a="1"/>
  <c r="G41" i="11" s="1"/>
  <c r="D41" i="11" a="1"/>
  <c r="D41" i="11" s="1"/>
  <c r="C41" i="11" a="1"/>
  <c r="C41" i="11" s="1"/>
  <c r="H40" i="11" a="1"/>
  <c r="H40" i="11" s="1"/>
  <c r="G40" i="11" a="1"/>
  <c r="G40" i="11" s="1"/>
  <c r="C40" i="11" a="1"/>
  <c r="C40" i="11" s="1"/>
  <c r="H39" i="11" a="1"/>
  <c r="H39" i="11" s="1"/>
  <c r="G39" i="11" a="1"/>
  <c r="G39" i="11" s="1"/>
  <c r="D39" i="11" a="1"/>
  <c r="D39" i="11" s="1"/>
  <c r="H38" i="11" a="1"/>
  <c r="H38" i="11" s="1"/>
  <c r="G38" i="11" a="1"/>
  <c r="G38" i="11" s="1"/>
  <c r="D38" i="11" a="1"/>
  <c r="D38" i="11" s="1"/>
  <c r="C38" i="11" a="1"/>
  <c r="C38" i="11" s="1"/>
  <c r="H37" i="11" a="1"/>
  <c r="H37" i="11" s="1"/>
  <c r="G37" i="11" a="1"/>
  <c r="G37" i="11" s="1"/>
  <c r="D37" i="11" a="1"/>
  <c r="D37" i="11" s="1"/>
  <c r="C37" i="11" a="1"/>
  <c r="C37" i="11" s="1"/>
  <c r="H36" i="11" a="1"/>
  <c r="H36" i="11" s="1"/>
  <c r="G36" i="11" a="1"/>
  <c r="G36" i="11" s="1"/>
  <c r="C36" i="11" a="1"/>
  <c r="C36" i="11" s="1"/>
  <c r="H35" i="11" a="1"/>
  <c r="H35" i="11" s="1"/>
  <c r="G35" i="11" a="1"/>
  <c r="G35" i="11" s="1"/>
  <c r="D35" i="11" a="1"/>
  <c r="D35" i="11" s="1"/>
  <c r="H34" i="11" a="1"/>
  <c r="H34" i="11" s="1"/>
  <c r="G34" i="11" a="1"/>
  <c r="G34" i="11" s="1"/>
  <c r="D34" i="11" a="1"/>
  <c r="D34" i="11" s="1"/>
  <c r="C34" i="11" a="1"/>
  <c r="C34" i="11" s="1"/>
  <c r="H32" i="11" a="1"/>
  <c r="H32" i="11" s="1"/>
  <c r="G32" i="11" a="1"/>
  <c r="G32" i="11" s="1"/>
  <c r="D32" i="11" a="1"/>
  <c r="D32" i="11" s="1"/>
  <c r="C32" i="11" a="1"/>
  <c r="C32" i="11" s="1"/>
  <c r="H31" i="11" a="1"/>
  <c r="H31" i="11" s="1"/>
  <c r="G31" i="11" a="1"/>
  <c r="G31" i="11" s="1"/>
  <c r="C31" i="11" a="1"/>
  <c r="C31" i="11" s="1"/>
  <c r="H30" i="11"/>
  <c r="H30" i="11" a="1"/>
  <c r="G30" i="11" a="1"/>
  <c r="G30" i="11" s="1"/>
  <c r="D30" i="11" a="1"/>
  <c r="D30" i="11" s="1"/>
  <c r="H28" i="11" a="1"/>
  <c r="H28" i="11" s="1"/>
  <c r="G28" i="11" a="1"/>
  <c r="G28" i="11" s="1"/>
  <c r="D28" i="11" a="1"/>
  <c r="D28" i="11" s="1"/>
  <c r="C28" i="11"/>
  <c r="C28" i="11" a="1"/>
  <c r="H27" i="11"/>
  <c r="H27" i="11" a="1"/>
  <c r="G27" i="11" a="1"/>
  <c r="G27" i="11" s="1"/>
  <c r="D27" i="11" a="1"/>
  <c r="D27" i="11" s="1"/>
  <c r="C27" i="11"/>
  <c r="C27" i="11" a="1"/>
  <c r="H26" i="11" a="1"/>
  <c r="H26" i="11" s="1"/>
  <c r="G26" i="11" a="1"/>
  <c r="G26" i="11" s="1"/>
  <c r="C26" i="11" a="1"/>
  <c r="C26" i="11" s="1"/>
  <c r="H25" i="11" a="1"/>
  <c r="H25" i="11" s="1"/>
  <c r="G25" i="11" a="1"/>
  <c r="G25" i="11" s="1"/>
  <c r="D25" i="11" a="1"/>
  <c r="D25" i="11" s="1"/>
  <c r="H24" i="11" a="1"/>
  <c r="H24" i="11" s="1"/>
  <c r="G24" i="11" a="1"/>
  <c r="G24" i="11" s="1"/>
  <c r="D24" i="11" a="1"/>
  <c r="D24" i="11" s="1"/>
  <c r="C24" i="11"/>
  <c r="C24" i="11" a="1"/>
  <c r="H23" i="11"/>
  <c r="H23" i="11" a="1"/>
  <c r="G23" i="11" a="1"/>
  <c r="G23" i="11" s="1"/>
  <c r="D23" i="11" a="1"/>
  <c r="D23" i="11" s="1"/>
  <c r="C23" i="11"/>
  <c r="C23" i="11" a="1"/>
  <c r="H22" i="11" a="1"/>
  <c r="H22" i="11" s="1"/>
  <c r="G22" i="11" a="1"/>
  <c r="G22" i="11" s="1"/>
  <c r="C22" i="11" a="1"/>
  <c r="C22" i="11" s="1"/>
  <c r="H21" i="11" a="1"/>
  <c r="H21" i="11" s="1"/>
  <c r="G21" i="11" a="1"/>
  <c r="G21" i="11" s="1"/>
  <c r="D21" i="11" a="1"/>
  <c r="D21" i="11" s="1"/>
  <c r="H20" i="11"/>
  <c r="H20" i="11" a="1"/>
  <c r="G20" i="11" a="1"/>
  <c r="G20" i="11" s="1"/>
  <c r="D20" i="11" a="1"/>
  <c r="D20" i="11" s="1"/>
  <c r="C20" i="11"/>
  <c r="C20" i="11" a="1"/>
  <c r="H19" i="11"/>
  <c r="H19" i="11" a="1"/>
  <c r="G19" i="11" a="1"/>
  <c r="G19" i="11" s="1"/>
  <c r="D19" i="11" a="1"/>
  <c r="D19" i="11" s="1"/>
  <c r="C19" i="11"/>
  <c r="C19" i="11" a="1"/>
  <c r="H18" i="11"/>
  <c r="H18" i="11" a="1"/>
  <c r="G18" i="11" a="1"/>
  <c r="G18" i="11" s="1"/>
  <c r="C18" i="11"/>
  <c r="C18" i="11" a="1"/>
  <c r="H17" i="11"/>
  <c r="H17" i="11" a="1"/>
  <c r="G17" i="11" a="1"/>
  <c r="G17" i="11" s="1"/>
  <c r="D17" i="11" a="1"/>
  <c r="D17" i="11" s="1"/>
  <c r="H16" i="11"/>
  <c r="H16" i="11" a="1"/>
  <c r="G16" i="11" a="1"/>
  <c r="G16" i="11" s="1"/>
  <c r="D16" i="11" a="1"/>
  <c r="D16" i="11" s="1"/>
  <c r="C16" i="11"/>
  <c r="C16" i="11" a="1"/>
  <c r="H15" i="11"/>
  <c r="H15" i="11" a="1"/>
  <c r="G15" i="11" a="1"/>
  <c r="G15" i="11" s="1"/>
  <c r="D15" i="11" a="1"/>
  <c r="D15" i="11" s="1"/>
  <c r="C15" i="11"/>
  <c r="C15" i="11" a="1"/>
  <c r="A8" i="11"/>
  <c r="B7" i="11"/>
  <c r="B6" i="11"/>
  <c r="B5" i="11"/>
  <c r="U110" i="10"/>
  <c r="T110" i="10"/>
  <c r="S110" i="10"/>
  <c r="R110" i="10"/>
  <c r="Q110" i="10"/>
  <c r="P110" i="10"/>
  <c r="O110" i="10"/>
  <c r="N110" i="10"/>
  <c r="M110" i="10"/>
  <c r="L110" i="10"/>
  <c r="K110" i="10"/>
  <c r="J110" i="10"/>
  <c r="I110" i="10"/>
  <c r="H110" i="10"/>
  <c r="G110" i="10"/>
  <c r="F110" i="10"/>
  <c r="E110" i="10"/>
  <c r="D110" i="10"/>
  <c r="U109" i="10"/>
  <c r="T109" i="10"/>
  <c r="S109" i="10"/>
  <c r="R109" i="10"/>
  <c r="Q109" i="10"/>
  <c r="P109" i="10"/>
  <c r="O109" i="10"/>
  <c r="N109" i="10"/>
  <c r="M109" i="10"/>
  <c r="L109" i="10"/>
  <c r="K109" i="10"/>
  <c r="J109" i="10"/>
  <c r="I109" i="10"/>
  <c r="H109" i="10"/>
  <c r="G109" i="10"/>
  <c r="F109" i="10"/>
  <c r="E109" i="10"/>
  <c r="D49" i="10" s="1" a="1"/>
  <c r="D49" i="10" s="1"/>
  <c r="D109" i="10"/>
  <c r="U108" i="10"/>
  <c r="T108" i="10"/>
  <c r="S108" i="10"/>
  <c r="R108" i="10"/>
  <c r="Q108" i="10"/>
  <c r="P108" i="10"/>
  <c r="O108" i="10"/>
  <c r="N108" i="10"/>
  <c r="M108" i="10"/>
  <c r="L108" i="10"/>
  <c r="K108" i="10"/>
  <c r="J108" i="10"/>
  <c r="I108" i="10"/>
  <c r="H108" i="10"/>
  <c r="G108" i="10"/>
  <c r="F108" i="10"/>
  <c r="E108" i="10"/>
  <c r="D108" i="10"/>
  <c r="U107" i="10"/>
  <c r="T107" i="10"/>
  <c r="S107" i="10"/>
  <c r="R107" i="10"/>
  <c r="Q107" i="10"/>
  <c r="P107" i="10"/>
  <c r="O107" i="10"/>
  <c r="N107" i="10"/>
  <c r="M107" i="10"/>
  <c r="L107" i="10"/>
  <c r="K107" i="10"/>
  <c r="J107" i="10"/>
  <c r="I107" i="10"/>
  <c r="H107" i="10"/>
  <c r="G107" i="10"/>
  <c r="F107" i="10"/>
  <c r="E107" i="10"/>
  <c r="D47" i="10" s="1" a="1"/>
  <c r="D47" i="10" s="1"/>
  <c r="D107" i="10"/>
  <c r="U106" i="10"/>
  <c r="T106" i="10"/>
  <c r="S106" i="10"/>
  <c r="R106" i="10"/>
  <c r="Q106" i="10"/>
  <c r="P106" i="10"/>
  <c r="O106" i="10"/>
  <c r="N106" i="10"/>
  <c r="M106" i="10"/>
  <c r="L106" i="10"/>
  <c r="K106" i="10"/>
  <c r="J106" i="10"/>
  <c r="I106" i="10"/>
  <c r="H106" i="10"/>
  <c r="G106" i="10"/>
  <c r="F106" i="10"/>
  <c r="E106" i="10"/>
  <c r="D106" i="10"/>
  <c r="U105" i="10"/>
  <c r="T105" i="10"/>
  <c r="S105" i="10"/>
  <c r="R105" i="10"/>
  <c r="Q105" i="10"/>
  <c r="P105" i="10"/>
  <c r="O105" i="10"/>
  <c r="N105" i="10"/>
  <c r="M105" i="10"/>
  <c r="L105" i="10"/>
  <c r="K105" i="10"/>
  <c r="J105" i="10"/>
  <c r="I105" i="10"/>
  <c r="H105" i="10"/>
  <c r="G105" i="10"/>
  <c r="F105" i="10"/>
  <c r="E105" i="10"/>
  <c r="D45" i="10" s="1" a="1"/>
  <c r="D45" i="10" s="1"/>
  <c r="D105" i="10"/>
  <c r="U104" i="10"/>
  <c r="T104" i="10"/>
  <c r="S104" i="10"/>
  <c r="R104" i="10"/>
  <c r="Q104" i="10"/>
  <c r="P104" i="10"/>
  <c r="O104" i="10"/>
  <c r="N104" i="10"/>
  <c r="M104" i="10"/>
  <c r="L104" i="10"/>
  <c r="K104" i="10"/>
  <c r="J104" i="10"/>
  <c r="I104" i="10"/>
  <c r="H104" i="10"/>
  <c r="G104" i="10"/>
  <c r="F104" i="10"/>
  <c r="E104" i="10"/>
  <c r="D104" i="10"/>
  <c r="U103" i="10"/>
  <c r="T103" i="10"/>
  <c r="S103" i="10"/>
  <c r="R103" i="10"/>
  <c r="Q103" i="10"/>
  <c r="P103" i="10"/>
  <c r="O103" i="10"/>
  <c r="N103" i="10"/>
  <c r="M103" i="10"/>
  <c r="L103" i="10"/>
  <c r="K103" i="10"/>
  <c r="J103" i="10"/>
  <c r="I103" i="10"/>
  <c r="H103" i="10"/>
  <c r="G103" i="10"/>
  <c r="F103" i="10"/>
  <c r="E103" i="10"/>
  <c r="D43" i="10" s="1" a="1"/>
  <c r="D43" i="10" s="1"/>
  <c r="D103" i="10"/>
  <c r="U102" i="10"/>
  <c r="T102" i="10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102" i="10"/>
  <c r="D102" i="10"/>
  <c r="U101" i="10"/>
  <c r="T101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G101" i="10"/>
  <c r="F101" i="10"/>
  <c r="E101" i="10"/>
  <c r="D41" i="10" s="1" a="1"/>
  <c r="D41" i="10" s="1"/>
  <c r="D101" i="10"/>
  <c r="U100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U99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39" i="10" s="1" a="1"/>
  <c r="D39" i="10" s="1"/>
  <c r="D99" i="10"/>
  <c r="U98" i="10"/>
  <c r="T98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G98" i="10"/>
  <c r="F98" i="10"/>
  <c r="E98" i="10"/>
  <c r="D98" i="10"/>
  <c r="C38" i="10" s="1" a="1"/>
  <c r="C38" i="10" s="1"/>
  <c r="U97" i="10"/>
  <c r="T97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G97" i="10"/>
  <c r="F97" i="10"/>
  <c r="E97" i="10"/>
  <c r="D37" i="10" s="1" a="1"/>
  <c r="D37" i="10" s="1"/>
  <c r="D97" i="10"/>
  <c r="U96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C36" i="10" s="1" a="1"/>
  <c r="C36" i="10" s="1"/>
  <c r="U95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U94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C34" i="10" s="1" a="1"/>
  <c r="C34" i="10" s="1"/>
  <c r="U92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F92" i="10"/>
  <c r="E92" i="10"/>
  <c r="D32" i="10" s="1" a="1"/>
  <c r="D32" i="10" s="1"/>
  <c r="D92" i="10"/>
  <c r="U91" i="10"/>
  <c r="T91" i="10"/>
  <c r="S91" i="10"/>
  <c r="R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D91" i="10"/>
  <c r="C31" i="10" s="1" a="1"/>
  <c r="C31" i="10" s="1"/>
  <c r="U90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G90" i="10"/>
  <c r="F90" i="10"/>
  <c r="E90" i="10"/>
  <c r="D30" i="10" s="1" a="1"/>
  <c r="D30" i="10" s="1"/>
  <c r="D90" i="10"/>
  <c r="U88" i="10"/>
  <c r="T88" i="10"/>
  <c r="S88" i="10"/>
  <c r="R88" i="10"/>
  <c r="Q88" i="10"/>
  <c r="P88" i="10"/>
  <c r="O88" i="10"/>
  <c r="N88" i="10"/>
  <c r="M88" i="10"/>
  <c r="L88" i="10"/>
  <c r="K88" i="10"/>
  <c r="J88" i="10"/>
  <c r="I88" i="10"/>
  <c r="H88" i="10"/>
  <c r="G88" i="10"/>
  <c r="F88" i="10"/>
  <c r="E88" i="10"/>
  <c r="D88" i="10"/>
  <c r="U87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G87" i="10"/>
  <c r="F87" i="10"/>
  <c r="E87" i="10"/>
  <c r="D27" i="10" s="1" a="1"/>
  <c r="D27" i="10" s="1"/>
  <c r="D87" i="10"/>
  <c r="U86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G86" i="10"/>
  <c r="F86" i="10"/>
  <c r="E86" i="10"/>
  <c r="D86" i="10"/>
  <c r="U85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25" i="10" s="1" a="1"/>
  <c r="D25" i="10" s="1"/>
  <c r="D85" i="10"/>
  <c r="U84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U83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23" i="10" s="1" a="1"/>
  <c r="D23" i="10" s="1"/>
  <c r="D83" i="10"/>
  <c r="U82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U81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21" i="10" s="1" a="1"/>
  <c r="D21" i="10" s="1"/>
  <c r="D81" i="10"/>
  <c r="U80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C20" i="10" s="1" a="1"/>
  <c r="C20" i="10" s="1"/>
  <c r="U79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19" i="10" s="1" a="1"/>
  <c r="D19" i="10" s="1"/>
  <c r="D79" i="10"/>
  <c r="U78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C18" i="10" s="1" a="1"/>
  <c r="C18" i="10" s="1"/>
  <c r="U77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17" i="10" s="1" a="1"/>
  <c r="D17" i="10" s="1"/>
  <c r="D77" i="10"/>
  <c r="U76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C16" i="10" s="1" a="1"/>
  <c r="C16" i="10" s="1"/>
  <c r="U75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15" i="10" s="1" a="1"/>
  <c r="D15" i="10" s="1"/>
  <c r="D75" i="10"/>
  <c r="D61" i="10"/>
  <c r="C61" i="10"/>
  <c r="C50" i="10" s="1" a="1"/>
  <c r="C50" i="10" s="1"/>
  <c r="G50" i="10" a="1"/>
  <c r="G50" i="10" s="1"/>
  <c r="D50" i="10" a="1"/>
  <c r="D50" i="10" s="1"/>
  <c r="G49" i="10" a="1"/>
  <c r="G49" i="10" s="1"/>
  <c r="G48" i="10" a="1"/>
  <c r="G48" i="10" s="1"/>
  <c r="D48" i="10" a="1"/>
  <c r="D48" i="10" s="1"/>
  <c r="G47" i="10" a="1"/>
  <c r="G47" i="10" s="1"/>
  <c r="G46" i="10" a="1"/>
  <c r="G46" i="10" s="1"/>
  <c r="D46" i="10" a="1"/>
  <c r="D46" i="10" s="1"/>
  <c r="G45" i="10" a="1"/>
  <c r="G45" i="10" s="1"/>
  <c r="G44" i="10" a="1"/>
  <c r="G44" i="10" s="1"/>
  <c r="D44" i="10" a="1"/>
  <c r="D44" i="10" s="1"/>
  <c r="G43" i="10" a="1"/>
  <c r="G43" i="10" s="1"/>
  <c r="G42" i="10" a="1"/>
  <c r="G42" i="10" s="1"/>
  <c r="D42" i="10" a="1"/>
  <c r="D42" i="10" s="1"/>
  <c r="G41" i="10" a="1"/>
  <c r="G41" i="10" s="1"/>
  <c r="G40" i="10" a="1"/>
  <c r="G40" i="10" s="1"/>
  <c r="D40" i="10" a="1"/>
  <c r="D40" i="10" s="1"/>
  <c r="G39" i="10" a="1"/>
  <c r="G39" i="10" s="1"/>
  <c r="G38" i="10" a="1"/>
  <c r="G38" i="10" s="1"/>
  <c r="D38" i="10" a="1"/>
  <c r="D38" i="10" s="1"/>
  <c r="G37" i="10" a="1"/>
  <c r="G37" i="10" s="1"/>
  <c r="C37" i="10" a="1"/>
  <c r="C37" i="10" s="1"/>
  <c r="G36" i="10" a="1"/>
  <c r="G36" i="10" s="1"/>
  <c r="D36" i="10" a="1"/>
  <c r="D36" i="10" s="1"/>
  <c r="G35" i="10" a="1"/>
  <c r="G35" i="10" s="1"/>
  <c r="D35" i="10" a="1"/>
  <c r="D35" i="10" s="1"/>
  <c r="C35" i="10" a="1"/>
  <c r="C35" i="10" s="1"/>
  <c r="G34" i="10" a="1"/>
  <c r="G34" i="10" s="1"/>
  <c r="D34" i="10" a="1"/>
  <c r="D34" i="10" s="1"/>
  <c r="G32" i="10" a="1"/>
  <c r="G32" i="10" s="1"/>
  <c r="C32" i="10" a="1"/>
  <c r="C32" i="10" s="1"/>
  <c r="G31" i="10" a="1"/>
  <c r="G31" i="10" s="1"/>
  <c r="D31" i="10" a="1"/>
  <c r="D31" i="10" s="1"/>
  <c r="H30" i="10" a="1"/>
  <c r="H30" i="10" s="1"/>
  <c r="G30" i="10" a="1"/>
  <c r="G30" i="10" s="1"/>
  <c r="C30" i="10" a="1"/>
  <c r="C30" i="10" s="1"/>
  <c r="H28" i="10" a="1"/>
  <c r="H28" i="10" s="1"/>
  <c r="G28" i="10" a="1"/>
  <c r="G28" i="10" s="1"/>
  <c r="D28" i="10" a="1"/>
  <c r="D28" i="10" s="1"/>
  <c r="C28" i="10" a="1"/>
  <c r="C28" i="10" s="1"/>
  <c r="H27" i="10" a="1"/>
  <c r="H27" i="10" s="1"/>
  <c r="G27" i="10" a="1"/>
  <c r="G27" i="10" s="1"/>
  <c r="C27" i="10" a="1"/>
  <c r="C27" i="10" s="1"/>
  <c r="H26" i="10" a="1"/>
  <c r="H26" i="10" s="1"/>
  <c r="G26" i="10" a="1"/>
  <c r="G26" i="10" s="1"/>
  <c r="D26" i="10" a="1"/>
  <c r="D26" i="10" s="1"/>
  <c r="C26" i="10" a="1"/>
  <c r="C26" i="10" s="1"/>
  <c r="H25" i="10" a="1"/>
  <c r="H25" i="10" s="1"/>
  <c r="G25" i="10" a="1"/>
  <c r="G25" i="10" s="1"/>
  <c r="C25" i="10" a="1"/>
  <c r="C25" i="10" s="1"/>
  <c r="H24" i="10" a="1"/>
  <c r="H24" i="10" s="1"/>
  <c r="G24" i="10" a="1"/>
  <c r="G24" i="10" s="1"/>
  <c r="D24" i="10" a="1"/>
  <c r="D24" i="10" s="1"/>
  <c r="C24" i="10" a="1"/>
  <c r="C24" i="10" s="1"/>
  <c r="H23" i="10" a="1"/>
  <c r="H23" i="10" s="1"/>
  <c r="G23" i="10" a="1"/>
  <c r="G23" i="10" s="1"/>
  <c r="C23" i="10" a="1"/>
  <c r="C23" i="10" s="1"/>
  <c r="H22" i="10" a="1"/>
  <c r="H22" i="10" s="1"/>
  <c r="G22" i="10" a="1"/>
  <c r="G22" i="10" s="1"/>
  <c r="D22" i="10" a="1"/>
  <c r="D22" i="10" s="1"/>
  <c r="C22" i="10" a="1"/>
  <c r="C22" i="10" s="1"/>
  <c r="H21" i="10" a="1"/>
  <c r="H21" i="10" s="1"/>
  <c r="G21" i="10" a="1"/>
  <c r="G21" i="10" s="1"/>
  <c r="C21" i="10" a="1"/>
  <c r="C21" i="10" s="1"/>
  <c r="H20" i="10" a="1"/>
  <c r="H20" i="10" s="1"/>
  <c r="G20" i="10"/>
  <c r="G20" i="10" a="1"/>
  <c r="D20" i="10"/>
  <c r="D20" i="10" a="1"/>
  <c r="H19" i="10"/>
  <c r="H19" i="10" a="1"/>
  <c r="G19" i="10"/>
  <c r="G19" i="10" a="1"/>
  <c r="C19" i="10"/>
  <c r="C19" i="10" a="1"/>
  <c r="H18" i="10"/>
  <c r="H18" i="10" a="1"/>
  <c r="G18" i="10"/>
  <c r="G18" i="10" a="1"/>
  <c r="D18" i="10" a="1"/>
  <c r="D18" i="10" s="1"/>
  <c r="H17" i="10"/>
  <c r="H17" i="10" a="1"/>
  <c r="G17" i="10"/>
  <c r="G17" i="10" a="1"/>
  <c r="C17" i="10" a="1"/>
  <c r="C17" i="10" s="1"/>
  <c r="H16" i="10"/>
  <c r="H16" i="10" a="1"/>
  <c r="G16" i="10"/>
  <c r="G16" i="10" a="1"/>
  <c r="D16" i="10"/>
  <c r="D16" i="10" a="1"/>
  <c r="H15" i="10"/>
  <c r="H15" i="10" a="1"/>
  <c r="G15" i="10"/>
  <c r="G15" i="10" a="1"/>
  <c r="C15" i="10"/>
  <c r="C15" i="10" a="1"/>
  <c r="A8" i="10"/>
  <c r="B7" i="10"/>
  <c r="B6" i="10"/>
  <c r="B5" i="10"/>
  <c r="B27" i="9"/>
  <c r="A53" i="11" s="1"/>
  <c r="A53" i="10" l="1"/>
  <c r="H50" i="11" a="1"/>
  <c r="H50" i="11" s="1"/>
  <c r="H49" i="11" a="1"/>
  <c r="H49" i="11" s="1"/>
  <c r="H48" i="11" a="1"/>
  <c r="H48" i="11" s="1"/>
  <c r="H47" i="11" a="1"/>
  <c r="H47" i="11" s="1"/>
  <c r="H46" i="11" a="1"/>
  <c r="H46" i="11" s="1"/>
  <c r="E65" i="11"/>
  <c r="C48" i="11" a="1"/>
  <c r="C48" i="11" s="1"/>
  <c r="C49" i="11" a="1"/>
  <c r="C49" i="11" s="1"/>
  <c r="E61" i="10"/>
  <c r="H50" i="10" a="1"/>
  <c r="H50" i="10" s="1"/>
  <c r="H49" i="10" a="1"/>
  <c r="H49" i="10" s="1"/>
  <c r="H48" i="10" a="1"/>
  <c r="H48" i="10" s="1"/>
  <c r="H47" i="10" a="1"/>
  <c r="H47" i="10" s="1"/>
  <c r="H46" i="10" a="1"/>
  <c r="H46" i="10" s="1"/>
  <c r="H45" i="10" a="1"/>
  <c r="H45" i="10" s="1"/>
  <c r="H44" i="10" a="1"/>
  <c r="H44" i="10" s="1"/>
  <c r="H43" i="10" a="1"/>
  <c r="H43" i="10" s="1"/>
  <c r="H42" i="10" a="1"/>
  <c r="H42" i="10" s="1"/>
  <c r="H41" i="10" a="1"/>
  <c r="H41" i="10" s="1"/>
  <c r="H40" i="10" a="1"/>
  <c r="H40" i="10" s="1"/>
  <c r="H39" i="10" a="1"/>
  <c r="H39" i="10" s="1"/>
  <c r="H38" i="10" a="1"/>
  <c r="H38" i="10" s="1"/>
  <c r="H37" i="10" a="1"/>
  <c r="H37" i="10" s="1"/>
  <c r="H36" i="10" a="1"/>
  <c r="H36" i="10" s="1"/>
  <c r="H35" i="10" a="1"/>
  <c r="H35" i="10" s="1"/>
  <c r="H34" i="10" a="1"/>
  <c r="H34" i="10" s="1"/>
  <c r="H32" i="10" a="1"/>
  <c r="H32" i="10" s="1"/>
  <c r="H31" i="10" a="1"/>
  <c r="H31" i="10" s="1"/>
  <c r="C39" i="10" a="1"/>
  <c r="C39" i="10" s="1"/>
  <c r="C40" i="10" a="1"/>
  <c r="C40" i="10" s="1"/>
  <c r="C41" i="10" a="1"/>
  <c r="C41" i="10" s="1"/>
  <c r="C42" i="10" a="1"/>
  <c r="C42" i="10" s="1"/>
  <c r="C43" i="10" a="1"/>
  <c r="C43" i="10" s="1"/>
  <c r="C44" i="10" a="1"/>
  <c r="C44" i="10" s="1"/>
  <c r="C45" i="10" a="1"/>
  <c r="C45" i="10" s="1"/>
  <c r="C46" i="10" a="1"/>
  <c r="C46" i="10" s="1"/>
  <c r="C47" i="10" a="1"/>
  <c r="C47" i="10" s="1"/>
  <c r="C48" i="10" a="1"/>
  <c r="C48" i="10" s="1"/>
  <c r="C49" i="10" a="1"/>
  <c r="C49" i="10" s="1"/>
  <c r="E50" i="11" l="1" a="1"/>
  <c r="E50" i="11" s="1"/>
  <c r="E49" i="11" a="1"/>
  <c r="E49" i="11" s="1"/>
  <c r="E48" i="11" a="1"/>
  <c r="E48" i="11" s="1"/>
  <c r="E47" i="11" a="1"/>
  <c r="E47" i="11" s="1"/>
  <c r="E46" i="11" a="1"/>
  <c r="E46" i="11" s="1"/>
  <c r="I50" i="11" a="1"/>
  <c r="I50" i="11" s="1"/>
  <c r="I46" i="11" a="1"/>
  <c r="I46" i="11" s="1"/>
  <c r="I45" i="11" a="1"/>
  <c r="I45" i="11" s="1"/>
  <c r="I43" i="11" a="1"/>
  <c r="I43" i="11" s="1"/>
  <c r="I41" i="11" a="1"/>
  <c r="I41" i="11" s="1"/>
  <c r="I39" i="11" a="1"/>
  <c r="I39" i="11" s="1"/>
  <c r="I37" i="11" a="1"/>
  <c r="I37" i="11" s="1"/>
  <c r="I35" i="11" a="1"/>
  <c r="I35" i="11" s="1"/>
  <c r="I32" i="11" a="1"/>
  <c r="I32" i="11" s="1"/>
  <c r="I30" i="11" a="1"/>
  <c r="I30" i="11" s="1"/>
  <c r="E26" i="11" a="1"/>
  <c r="E26" i="11" s="1"/>
  <c r="I25" i="11" a="1"/>
  <c r="I25" i="11" s="1"/>
  <c r="E22" i="11" a="1"/>
  <c r="E22" i="11" s="1"/>
  <c r="I21" i="11" a="1"/>
  <c r="I21" i="11" s="1"/>
  <c r="E20" i="11" a="1"/>
  <c r="E20" i="11" s="1"/>
  <c r="E19" i="11" a="1"/>
  <c r="E19" i="11" s="1"/>
  <c r="E18" i="11" a="1"/>
  <c r="E18" i="11" s="1"/>
  <c r="E17" i="11" a="1"/>
  <c r="E17" i="11" s="1"/>
  <c r="E16" i="11" a="1"/>
  <c r="E16" i="11" s="1"/>
  <c r="E15" i="11" a="1"/>
  <c r="E15" i="11" s="1"/>
  <c r="I49" i="11" a="1"/>
  <c r="I49" i="11" s="1"/>
  <c r="E35" i="11" a="1"/>
  <c r="E35" i="11" s="1"/>
  <c r="E32" i="11" a="1"/>
  <c r="E32" i="11" s="1"/>
  <c r="E27" i="11" a="1"/>
  <c r="E27" i="11" s="1"/>
  <c r="I47" i="11" a="1"/>
  <c r="I47" i="11" s="1"/>
  <c r="E44" i="11" a="1"/>
  <c r="E44" i="11" s="1"/>
  <c r="E42" i="11" a="1"/>
  <c r="E42" i="11" s="1"/>
  <c r="E40" i="11" a="1"/>
  <c r="E40" i="11" s="1"/>
  <c r="E38" i="11" a="1"/>
  <c r="E38" i="11" s="1"/>
  <c r="E36" i="11" a="1"/>
  <c r="E36" i="11" s="1"/>
  <c r="E34" i="11" a="1"/>
  <c r="E34" i="11" s="1"/>
  <c r="E31" i="11" a="1"/>
  <c r="E31" i="11" s="1"/>
  <c r="E30" i="11" a="1"/>
  <c r="E30" i="11" s="1"/>
  <c r="I28" i="11" a="1"/>
  <c r="I28" i="11" s="1"/>
  <c r="E25" i="11" a="1"/>
  <c r="E25" i="11" s="1"/>
  <c r="I24" i="11" a="1"/>
  <c r="I24" i="11" s="1"/>
  <c r="E21" i="11" a="1"/>
  <c r="E21" i="11" s="1"/>
  <c r="E45" i="11" a="1"/>
  <c r="E45" i="11" s="1"/>
  <c r="E43" i="11" a="1"/>
  <c r="E43" i="11" s="1"/>
  <c r="I48" i="11" a="1"/>
  <c r="I48" i="11" s="1"/>
  <c r="I44" i="11" a="1"/>
  <c r="I44" i="11" s="1"/>
  <c r="I42" i="11" a="1"/>
  <c r="I42" i="11" s="1"/>
  <c r="I40" i="11" a="1"/>
  <c r="I40" i="11" s="1"/>
  <c r="I38" i="11" a="1"/>
  <c r="I38" i="11" s="1"/>
  <c r="I36" i="11" a="1"/>
  <c r="I36" i="11" s="1"/>
  <c r="I34" i="11" a="1"/>
  <c r="I34" i="11" s="1"/>
  <c r="I31" i="11" a="1"/>
  <c r="I31" i="11" s="1"/>
  <c r="E28" i="11" a="1"/>
  <c r="E28" i="11" s="1"/>
  <c r="I27" i="11" a="1"/>
  <c r="I27" i="11" s="1"/>
  <c r="E24" i="11" a="1"/>
  <c r="E24" i="11" s="1"/>
  <c r="I23" i="11" a="1"/>
  <c r="I23" i="11" s="1"/>
  <c r="I20" i="11" a="1"/>
  <c r="I20" i="11" s="1"/>
  <c r="I19" i="11" a="1"/>
  <c r="I19" i="11" s="1"/>
  <c r="I18" i="11" a="1"/>
  <c r="I18" i="11" s="1"/>
  <c r="I17" i="11" a="1"/>
  <c r="I17" i="11" s="1"/>
  <c r="I16" i="11" a="1"/>
  <c r="I16" i="11" s="1"/>
  <c r="I15" i="11" a="1"/>
  <c r="I15" i="11" s="1"/>
  <c r="E41" i="11" a="1"/>
  <c r="E41" i="11" s="1"/>
  <c r="E39" i="11" a="1"/>
  <c r="E39" i="11" s="1"/>
  <c r="E37" i="11" a="1"/>
  <c r="E37" i="11" s="1"/>
  <c r="I26" i="11" a="1"/>
  <c r="I26" i="11" s="1"/>
  <c r="E23" i="11" a="1"/>
  <c r="E23" i="11" s="1"/>
  <c r="I22" i="11" a="1"/>
  <c r="I22" i="11" s="1"/>
  <c r="E50" i="10" a="1"/>
  <c r="E50" i="10" s="1"/>
  <c r="E49" i="10" a="1"/>
  <c r="E49" i="10" s="1"/>
  <c r="E48" i="10" a="1"/>
  <c r="E48" i="10" s="1"/>
  <c r="E47" i="10" a="1"/>
  <c r="E47" i="10" s="1"/>
  <c r="E46" i="10" a="1"/>
  <c r="E46" i="10" s="1"/>
  <c r="E45" i="10" a="1"/>
  <c r="E45" i="10" s="1"/>
  <c r="E44" i="10" a="1"/>
  <c r="E44" i="10" s="1"/>
  <c r="E43" i="10" a="1"/>
  <c r="E43" i="10" s="1"/>
  <c r="E42" i="10" a="1"/>
  <c r="E42" i="10" s="1"/>
  <c r="E41" i="10" a="1"/>
  <c r="E41" i="10" s="1"/>
  <c r="E40" i="10" a="1"/>
  <c r="E40" i="10" s="1"/>
  <c r="E39" i="10" a="1"/>
  <c r="E39" i="10" s="1"/>
  <c r="E38" i="10" a="1"/>
  <c r="E38" i="10" s="1"/>
  <c r="E37" i="10" a="1"/>
  <c r="E37" i="10" s="1"/>
  <c r="E36" i="10" a="1"/>
  <c r="E36" i="10" s="1"/>
  <c r="E35" i="10" a="1"/>
  <c r="E35" i="10" s="1"/>
  <c r="E34" i="10" a="1"/>
  <c r="E34" i="10" s="1"/>
  <c r="E32" i="10" a="1"/>
  <c r="E32" i="10" s="1"/>
  <c r="E31" i="10" a="1"/>
  <c r="E31" i="10" s="1"/>
  <c r="I48" i="10" a="1"/>
  <c r="I48" i="10" s="1"/>
  <c r="I44" i="10" a="1"/>
  <c r="I44" i="10" s="1"/>
  <c r="I40" i="10" a="1"/>
  <c r="I40" i="10" s="1"/>
  <c r="I35" i="10" a="1"/>
  <c r="I35" i="10" s="1"/>
  <c r="I34" i="10" a="1"/>
  <c r="I34" i="10" s="1"/>
  <c r="I28" i="10" a="1"/>
  <c r="I28" i="10" s="1"/>
  <c r="I26" i="10" a="1"/>
  <c r="I26" i="10" s="1"/>
  <c r="I24" i="10" a="1"/>
  <c r="I24" i="10" s="1"/>
  <c r="I22" i="10" a="1"/>
  <c r="I22" i="10" s="1"/>
  <c r="I19" i="10" a="1"/>
  <c r="I19" i="10" s="1"/>
  <c r="I18" i="10" a="1"/>
  <c r="I18" i="10" s="1"/>
  <c r="I17" i="10" a="1"/>
  <c r="I17" i="10" s="1"/>
  <c r="I16" i="10" a="1"/>
  <c r="I16" i="10" s="1"/>
  <c r="I15" i="10" a="1"/>
  <c r="I15" i="10" s="1"/>
  <c r="E27" i="10" a="1"/>
  <c r="E27" i="10" s="1"/>
  <c r="E23" i="10" a="1"/>
  <c r="E23" i="10" s="1"/>
  <c r="E21" i="10" a="1"/>
  <c r="E21" i="10" s="1"/>
  <c r="I20" i="10" a="1"/>
  <c r="I20" i="10" s="1"/>
  <c r="I49" i="10" a="1"/>
  <c r="I49" i="10" s="1"/>
  <c r="I45" i="10" a="1"/>
  <c r="I45" i="10" s="1"/>
  <c r="I41" i="10" a="1"/>
  <c r="I41" i="10" s="1"/>
  <c r="I37" i="10" a="1"/>
  <c r="I37" i="10" s="1"/>
  <c r="I36" i="10" a="1"/>
  <c r="I36" i="10" s="1"/>
  <c r="E30" i="10" a="1"/>
  <c r="E30" i="10" s="1"/>
  <c r="E25" i="10" a="1"/>
  <c r="E25" i="10" s="1"/>
  <c r="I50" i="10" a="1"/>
  <c r="I50" i="10" s="1"/>
  <c r="I46" i="10" a="1"/>
  <c r="I46" i="10" s="1"/>
  <c r="I42" i="10" a="1"/>
  <c r="I42" i="10" s="1"/>
  <c r="I38" i="10" a="1"/>
  <c r="I38" i="10" s="1"/>
  <c r="I30" i="10" a="1"/>
  <c r="I30" i="10" s="1"/>
  <c r="I27" i="10" a="1"/>
  <c r="I27" i="10" s="1"/>
  <c r="I25" i="10" a="1"/>
  <c r="I25" i="10" s="1"/>
  <c r="I23" i="10" a="1"/>
  <c r="I23" i="10" s="1"/>
  <c r="I21" i="10" a="1"/>
  <c r="I21" i="10" s="1"/>
  <c r="E20" i="10" a="1"/>
  <c r="E20" i="10" s="1"/>
  <c r="E19" i="10" a="1"/>
  <c r="E19" i="10" s="1"/>
  <c r="E18" i="10" a="1"/>
  <c r="E18" i="10" s="1"/>
  <c r="E17" i="10" a="1"/>
  <c r="E17" i="10" s="1"/>
  <c r="E16" i="10" a="1"/>
  <c r="E16" i="10" s="1"/>
  <c r="E15" i="10" a="1"/>
  <c r="E15" i="10" s="1"/>
  <c r="I47" i="10" a="1"/>
  <c r="I47" i="10" s="1"/>
  <c r="I43" i="10" a="1"/>
  <c r="I43" i="10" s="1"/>
  <c r="I39" i="10" a="1"/>
  <c r="I39" i="10" s="1"/>
  <c r="I32" i="10" a="1"/>
  <c r="I32" i="10" s="1"/>
  <c r="I31" i="10" a="1"/>
  <c r="I31" i="10" s="1"/>
  <c r="E28" i="10" a="1"/>
  <c r="E28" i="10" s="1"/>
  <c r="E26" i="10" a="1"/>
  <c r="E26" i="10" s="1"/>
  <c r="E24" i="10" a="1"/>
  <c r="E24" i="10" s="1"/>
  <c r="E22" i="10" a="1"/>
  <c r="E22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IH11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100-00000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1" authorId="0" shapeId="0" xr:uid="{00000000-0006-0000-01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1" authorId="0" shapeId="0" xr:uid="{00000000-0006-0000-01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1" authorId="0" shapeId="0" xr:uid="{00000000-0006-0000-01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1" authorId="0" shapeId="0" xr:uid="{00000000-0006-0000-01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1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2" authorId="0" shapeId="0" xr:uid="{00000000-0006-0000-01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1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1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3" authorId="0" shapeId="0" xr:uid="{00000000-0006-0000-01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1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1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3" authorId="0" shapeId="0" xr:uid="{00000000-0006-0000-01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1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1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1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1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4" authorId="0" shapeId="0" xr:uid="{00000000-0006-0000-01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1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4" authorId="0" shapeId="0" xr:uid="{00000000-0006-0000-01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1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1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1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5" authorId="0" shapeId="0" xr:uid="{00000000-0006-0000-01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5" authorId="0" shapeId="0" xr:uid="{00000000-0006-0000-01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1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1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1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1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6" authorId="0" shapeId="0" xr:uid="{00000000-0006-0000-01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1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1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6" authorId="0" shapeId="0" xr:uid="{00000000-0006-0000-01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1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1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1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1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7" authorId="0" shapeId="0" xr:uid="{00000000-0006-0000-01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7" authorId="0" shapeId="0" xr:uid="{00000000-0006-0000-01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1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1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1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1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8" authorId="0" shapeId="0" xr:uid="{00000000-0006-0000-01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8" authorId="0" shapeId="0" xr:uid="{00000000-0006-0000-01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8" authorId="0" shapeId="0" xr:uid="{00000000-0006-0000-01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1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9" authorId="0" shapeId="0" xr:uid="{00000000-0006-0000-01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9" authorId="0" shapeId="0" xr:uid="{00000000-0006-0000-01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9" authorId="0" shapeId="0" xr:uid="{00000000-0006-0000-01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9" authorId="0" shapeId="0" xr:uid="{00000000-0006-0000-01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9" authorId="0" shapeId="0" xr:uid="{00000000-0006-0000-01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9" authorId="0" shapeId="0" xr:uid="{00000000-0006-0000-01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9" authorId="0" shapeId="0" xr:uid="{00000000-0006-0000-01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9" authorId="0" shapeId="0" xr:uid="{00000000-0006-0000-01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20" authorId="0" shapeId="0" xr:uid="{00000000-0006-0000-01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20" authorId="0" shapeId="0" xr:uid="{00000000-0006-0000-01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20" authorId="0" shapeId="0" xr:uid="{00000000-0006-0000-01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20" authorId="0" shapeId="0" xr:uid="{00000000-0006-0000-01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20" authorId="0" shapeId="0" xr:uid="{00000000-0006-0000-01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20" authorId="0" shapeId="0" xr:uid="{00000000-0006-0000-01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20" authorId="0" shapeId="0" xr:uid="{00000000-0006-0000-01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20" authorId="0" shapeId="0" xr:uid="{00000000-0006-0000-01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21" authorId="0" shapeId="0" xr:uid="{00000000-0006-0000-01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21" authorId="0" shapeId="0" xr:uid="{00000000-0006-0000-01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21" authorId="0" shapeId="0" xr:uid="{00000000-0006-0000-01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21" authorId="0" shapeId="0" xr:uid="{00000000-0006-0000-01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21" authorId="0" shapeId="0" xr:uid="{00000000-0006-0000-0100-00004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21" authorId="0" shapeId="0" xr:uid="{00000000-0006-0000-01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L11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2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2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1" authorId="0" shapeId="0" xr:uid="{00000000-0006-0000-02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2" authorId="0" shapeId="0" xr:uid="{00000000-0006-0000-02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2" authorId="0" shapeId="0" xr:uid="{00000000-0006-0000-02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2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2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3" authorId="0" shapeId="0" xr:uid="{00000000-0006-0000-02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2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2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2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2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4" authorId="0" shapeId="0" xr:uid="{00000000-0006-0000-02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2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2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2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2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2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5" authorId="0" shapeId="0" xr:uid="{00000000-0006-0000-02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2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2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2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2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2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6" authorId="0" shapeId="0" xr:uid="{00000000-0006-0000-02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2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2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2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2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7" authorId="0" shapeId="0" xr:uid="{00000000-0006-0000-02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2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2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8" authorId="0" shapeId="0" xr:uid="{00000000-0006-0000-02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8" authorId="0" shapeId="0" xr:uid="{00000000-0006-0000-02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8" authorId="0" shapeId="0" xr:uid="{00000000-0006-0000-02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2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2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2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2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9" authorId="0" shapeId="0" xr:uid="{00000000-0006-0000-02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9" authorId="0" shapeId="0" xr:uid="{00000000-0006-0000-02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9" authorId="0" shapeId="0" xr:uid="{00000000-0006-0000-02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9" authorId="0" shapeId="0" xr:uid="{00000000-0006-0000-02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9" authorId="0" shapeId="0" xr:uid="{00000000-0006-0000-02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9" authorId="0" shapeId="0" xr:uid="{00000000-0006-0000-02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9" authorId="0" shapeId="0" xr:uid="{00000000-0006-0000-02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20" authorId="0" shapeId="0" xr:uid="{00000000-0006-0000-02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20" authorId="0" shapeId="0" xr:uid="{00000000-0006-0000-02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20" authorId="0" shapeId="0" xr:uid="{00000000-0006-0000-02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20" authorId="0" shapeId="0" xr:uid="{00000000-0006-0000-02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20" authorId="0" shapeId="0" xr:uid="{00000000-0006-0000-02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20" authorId="0" shapeId="0" xr:uid="{00000000-0006-0000-02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20" authorId="0" shapeId="0" xr:uid="{00000000-0006-0000-02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21" authorId="0" shapeId="0" xr:uid="{00000000-0006-0000-02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21" authorId="0" shapeId="0" xr:uid="{00000000-0006-0000-02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21" authorId="0" shapeId="0" xr:uid="{00000000-0006-0000-02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21" authorId="0" shapeId="0" xr:uid="{00000000-0006-0000-02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21" authorId="0" shapeId="0" xr:uid="{00000000-0006-0000-02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21" authorId="0" shapeId="0" xr:uid="{00000000-0006-0000-02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21" authorId="0" shapeId="0" xr:uid="{00000000-0006-0000-02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21" authorId="0" shapeId="0" xr:uid="{00000000-0006-0000-02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H11" authorId="0" shapeId="0" xr:uid="{00000000-0006-0000-03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3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3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1" authorId="0" shapeId="0" xr:uid="{00000000-0006-0000-03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3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3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1" authorId="0" shapeId="0" xr:uid="{00000000-0006-0000-03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3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3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3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3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3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3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3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3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1" authorId="0" shapeId="0" xr:uid="{00000000-0006-0000-03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1" authorId="0" shapeId="0" xr:uid="{00000000-0006-0000-03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3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1" authorId="0" shapeId="0" xr:uid="{00000000-0006-0000-03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1" authorId="0" shapeId="0" xr:uid="{00000000-0006-0000-03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1" authorId="0" shapeId="0" xr:uid="{00000000-0006-0000-03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3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3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3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3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3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1" authorId="0" shapeId="0" xr:uid="{00000000-0006-0000-03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1" authorId="0" shapeId="0" xr:uid="{00000000-0006-0000-03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3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3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3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3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2" authorId="0" shapeId="0" xr:uid="{00000000-0006-0000-03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3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2" authorId="0" shapeId="0" xr:uid="{00000000-0006-0000-03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3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3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3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3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3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3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3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3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3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3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3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3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3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3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3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3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3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3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3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2" authorId="0" shapeId="0" xr:uid="{00000000-0006-0000-03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3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3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2" authorId="0" shapeId="0" xr:uid="{00000000-0006-0000-03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300-00003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3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3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3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2" authorId="0" shapeId="0" xr:uid="{00000000-0006-0000-03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2" authorId="0" shapeId="0" xr:uid="{00000000-0006-0000-03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3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3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3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3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3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3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3" authorId="0" shapeId="0" xr:uid="{00000000-0006-0000-03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3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3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3" authorId="0" shapeId="0" xr:uid="{00000000-0006-0000-03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3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3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3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3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3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3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3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3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3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3" authorId="0" shapeId="0" xr:uid="{00000000-0006-0000-03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3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3" authorId="0" shapeId="0" xr:uid="{00000000-0006-0000-03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3" authorId="0" shapeId="0" xr:uid="{00000000-0006-0000-03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3" authorId="0" shapeId="0" xr:uid="{00000000-0006-0000-03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3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3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3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3" authorId="0" shapeId="0" xr:uid="{00000000-0006-0000-03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3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3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3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3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3" authorId="0" shapeId="0" xr:uid="{00000000-0006-0000-03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3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3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3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3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3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4" authorId="0" shapeId="0" xr:uid="{00000000-0006-0000-03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3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4" authorId="0" shapeId="0" xr:uid="{00000000-0006-0000-03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4" authorId="0" shapeId="0" xr:uid="{00000000-0006-0000-03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3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4" authorId="0" shapeId="0" xr:uid="{00000000-0006-0000-03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4" authorId="0" shapeId="0" xr:uid="{00000000-0006-0000-03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3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3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3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3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3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4" authorId="0" shapeId="0" xr:uid="{00000000-0006-0000-03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3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3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3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3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3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3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4" authorId="0" shapeId="0" xr:uid="{00000000-0006-0000-03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4" authorId="0" shapeId="0" xr:uid="{00000000-0006-0000-03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4" authorId="0" shapeId="0" xr:uid="{00000000-0006-0000-03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3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3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4" authorId="0" shapeId="0" xr:uid="{00000000-0006-0000-03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4" authorId="0" shapeId="0" xr:uid="{00000000-0006-0000-03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4" authorId="0" shapeId="0" xr:uid="{00000000-0006-0000-03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3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3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4" authorId="0" shapeId="0" xr:uid="{00000000-0006-0000-03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3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4" authorId="0" shapeId="0" xr:uid="{00000000-0006-0000-03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4" authorId="0" shapeId="0" xr:uid="{00000000-0006-0000-03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4" authorId="0" shapeId="0" xr:uid="{00000000-0006-0000-03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3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3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3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5" authorId="0" shapeId="0" xr:uid="{00000000-0006-0000-03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3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3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3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3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3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3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3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3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3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5" authorId="0" shapeId="0" xr:uid="{00000000-0006-0000-03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3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3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3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3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3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3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5" authorId="0" shapeId="0" xr:uid="{00000000-0006-0000-03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3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3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3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5" authorId="0" shapeId="0" xr:uid="{00000000-0006-0000-03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3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3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3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5" authorId="0" shapeId="0" xr:uid="{00000000-0006-0000-03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3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3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3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5" authorId="0" shapeId="0" xr:uid="{00000000-0006-0000-03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5" authorId="0" shapeId="0" xr:uid="{00000000-0006-0000-03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3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3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5" authorId="0" shapeId="0" xr:uid="{00000000-0006-0000-03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3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3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3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3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3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3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3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3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3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3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6" authorId="0" shapeId="0" xr:uid="{00000000-0006-0000-03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3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3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3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3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3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3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6" authorId="0" shapeId="0" xr:uid="{00000000-0006-0000-03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3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300-0000C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6" authorId="0" shapeId="0" xr:uid="{00000000-0006-0000-03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3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3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3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3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3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3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3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3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6" authorId="0" shapeId="0" xr:uid="{00000000-0006-0000-03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6" authorId="0" shapeId="0" xr:uid="{00000000-0006-0000-03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3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3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6" authorId="0" shapeId="0" xr:uid="{00000000-0006-0000-03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6" authorId="0" shapeId="0" xr:uid="{00000000-0006-0000-03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3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7" authorId="0" shapeId="0" xr:uid="{00000000-0006-0000-03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3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3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3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3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7" authorId="0" shapeId="0" xr:uid="{00000000-0006-0000-03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3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3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3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3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3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3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3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3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3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3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7" authorId="0" shapeId="0" xr:uid="{00000000-0006-0000-03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3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3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3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3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7" authorId="0" shapeId="0" xr:uid="{00000000-0006-0000-03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3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3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3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7" authorId="0" shapeId="0" xr:uid="{00000000-0006-0000-03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3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7" authorId="0" shapeId="0" xr:uid="{00000000-0006-0000-03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7" authorId="0" shapeId="0" xr:uid="{00000000-0006-0000-03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7" authorId="0" shapeId="0" xr:uid="{00000000-0006-0000-03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3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3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3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8" authorId="0" shapeId="0" xr:uid="{00000000-0006-0000-03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8" authorId="0" shapeId="0" xr:uid="{00000000-0006-0000-03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3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3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3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8" authorId="0" shapeId="0" xr:uid="{00000000-0006-0000-03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3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8" authorId="0" shapeId="0" xr:uid="{00000000-0006-0000-03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3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8" authorId="0" shapeId="0" xr:uid="{00000000-0006-0000-03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3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3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3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3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8" authorId="0" shapeId="0" xr:uid="{00000000-0006-0000-03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8" authorId="0" shapeId="0" xr:uid="{00000000-0006-0000-03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3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3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8" authorId="0" shapeId="0" xr:uid="{00000000-0006-0000-03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8" authorId="0" shapeId="0" xr:uid="{00000000-0006-0000-03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8" authorId="0" shapeId="0" xr:uid="{00000000-0006-0000-03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8" authorId="0" shapeId="0" xr:uid="{00000000-0006-0000-03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8" authorId="0" shapeId="0" xr:uid="{00000000-0006-0000-03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8" authorId="0" shapeId="0" xr:uid="{00000000-0006-0000-03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8" authorId="0" shapeId="0" xr:uid="{00000000-0006-0000-03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8" authorId="0" shapeId="0" xr:uid="{00000000-0006-0000-03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8" authorId="0" shapeId="0" xr:uid="{00000000-0006-0000-03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3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3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3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8" authorId="0" shapeId="0" xr:uid="{00000000-0006-0000-03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8" authorId="0" shapeId="0" xr:uid="{00000000-0006-0000-03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8" authorId="0" shapeId="0" xr:uid="{00000000-0006-0000-03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8" authorId="0" shapeId="0" xr:uid="{00000000-0006-0000-03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3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3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3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9" authorId="0" shapeId="0" xr:uid="{00000000-0006-0000-0300-00001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9" authorId="0" shapeId="0" xr:uid="{00000000-0006-0000-03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9" authorId="0" shapeId="0" xr:uid="{00000000-0006-0000-03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9" authorId="0" shapeId="0" xr:uid="{00000000-0006-0000-03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9" authorId="0" shapeId="0" xr:uid="{00000000-0006-0000-03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9" authorId="0" shapeId="0" xr:uid="{00000000-0006-0000-03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9" authorId="0" shapeId="0" xr:uid="{00000000-0006-0000-03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9" authorId="0" shapeId="0" xr:uid="{00000000-0006-0000-03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9" authorId="0" shapeId="0" xr:uid="{00000000-0006-0000-03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9" authorId="0" shapeId="0" xr:uid="{00000000-0006-0000-03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9" authorId="0" shapeId="0" xr:uid="{00000000-0006-0000-03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9" authorId="0" shapeId="0" xr:uid="{00000000-0006-0000-03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9" authorId="0" shapeId="0" xr:uid="{00000000-0006-0000-03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9" authorId="0" shapeId="0" xr:uid="{00000000-0006-0000-03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9" authorId="0" shapeId="0" xr:uid="{00000000-0006-0000-03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9" authorId="0" shapeId="0" xr:uid="{00000000-0006-0000-03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9" authorId="0" shapeId="0" xr:uid="{00000000-0006-0000-03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9" authorId="0" shapeId="0" xr:uid="{00000000-0006-0000-03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9" authorId="0" shapeId="0" xr:uid="{00000000-0006-0000-03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9" authorId="0" shapeId="0" xr:uid="{00000000-0006-0000-03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9" authorId="0" shapeId="0" xr:uid="{00000000-0006-0000-03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9" authorId="0" shapeId="0" xr:uid="{00000000-0006-0000-03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9" authorId="0" shapeId="0" xr:uid="{00000000-0006-0000-03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9" authorId="0" shapeId="0" xr:uid="{00000000-0006-0000-03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9" authorId="0" shapeId="0" xr:uid="{00000000-0006-0000-03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9" authorId="0" shapeId="0" xr:uid="{00000000-0006-0000-03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9" authorId="0" shapeId="0" xr:uid="{00000000-0006-0000-03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9" authorId="0" shapeId="0" xr:uid="{00000000-0006-0000-03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9" authorId="0" shapeId="0" xr:uid="{00000000-0006-0000-03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9" authorId="0" shapeId="0" xr:uid="{00000000-0006-0000-03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9" authorId="0" shapeId="0" xr:uid="{00000000-0006-0000-03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9" authorId="0" shapeId="0" xr:uid="{00000000-0006-0000-03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20" authorId="0" shapeId="0" xr:uid="{00000000-0006-0000-03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20" authorId="0" shapeId="0" xr:uid="{00000000-0006-0000-03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20" authorId="0" shapeId="0" xr:uid="{00000000-0006-0000-03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20" authorId="0" shapeId="0" xr:uid="{00000000-0006-0000-03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20" authorId="0" shapeId="0" xr:uid="{00000000-0006-0000-03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20" authorId="0" shapeId="0" xr:uid="{00000000-0006-0000-03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20" authorId="0" shapeId="0" xr:uid="{00000000-0006-0000-03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20" authorId="0" shapeId="0" xr:uid="{00000000-0006-0000-03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20" authorId="0" shapeId="0" xr:uid="{00000000-0006-0000-03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20" authorId="0" shapeId="0" xr:uid="{00000000-0006-0000-03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20" authorId="0" shapeId="0" xr:uid="{00000000-0006-0000-03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20" authorId="0" shapeId="0" xr:uid="{00000000-0006-0000-03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20" authorId="0" shapeId="0" xr:uid="{00000000-0006-0000-0300-00004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20" authorId="0" shapeId="0" xr:uid="{00000000-0006-0000-0300-00004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20" authorId="0" shapeId="0" xr:uid="{00000000-0006-0000-03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20" authorId="0" shapeId="0" xr:uid="{00000000-0006-0000-03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20" authorId="0" shapeId="0" xr:uid="{00000000-0006-0000-0300-00004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20" authorId="0" shapeId="0" xr:uid="{00000000-0006-0000-0300-00004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20" authorId="0" shapeId="0" xr:uid="{00000000-0006-0000-0300-00004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20" authorId="0" shapeId="0" xr:uid="{00000000-0006-0000-03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20" authorId="0" shapeId="0" xr:uid="{00000000-0006-0000-03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20" authorId="0" shapeId="0" xr:uid="{00000000-0006-0000-03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20" authorId="0" shapeId="0" xr:uid="{00000000-0006-0000-03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20" authorId="0" shapeId="0" xr:uid="{00000000-0006-0000-0300-00005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20" authorId="0" shapeId="0" xr:uid="{00000000-0006-0000-03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20" authorId="0" shapeId="0" xr:uid="{00000000-0006-0000-03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20" authorId="0" shapeId="0" xr:uid="{00000000-0006-0000-03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20" authorId="0" shapeId="0" xr:uid="{00000000-0006-0000-03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21" authorId="0" shapeId="0" xr:uid="{00000000-0006-0000-03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21" authorId="0" shapeId="0" xr:uid="{00000000-0006-0000-03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21" authorId="0" shapeId="0" xr:uid="{00000000-0006-0000-03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21" authorId="0" shapeId="0" xr:uid="{00000000-0006-0000-03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21" authorId="0" shapeId="0" xr:uid="{00000000-0006-0000-03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21" authorId="0" shapeId="0" xr:uid="{00000000-0006-0000-03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21" authorId="0" shapeId="0" xr:uid="{00000000-0006-0000-03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21" authorId="0" shapeId="0" xr:uid="{00000000-0006-0000-03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21" authorId="0" shapeId="0" xr:uid="{00000000-0006-0000-0300-00005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21" authorId="0" shapeId="0" xr:uid="{00000000-0006-0000-03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21" authorId="0" shapeId="0" xr:uid="{00000000-0006-0000-03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21" authorId="0" shapeId="0" xr:uid="{00000000-0006-0000-03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21" authorId="0" shapeId="0" xr:uid="{00000000-0006-0000-03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21" authorId="0" shapeId="0" xr:uid="{00000000-0006-0000-03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21" authorId="0" shapeId="0" xr:uid="{00000000-0006-0000-03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21" authorId="0" shapeId="0" xr:uid="{00000000-0006-0000-03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21" authorId="0" shapeId="0" xr:uid="{00000000-0006-0000-03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21" authorId="0" shapeId="0" xr:uid="{00000000-0006-0000-03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21" authorId="0" shapeId="0" xr:uid="{00000000-0006-0000-03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21" authorId="0" shapeId="0" xr:uid="{00000000-0006-0000-03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21" authorId="0" shapeId="0" xr:uid="{00000000-0006-0000-03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21" authorId="0" shapeId="0" xr:uid="{00000000-0006-0000-03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21" authorId="0" shapeId="0" xr:uid="{00000000-0006-0000-03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21" authorId="0" shapeId="0" xr:uid="{00000000-0006-0000-03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21" authorId="0" shapeId="0" xr:uid="{00000000-0006-0000-0300-00006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21" authorId="0" shapeId="0" xr:uid="{00000000-0006-0000-0300-00006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21" authorId="0" shapeId="0" xr:uid="{00000000-0006-0000-0300-00006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21" authorId="0" shapeId="0" xr:uid="{00000000-0006-0000-03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21" authorId="0" shapeId="0" xr:uid="{00000000-0006-0000-03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21" authorId="0" shapeId="0" xr:uid="{00000000-0006-0000-0300-00007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21" authorId="0" shapeId="0" xr:uid="{00000000-0006-0000-03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21" authorId="0" shapeId="0" xr:uid="{00000000-0006-0000-03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21" authorId="0" shapeId="0" xr:uid="{00000000-0006-0000-03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21" authorId="0" shapeId="0" xr:uid="{00000000-0006-0000-03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21" authorId="0" shapeId="0" xr:uid="{00000000-0006-0000-0300-00007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21" authorId="0" shapeId="0" xr:uid="{00000000-0006-0000-03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V11" authorId="0" shapeId="0" xr:uid="{00000000-0006-0000-04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4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4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4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4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1" authorId="0" shapeId="0" xr:uid="{00000000-0006-0000-04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4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4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2" authorId="0" shapeId="0" xr:uid="{00000000-0006-0000-04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4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2" authorId="0" shapeId="0" xr:uid="{00000000-0006-0000-04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4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2" authorId="0" shapeId="0" xr:uid="{00000000-0006-0000-04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4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4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4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4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4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3" authorId="0" shapeId="0" xr:uid="{00000000-0006-0000-04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4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4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4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4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4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4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4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4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4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4" authorId="0" shapeId="0" xr:uid="{00000000-0006-0000-04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4" authorId="0" shapeId="0" xr:uid="{00000000-0006-0000-04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4" authorId="0" shapeId="0" xr:uid="{00000000-0006-0000-04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4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4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4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4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4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5" authorId="0" shapeId="0" xr:uid="{00000000-0006-0000-04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4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4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4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4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4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4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4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6" authorId="0" shapeId="0" xr:uid="{00000000-0006-0000-04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4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4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4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4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4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4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4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4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4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4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7" authorId="0" shapeId="0" xr:uid="{00000000-0006-0000-04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4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4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4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4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8" authorId="0" shapeId="0" xr:uid="{00000000-0006-0000-04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4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4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8" authorId="0" shapeId="0" xr:uid="{00000000-0006-0000-04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4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4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9" authorId="0" shapeId="0" xr:uid="{00000000-0006-0000-04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9" authorId="0" shapeId="0" xr:uid="{00000000-0006-0000-04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9" authorId="0" shapeId="0" xr:uid="{00000000-0006-0000-04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9" authorId="0" shapeId="0" xr:uid="{00000000-0006-0000-04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9" authorId="0" shapeId="0" xr:uid="{00000000-0006-0000-04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9" authorId="0" shapeId="0" xr:uid="{00000000-0006-0000-04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9" authorId="0" shapeId="0" xr:uid="{00000000-0006-0000-04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9" authorId="0" shapeId="0" xr:uid="{00000000-0006-0000-04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9" authorId="0" shapeId="0" xr:uid="{00000000-0006-0000-04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20" authorId="0" shapeId="0" xr:uid="{00000000-0006-0000-04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20" authorId="0" shapeId="0" xr:uid="{00000000-0006-0000-04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20" authorId="0" shapeId="0" xr:uid="{00000000-0006-0000-04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20" authorId="0" shapeId="0" xr:uid="{00000000-0006-0000-04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20" authorId="0" shapeId="0" xr:uid="{00000000-0006-0000-04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20" authorId="0" shapeId="0" xr:uid="{00000000-0006-0000-04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20" authorId="0" shapeId="0" xr:uid="{00000000-0006-0000-04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20" authorId="0" shapeId="0" xr:uid="{00000000-0006-0000-04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21" authorId="0" shapeId="0" xr:uid="{00000000-0006-0000-04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21" authorId="0" shapeId="0" xr:uid="{00000000-0006-0000-04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21" authorId="0" shapeId="0" xr:uid="{00000000-0006-0000-04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21" authorId="0" shapeId="0" xr:uid="{00000000-0006-0000-04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21" authorId="0" shapeId="0" xr:uid="{00000000-0006-0000-04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21" authorId="0" shapeId="0" xr:uid="{00000000-0006-0000-04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21" authorId="0" shapeId="0" xr:uid="{00000000-0006-0000-04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21" authorId="0" shapeId="0" xr:uid="{00000000-0006-0000-04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21" authorId="0" shapeId="0" xr:uid="{00000000-0006-0000-04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21" authorId="0" shapeId="0" xr:uid="{00000000-0006-0000-04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5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500-00000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5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5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5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1" authorId="0" shapeId="0" xr:uid="{00000000-0006-0000-05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5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5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1" authorId="0" shapeId="0" xr:uid="{00000000-0006-0000-05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5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5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5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5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5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5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5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5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5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5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5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5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5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1" authorId="0" shapeId="0" xr:uid="{00000000-0006-0000-05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1" authorId="0" shapeId="0" xr:uid="{00000000-0006-0000-05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2" authorId="0" shapeId="0" xr:uid="{00000000-0006-0000-05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2" authorId="0" shapeId="0" xr:uid="{00000000-0006-0000-05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5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2" authorId="0" shapeId="0" xr:uid="{00000000-0006-0000-05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2" authorId="0" shapeId="0" xr:uid="{00000000-0006-0000-05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5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5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5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5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5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5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5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5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5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5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5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5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5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5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2" authorId="0" shapeId="0" xr:uid="{00000000-0006-0000-05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5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5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5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3" authorId="0" shapeId="0" xr:uid="{00000000-0006-0000-05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3" authorId="0" shapeId="0" xr:uid="{00000000-0006-0000-05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5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5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5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5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5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5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3" authorId="0" shapeId="0" xr:uid="{00000000-0006-0000-05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5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5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5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5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5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5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5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3" authorId="0" shapeId="0" xr:uid="{00000000-0006-0000-05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5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5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5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5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4" authorId="0" shapeId="0" xr:uid="{00000000-0006-0000-05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5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5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5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5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5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5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5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5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5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5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4" authorId="0" shapeId="0" xr:uid="{00000000-0006-0000-05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5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5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5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5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5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5" authorId="0" shapeId="0" xr:uid="{00000000-0006-0000-05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5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5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5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5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5" authorId="0" shapeId="0" xr:uid="{00000000-0006-0000-05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5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5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5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5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5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5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5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5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5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5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5" authorId="0" shapeId="0" xr:uid="{00000000-0006-0000-05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5" authorId="0" shapeId="0" xr:uid="{00000000-0006-0000-05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5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6" authorId="0" shapeId="0" xr:uid="{00000000-0006-0000-05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5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5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5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5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5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5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5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5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5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5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5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5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5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5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5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5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5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5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5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5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5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5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5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5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5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5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5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5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5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5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5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5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5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5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5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7" authorId="0" shapeId="0" xr:uid="{00000000-0006-0000-05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8" authorId="0" shapeId="0" xr:uid="{00000000-0006-0000-05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5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5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8" authorId="0" shapeId="0" xr:uid="{00000000-0006-0000-05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5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5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8" authorId="0" shapeId="0" xr:uid="{00000000-0006-0000-05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8" authorId="0" shapeId="0" xr:uid="{00000000-0006-0000-05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8" authorId="0" shapeId="0" xr:uid="{00000000-0006-0000-05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8" authorId="0" shapeId="0" xr:uid="{00000000-0006-0000-05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8" authorId="0" shapeId="0" xr:uid="{00000000-0006-0000-05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8" authorId="0" shapeId="0" xr:uid="{00000000-0006-0000-05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5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5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5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5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5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9" authorId="0" shapeId="0" xr:uid="{00000000-0006-0000-05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9" authorId="0" shapeId="0" xr:uid="{00000000-0006-0000-05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9" authorId="0" shapeId="0" xr:uid="{00000000-0006-0000-05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9" authorId="0" shapeId="0" xr:uid="{00000000-0006-0000-05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9" authorId="0" shapeId="0" xr:uid="{00000000-0006-0000-05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9" authorId="0" shapeId="0" xr:uid="{00000000-0006-0000-05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9" authorId="0" shapeId="0" xr:uid="{00000000-0006-0000-05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9" authorId="0" shapeId="0" xr:uid="{00000000-0006-0000-05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9" authorId="0" shapeId="0" xr:uid="{00000000-0006-0000-05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9" authorId="0" shapeId="0" xr:uid="{00000000-0006-0000-05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9" authorId="0" shapeId="0" xr:uid="{00000000-0006-0000-05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9" authorId="0" shapeId="0" xr:uid="{00000000-0006-0000-05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9" authorId="0" shapeId="0" xr:uid="{00000000-0006-0000-05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9" authorId="0" shapeId="0" xr:uid="{00000000-0006-0000-05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9" authorId="0" shapeId="0" xr:uid="{00000000-0006-0000-05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9" authorId="0" shapeId="0" xr:uid="{00000000-0006-0000-05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9" authorId="0" shapeId="0" xr:uid="{00000000-0006-0000-05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9" authorId="0" shapeId="0" xr:uid="{00000000-0006-0000-05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9" authorId="0" shapeId="0" xr:uid="{00000000-0006-0000-05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9" authorId="0" shapeId="0" xr:uid="{00000000-0006-0000-05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9" authorId="0" shapeId="0" xr:uid="{00000000-0006-0000-05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9" authorId="0" shapeId="0" xr:uid="{00000000-0006-0000-05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9" authorId="0" shapeId="0" xr:uid="{00000000-0006-0000-05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9" authorId="0" shapeId="0" xr:uid="{00000000-0006-0000-05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9" authorId="0" shapeId="0" xr:uid="{00000000-0006-0000-05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20" authorId="0" shapeId="0" xr:uid="{00000000-0006-0000-05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20" authorId="0" shapeId="0" xr:uid="{00000000-0006-0000-05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20" authorId="0" shapeId="0" xr:uid="{00000000-0006-0000-05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20" authorId="0" shapeId="0" xr:uid="{00000000-0006-0000-05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20" authorId="0" shapeId="0" xr:uid="{00000000-0006-0000-05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20" authorId="0" shapeId="0" xr:uid="{00000000-0006-0000-05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20" authorId="0" shapeId="0" xr:uid="{00000000-0006-0000-05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20" authorId="0" shapeId="0" xr:uid="{00000000-0006-0000-05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20" authorId="0" shapeId="0" xr:uid="{00000000-0006-0000-05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20" authorId="0" shapeId="0" xr:uid="{00000000-0006-0000-05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20" authorId="0" shapeId="0" xr:uid="{00000000-0006-0000-05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20" authorId="0" shapeId="0" xr:uid="{00000000-0006-0000-05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20" authorId="0" shapeId="0" xr:uid="{00000000-0006-0000-05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20" authorId="0" shapeId="0" xr:uid="{00000000-0006-0000-05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20" authorId="0" shapeId="0" xr:uid="{00000000-0006-0000-05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20" authorId="0" shapeId="0" xr:uid="{00000000-0006-0000-05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20" authorId="0" shapeId="0" xr:uid="{00000000-0006-0000-05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20" authorId="0" shapeId="0" xr:uid="{00000000-0006-0000-05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20" authorId="0" shapeId="0" xr:uid="{00000000-0006-0000-05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21" authorId="0" shapeId="0" xr:uid="{00000000-0006-0000-05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21" authorId="0" shapeId="0" xr:uid="{00000000-0006-0000-05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21" authorId="0" shapeId="0" xr:uid="{00000000-0006-0000-05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21" authorId="0" shapeId="0" xr:uid="{00000000-0006-0000-05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21" authorId="0" shapeId="0" xr:uid="{00000000-0006-0000-05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21" authorId="0" shapeId="0" xr:uid="{00000000-0006-0000-05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21" authorId="0" shapeId="0" xr:uid="{00000000-0006-0000-05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21" authorId="0" shapeId="0" xr:uid="{00000000-0006-0000-05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21" authorId="0" shapeId="0" xr:uid="{00000000-0006-0000-05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21" authorId="0" shapeId="0" xr:uid="{00000000-0006-0000-05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21" authorId="0" shapeId="0" xr:uid="{00000000-0006-0000-05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21" authorId="0" shapeId="0" xr:uid="{00000000-0006-0000-05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21" authorId="0" shapeId="0" xr:uid="{00000000-0006-0000-05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21" authorId="0" shapeId="0" xr:uid="{00000000-0006-0000-05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21" authorId="0" shapeId="0" xr:uid="{00000000-0006-0000-05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21" authorId="0" shapeId="0" xr:uid="{00000000-0006-0000-0500-0000D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21" authorId="0" shapeId="0" xr:uid="{00000000-0006-0000-05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21" authorId="0" shapeId="0" xr:uid="{00000000-0006-0000-05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21" authorId="0" shapeId="0" xr:uid="{00000000-0006-0000-05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21" authorId="0" shapeId="0" xr:uid="{00000000-0006-0000-05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21" authorId="0" shapeId="0" xr:uid="{00000000-0006-0000-05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21" authorId="0" shapeId="0" xr:uid="{00000000-0006-0000-05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21" authorId="0" shapeId="0" xr:uid="{00000000-0006-0000-05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21" authorId="0" shapeId="0" xr:uid="{00000000-0006-0000-05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21" authorId="0" shapeId="0" xr:uid="{00000000-0006-0000-05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21" authorId="0" shapeId="0" xr:uid="{00000000-0006-0000-05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21" authorId="0" shapeId="0" xr:uid="{00000000-0006-0000-05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21" authorId="0" shapeId="0" xr:uid="{00000000-0006-0000-0500-0000E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21" authorId="0" shapeId="0" xr:uid="{00000000-0006-0000-0500-0000E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6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N11" authorId="0" shapeId="0" xr:uid="{00000000-0006-0000-06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6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6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6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1" authorId="0" shapeId="0" xr:uid="{00000000-0006-0000-06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1" authorId="0" shapeId="0" xr:uid="{00000000-0006-0000-06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6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6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6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6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1" authorId="0" shapeId="0" xr:uid="{00000000-0006-0000-06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1" authorId="0" shapeId="0" xr:uid="{00000000-0006-0000-06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6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6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6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1" authorId="0" shapeId="0" xr:uid="{00000000-0006-0000-06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6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6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6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6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6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6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6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6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6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1" authorId="0" shapeId="0" xr:uid="{00000000-0006-0000-06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6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2" authorId="0" shapeId="0" xr:uid="{00000000-0006-0000-06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6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6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6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2" authorId="0" shapeId="0" xr:uid="{00000000-0006-0000-06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6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2" authorId="0" shapeId="0" xr:uid="{00000000-0006-0000-06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6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2" authorId="0" shapeId="0" xr:uid="{00000000-0006-0000-06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6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6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6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6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6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6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2" authorId="0" shapeId="0" xr:uid="{00000000-0006-0000-06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6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6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6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6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6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6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6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6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6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2" authorId="0" shapeId="0" xr:uid="{00000000-0006-0000-06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6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6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2" authorId="0" shapeId="0" xr:uid="{00000000-0006-0000-06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2" authorId="0" shapeId="0" xr:uid="{00000000-0006-0000-06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2" authorId="0" shapeId="0" xr:uid="{00000000-0006-0000-06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600-00003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2" authorId="0" shapeId="0" xr:uid="{00000000-0006-0000-06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6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6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6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6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6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6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6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3" authorId="0" shapeId="0" xr:uid="{00000000-0006-0000-06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6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6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6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6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6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6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3" authorId="0" shapeId="0" xr:uid="{00000000-0006-0000-06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3" authorId="0" shapeId="0" xr:uid="{00000000-0006-0000-06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6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6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6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6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6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3" authorId="0" shapeId="0" xr:uid="{00000000-0006-0000-06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6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6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6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6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3" authorId="0" shapeId="0" xr:uid="{00000000-0006-0000-06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6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6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6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3" authorId="0" shapeId="0" xr:uid="{00000000-0006-0000-06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3" authorId="0" shapeId="0" xr:uid="{00000000-0006-0000-06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6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3" authorId="0" shapeId="0" xr:uid="{00000000-0006-0000-06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6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6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6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6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6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4" authorId="0" shapeId="0" xr:uid="{00000000-0006-0000-06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6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6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6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6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6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6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6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4" authorId="0" shapeId="0" xr:uid="{00000000-0006-0000-06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4" authorId="0" shapeId="0" xr:uid="{00000000-0006-0000-06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6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6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6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6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6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6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6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6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6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6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6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6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6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6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6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6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6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5" authorId="0" shapeId="0" xr:uid="{00000000-0006-0000-06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6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6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5" authorId="0" shapeId="0" xr:uid="{00000000-0006-0000-06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5" authorId="0" shapeId="0" xr:uid="{00000000-0006-0000-06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6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6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6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6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6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5" authorId="0" shapeId="0" xr:uid="{00000000-0006-0000-06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6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6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6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6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6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6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6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6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5" authorId="0" shapeId="0" xr:uid="{00000000-0006-0000-06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6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5" authorId="0" shapeId="0" xr:uid="{00000000-0006-0000-06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6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6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6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6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5" authorId="0" shapeId="0" xr:uid="{00000000-0006-0000-06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5" authorId="0" shapeId="0" xr:uid="{00000000-0006-0000-06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5" authorId="0" shapeId="0" xr:uid="{00000000-0006-0000-06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6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6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6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6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6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6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6" authorId="0" shapeId="0" xr:uid="{00000000-0006-0000-06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6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6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6" authorId="0" shapeId="0" xr:uid="{00000000-0006-0000-06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6" authorId="0" shapeId="0" xr:uid="{00000000-0006-0000-06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6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6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6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6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6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6" authorId="0" shapeId="0" xr:uid="{00000000-0006-0000-06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6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6" authorId="0" shapeId="0" xr:uid="{00000000-0006-0000-06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6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6" authorId="0" shapeId="0" xr:uid="{00000000-0006-0000-06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6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6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6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6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6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6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6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6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6" authorId="0" shapeId="0" xr:uid="{00000000-0006-0000-06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6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6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6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6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6" authorId="0" shapeId="0" xr:uid="{00000000-0006-0000-06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6" authorId="0" shapeId="0" xr:uid="{00000000-0006-0000-06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6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6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6" authorId="0" shapeId="0" xr:uid="{00000000-0006-0000-06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6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6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6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7" authorId="0" shapeId="0" xr:uid="{00000000-0006-0000-06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6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6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6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6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6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6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7" authorId="0" shapeId="0" xr:uid="{00000000-0006-0000-06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6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7" authorId="0" shapeId="0" xr:uid="{00000000-0006-0000-06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6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6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7" authorId="0" shapeId="0" xr:uid="{00000000-0006-0000-06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6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6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6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7" authorId="0" shapeId="0" xr:uid="{00000000-0006-0000-06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7" authorId="0" shapeId="0" xr:uid="{00000000-0006-0000-06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6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6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6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7" authorId="0" shapeId="0" xr:uid="{00000000-0006-0000-06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6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6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6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7" authorId="0" shapeId="0" xr:uid="{00000000-0006-0000-06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6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6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6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6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7" authorId="0" shapeId="0" xr:uid="{00000000-0006-0000-06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7" authorId="0" shapeId="0" xr:uid="{00000000-0006-0000-0600-0000E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600-0000E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6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6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6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6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6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8" authorId="0" shapeId="0" xr:uid="{00000000-0006-0000-06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8" authorId="0" shapeId="0" xr:uid="{00000000-0006-0000-06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6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8" authorId="0" shapeId="0" xr:uid="{00000000-0006-0000-06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8" authorId="0" shapeId="0" xr:uid="{00000000-0006-0000-06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8" authorId="0" shapeId="0" xr:uid="{00000000-0006-0000-06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6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8" authorId="0" shapeId="0" xr:uid="{00000000-0006-0000-06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6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8" authorId="0" shapeId="0" xr:uid="{00000000-0006-0000-06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8" authorId="0" shapeId="0" xr:uid="{00000000-0006-0000-06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8" authorId="0" shapeId="0" xr:uid="{00000000-0006-0000-06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8" authorId="0" shapeId="0" xr:uid="{00000000-0006-0000-06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8" authorId="0" shapeId="0" xr:uid="{00000000-0006-0000-06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6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8" authorId="0" shapeId="0" xr:uid="{00000000-0006-0000-06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6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6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8" authorId="0" shapeId="0" xr:uid="{00000000-0006-0000-06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8" authorId="0" shapeId="0" xr:uid="{00000000-0006-0000-06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8" authorId="0" shapeId="0" xr:uid="{00000000-0006-0000-06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6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6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6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6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6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6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6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8" authorId="0" shapeId="0" xr:uid="{00000000-0006-0000-06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6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6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8" authorId="0" shapeId="0" xr:uid="{00000000-0006-0000-06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6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9" authorId="0" shapeId="0" xr:uid="{00000000-0006-0000-06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9" authorId="0" shapeId="0" xr:uid="{00000000-0006-0000-06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9" authorId="0" shapeId="0" xr:uid="{00000000-0006-0000-06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9" authorId="0" shapeId="0" xr:uid="{00000000-0006-0000-06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9" authorId="0" shapeId="0" xr:uid="{00000000-0006-0000-06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9" authorId="0" shapeId="0" xr:uid="{00000000-0006-0000-06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9" authorId="0" shapeId="0" xr:uid="{00000000-0006-0000-06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9" authorId="0" shapeId="0" xr:uid="{00000000-0006-0000-06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9" authorId="0" shapeId="0" xr:uid="{00000000-0006-0000-06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9" authorId="0" shapeId="0" xr:uid="{00000000-0006-0000-06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9" authorId="0" shapeId="0" xr:uid="{00000000-0006-0000-06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9" authorId="0" shapeId="0" xr:uid="{00000000-0006-0000-06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9" authorId="0" shapeId="0" xr:uid="{00000000-0006-0000-06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9" authorId="0" shapeId="0" xr:uid="{00000000-0006-0000-06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9" authorId="0" shapeId="0" xr:uid="{00000000-0006-0000-06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9" authorId="0" shapeId="0" xr:uid="{00000000-0006-0000-06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9" authorId="0" shapeId="0" xr:uid="{00000000-0006-0000-06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9" authorId="0" shapeId="0" xr:uid="{00000000-0006-0000-06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9" authorId="0" shapeId="0" xr:uid="{00000000-0006-0000-06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9" authorId="0" shapeId="0" xr:uid="{00000000-0006-0000-0600-00002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9" authorId="0" shapeId="0" xr:uid="{00000000-0006-0000-06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9" authorId="0" shapeId="0" xr:uid="{00000000-0006-0000-06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9" authorId="0" shapeId="0" xr:uid="{00000000-0006-0000-06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9" authorId="0" shapeId="0" xr:uid="{00000000-0006-0000-06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9" authorId="0" shapeId="0" xr:uid="{00000000-0006-0000-06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9" authorId="0" shapeId="0" xr:uid="{00000000-0006-0000-06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9" authorId="0" shapeId="0" xr:uid="{00000000-0006-0000-06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9" authorId="0" shapeId="0" xr:uid="{00000000-0006-0000-06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9" authorId="0" shapeId="0" xr:uid="{00000000-0006-0000-06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9" authorId="0" shapeId="0" xr:uid="{00000000-0006-0000-06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9" authorId="0" shapeId="0" xr:uid="{00000000-0006-0000-06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9" authorId="0" shapeId="0" xr:uid="{00000000-0006-0000-06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9" authorId="0" shapeId="0" xr:uid="{00000000-0006-0000-06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9" authorId="0" shapeId="0" xr:uid="{00000000-0006-0000-06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9" authorId="0" shapeId="0" xr:uid="{00000000-0006-0000-06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9" authorId="0" shapeId="0" xr:uid="{00000000-0006-0000-06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9" authorId="0" shapeId="0" xr:uid="{00000000-0006-0000-06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9" authorId="0" shapeId="0" xr:uid="{00000000-0006-0000-06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9" authorId="0" shapeId="0" xr:uid="{00000000-0006-0000-06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9" authorId="0" shapeId="0" xr:uid="{00000000-0006-0000-06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9" authorId="0" shapeId="0" xr:uid="{00000000-0006-0000-0600-00003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20" authorId="0" shapeId="0" xr:uid="{00000000-0006-0000-06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20" authorId="0" shapeId="0" xr:uid="{00000000-0006-0000-06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20" authorId="0" shapeId="0" xr:uid="{00000000-0006-0000-06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20" authorId="0" shapeId="0" xr:uid="{00000000-0006-0000-06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20" authorId="0" shapeId="0" xr:uid="{00000000-0006-0000-06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20" authorId="0" shapeId="0" xr:uid="{00000000-0006-0000-06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20" authorId="0" shapeId="0" xr:uid="{00000000-0006-0000-06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20" authorId="0" shapeId="0" xr:uid="{00000000-0006-0000-06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20" authorId="0" shapeId="0" xr:uid="{00000000-0006-0000-06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20" authorId="0" shapeId="0" xr:uid="{00000000-0006-0000-06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20" authorId="0" shapeId="0" xr:uid="{00000000-0006-0000-06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20" authorId="0" shapeId="0" xr:uid="{00000000-0006-0000-06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20" authorId="0" shapeId="0" xr:uid="{00000000-0006-0000-06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20" authorId="0" shapeId="0" xr:uid="{00000000-0006-0000-06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20" authorId="0" shapeId="0" xr:uid="{00000000-0006-0000-0600-00004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20" authorId="0" shapeId="0" xr:uid="{00000000-0006-0000-0600-00004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20" authorId="0" shapeId="0" xr:uid="{00000000-0006-0000-0600-00004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20" authorId="0" shapeId="0" xr:uid="{00000000-0006-0000-06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20" authorId="0" shapeId="0" xr:uid="{00000000-0006-0000-06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20" authorId="0" shapeId="0" xr:uid="{00000000-0006-0000-06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20" authorId="0" shapeId="0" xr:uid="{00000000-0006-0000-06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20" authorId="0" shapeId="0" xr:uid="{00000000-0006-0000-06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20" authorId="0" shapeId="0" xr:uid="{00000000-0006-0000-0600-00004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20" authorId="0" shapeId="0" xr:uid="{00000000-0006-0000-06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20" authorId="0" shapeId="0" xr:uid="{00000000-0006-0000-06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20" authorId="0" shapeId="0" xr:uid="{00000000-0006-0000-06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20" authorId="0" shapeId="0" xr:uid="{00000000-0006-0000-06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20" authorId="0" shapeId="0" xr:uid="{00000000-0006-0000-06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20" authorId="0" shapeId="0" xr:uid="{00000000-0006-0000-06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20" authorId="0" shapeId="0" xr:uid="{00000000-0006-0000-06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20" authorId="0" shapeId="0" xr:uid="{00000000-0006-0000-0600-00005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20" authorId="0" shapeId="0" xr:uid="{00000000-0006-0000-06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20" authorId="0" shapeId="0" xr:uid="{00000000-0006-0000-06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21" authorId="0" shapeId="0" xr:uid="{00000000-0006-0000-06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21" authorId="0" shapeId="0" xr:uid="{00000000-0006-0000-06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21" authorId="0" shapeId="0" xr:uid="{00000000-0006-0000-06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21" authorId="0" shapeId="0" xr:uid="{00000000-0006-0000-06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21" authorId="0" shapeId="0" xr:uid="{00000000-0006-0000-06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21" authorId="0" shapeId="0" xr:uid="{00000000-0006-0000-06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21" authorId="0" shapeId="0" xr:uid="{00000000-0006-0000-0600-00005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21" authorId="0" shapeId="0" xr:uid="{00000000-0006-0000-0600-00005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21" authorId="0" shapeId="0" xr:uid="{00000000-0006-0000-06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21" authorId="0" shapeId="0" xr:uid="{00000000-0006-0000-06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21" authorId="0" shapeId="0" xr:uid="{00000000-0006-0000-06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21" authorId="0" shapeId="0" xr:uid="{00000000-0006-0000-06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21" authorId="0" shapeId="0" xr:uid="{00000000-0006-0000-0600-00006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21" authorId="0" shapeId="0" xr:uid="{00000000-0006-0000-06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21" authorId="0" shapeId="0" xr:uid="{00000000-0006-0000-06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21" authorId="0" shapeId="0" xr:uid="{00000000-0006-0000-06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21" authorId="0" shapeId="0" xr:uid="{00000000-0006-0000-06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21" authorId="0" shapeId="0" xr:uid="{00000000-0006-0000-06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21" authorId="0" shapeId="0" xr:uid="{00000000-0006-0000-06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21" authorId="0" shapeId="0" xr:uid="{00000000-0006-0000-06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21" authorId="0" shapeId="0" xr:uid="{00000000-0006-0000-06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21" authorId="0" shapeId="0" xr:uid="{00000000-0006-0000-06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21" authorId="0" shapeId="0" xr:uid="{00000000-0006-0000-06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21" authorId="0" shapeId="0" xr:uid="{00000000-0006-0000-06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21" authorId="0" shapeId="0" xr:uid="{00000000-0006-0000-06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21" authorId="0" shapeId="0" xr:uid="{00000000-0006-0000-06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21" authorId="0" shapeId="0" xr:uid="{00000000-0006-0000-0600-00007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21" authorId="0" shapeId="0" xr:uid="{00000000-0006-0000-06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21" authorId="0" shapeId="0" xr:uid="{00000000-0006-0000-0600-00007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21" authorId="0" shapeId="0" xr:uid="{00000000-0006-0000-06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21" authorId="0" shapeId="0" xr:uid="{00000000-0006-0000-06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21" authorId="0" shapeId="0" xr:uid="{00000000-0006-0000-06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21" authorId="0" shapeId="0" xr:uid="{00000000-0006-0000-06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21" authorId="0" shapeId="0" xr:uid="{00000000-0006-0000-06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21" authorId="0" shapeId="0" xr:uid="{00000000-0006-0000-06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21" authorId="0" shapeId="0" xr:uid="{00000000-0006-0000-06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21" authorId="0" shapeId="0" xr:uid="{00000000-0006-0000-06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21" authorId="0" shapeId="0" xr:uid="{00000000-0006-0000-06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21" authorId="0" shapeId="0" xr:uid="{00000000-0006-0000-06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21" authorId="0" shapeId="0" xr:uid="{00000000-0006-0000-06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21" authorId="0" shapeId="0" xr:uid="{00000000-0006-0000-06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<sst xmlns="http://schemas.openxmlformats.org/spreadsheetml/2006/main" count="19235" uniqueCount="2951">
  <si>
    <t>Employed total ;  Persons ;</t>
  </si>
  <si>
    <t>Employed total ;  &gt; Males ;</t>
  </si>
  <si>
    <t>Employed total ;  &gt; Females ;</t>
  </si>
  <si>
    <t>&gt; Less than 1 year in main job ;  Persons ;</t>
  </si>
  <si>
    <t>&gt; Less than 1 year in main job ;  &gt; Males ;</t>
  </si>
  <si>
    <t>&gt; Less than 1 year in main job ;  &gt; Females ;</t>
  </si>
  <si>
    <t>&gt;&gt; Less than 3 months in main job ;  Persons ;</t>
  </si>
  <si>
    <t>&gt;&gt; Less than 3 months in main job ;  &gt; Males ;</t>
  </si>
  <si>
    <t>&gt;&gt; Less than 3 months in main job ;  &gt; Females ;</t>
  </si>
  <si>
    <t>&gt;&gt; 3-5 months in main job ;  Persons ;</t>
  </si>
  <si>
    <t>&gt;&gt; 3-5 months in main job ;  &gt; Males ;</t>
  </si>
  <si>
    <t>&gt;&gt; 3-5 months in main job ;  &gt; Females ;</t>
  </si>
  <si>
    <t>&gt;&gt; 6-11 months in main job ;  Persons ;</t>
  </si>
  <si>
    <t>&gt;&gt; 6-11 months in main job ;  &gt; Males ;</t>
  </si>
  <si>
    <t>&gt;&gt; 6-11 months in main job ;  &gt; Females ;</t>
  </si>
  <si>
    <t>&gt; 1 year or more in main job ;  Persons ;</t>
  </si>
  <si>
    <t>&gt; 1 year or more in main job ;  &gt; Males ;</t>
  </si>
  <si>
    <t>&gt; 1 year or more in main job ;  &gt; Females ;</t>
  </si>
  <si>
    <t>&gt;&gt; 1-4 years in main job ;  Persons ;</t>
  </si>
  <si>
    <t>&gt;&gt; 1-4 years in main job ;  &gt; Males ;</t>
  </si>
  <si>
    <t>&gt;&gt; 1-4 years in main job ;  &gt; Females ;</t>
  </si>
  <si>
    <t>&gt;&gt;&gt; 1 year in main job ;  Persons ;</t>
  </si>
  <si>
    <t>&gt;&gt;&gt; 1 year in main job ;  &gt; Males ;</t>
  </si>
  <si>
    <t>&gt;&gt;&gt; 1 year in main job ;  &gt; Females ;</t>
  </si>
  <si>
    <t>&gt;&gt;&gt; 2 years in main job ;  Persons ;</t>
  </si>
  <si>
    <t>&gt;&gt;&gt; 2 years in main job ;  &gt; Males ;</t>
  </si>
  <si>
    <t>&gt;&gt;&gt; 2 years in main job ;  &gt; Females ;</t>
  </si>
  <si>
    <t>&gt;&gt;&gt; 3-4 years in main job ;  Persons ;</t>
  </si>
  <si>
    <t>&gt;&gt;&gt; 3-4 years in main job ;  &gt; Males ;</t>
  </si>
  <si>
    <t>&gt;&gt;&gt; 3-4 years in main job ;  &gt; Females ;</t>
  </si>
  <si>
    <t>&gt;&gt; 5 years or more in main job ;  Persons ;</t>
  </si>
  <si>
    <t>&gt;&gt; 5 years or more in main job ;  &gt; Males ;</t>
  </si>
  <si>
    <t>&gt;&gt; 5 years or more in main job ;  &gt; Females ;</t>
  </si>
  <si>
    <t>&gt;&gt;&gt; 5-9 years in main job ;  Persons ;</t>
  </si>
  <si>
    <t>&gt;&gt;&gt; 5-9 years in main job ;  &gt; Males ;</t>
  </si>
  <si>
    <t>&gt;&gt;&gt; 5-9 years in main job ;  &gt; Females ;</t>
  </si>
  <si>
    <t>&gt;&gt;&gt; 10 years or more in main job ;  Persons ;</t>
  </si>
  <si>
    <t>&gt;&gt;&gt; 10 years or more in main job ;  &gt; Males ;</t>
  </si>
  <si>
    <t>&gt;&gt;&gt; 10 years or more in main job ;  &gt; Females ;</t>
  </si>
  <si>
    <t>&gt;&gt;&gt;&gt; 10-19 years in main job ;  Persons ;</t>
  </si>
  <si>
    <t>&gt;&gt;&gt;&gt; 10-19 years in main job ;  &gt; Males ;</t>
  </si>
  <si>
    <t>&gt;&gt;&gt;&gt; 10-19 years in main job ;  &gt; Females ;</t>
  </si>
  <si>
    <t>&gt;&gt;&gt;&gt; 20 years or more in main job ;  Persons ;</t>
  </si>
  <si>
    <t>&gt;&gt;&gt;&gt; 20 years or more in main job ;  &gt; Males ;</t>
  </si>
  <si>
    <t>&gt;&gt;&gt;&gt; 20 years or more in main job ;  &gt; Females ;</t>
  </si>
  <si>
    <t>&gt; Changed jobs in last 12 months ;  Persons ;</t>
  </si>
  <si>
    <t>&gt; Changed jobs in last 12 months ;  &gt; Males ;</t>
  </si>
  <si>
    <t>&gt; Changed jobs in last 12 months ;  &gt; Females ;</t>
  </si>
  <si>
    <t>&gt; Did not change jobs in last 12 months ;  Persons ;</t>
  </si>
  <si>
    <t>&gt; Did not change jobs in last 12 months ;  &gt; Males ;</t>
  </si>
  <si>
    <t>&gt; Did not change jobs in last 12 months ;  &gt; Females ;</t>
  </si>
  <si>
    <t>Civilian Population aged 15 and over ;  Persons ;</t>
  </si>
  <si>
    <t>Civilian Population aged 15 and over ;  &gt; Males ;</t>
  </si>
  <si>
    <t>Civilian Population aged 15 and over ;  &gt; Females ;</t>
  </si>
  <si>
    <t>Left, lost or worked multiple jobs last year ;  Persons ;</t>
  </si>
  <si>
    <t>Left, lost or worked multiple jobs last year ;  &gt; Males ;</t>
  </si>
  <si>
    <t>Left, lost or worked multiple jobs last year ;  &gt; Females ;</t>
  </si>
  <si>
    <t>&gt; Employed and had more than one job last year ;  Persons ;</t>
  </si>
  <si>
    <t>&gt; Employed and had more than one job last year ;  &gt; Males ;</t>
  </si>
  <si>
    <t>&gt; Employed and had more than one job last year ;  &gt; Females ;</t>
  </si>
  <si>
    <t>&gt;&gt; Single job holder and had more than one job last year ;  Persons ;</t>
  </si>
  <si>
    <t>&gt;&gt; Single job holder and had more than one job last year ;  &gt; Males ;</t>
  </si>
  <si>
    <t>&gt;&gt; Single job holder and had more than one job last year ;  &gt; Females ;</t>
  </si>
  <si>
    <t>&gt;&gt; Multiple job holder and had more than one job last year ;  Persons ;</t>
  </si>
  <si>
    <t>&gt;&gt; Multiple job holder and had more than one job last year ;  &gt; Males ;</t>
  </si>
  <si>
    <t>&gt;&gt; Multiple job holder and had more than one job last year ;  &gt; Females ;</t>
  </si>
  <si>
    <t>&gt;&gt; Underemployed and had more than one job last year ;  Persons ;</t>
  </si>
  <si>
    <t>&gt;&gt; Underemployed and had more than one job last year ;  &gt; Males ;</t>
  </si>
  <si>
    <t>&gt;&gt; Underemployed and had more than one job last year ;  &gt; Females ;</t>
  </si>
  <si>
    <t>&gt; Unemployed and had a job last year ;  Persons ;</t>
  </si>
  <si>
    <t>&gt; Unemployed and had a job last year ;  &gt; Males ;</t>
  </si>
  <si>
    <t>&gt; Unemployed and had a job last year ;  &gt; Females ;</t>
  </si>
  <si>
    <t>&gt; Not in the labour force and had a job last year ;  Persons ;</t>
  </si>
  <si>
    <t>&gt; Not in the labour force and had a job last year ;  &gt; Males ;</t>
  </si>
  <si>
    <t>&gt; Not in the labour force and had a job last year ;  &gt; Females ;</t>
  </si>
  <si>
    <t>Left a job last year ;  Persons ;</t>
  </si>
  <si>
    <t>Left a job last year ;  &gt; Males ;</t>
  </si>
  <si>
    <t>Left a job last year ;  &gt; Females ;</t>
  </si>
  <si>
    <t>&gt; Employed in a new job since left last job ;  Persons ;</t>
  </si>
  <si>
    <t>&gt; Employed in a new job since left last job ;  &gt; Males ;</t>
  </si>
  <si>
    <t>&gt; Employed in a new job since left last job ;  &gt; Females ;</t>
  </si>
  <si>
    <t>&gt;&gt; Underemployed in a new job since left last job ;  Persons ;</t>
  </si>
  <si>
    <t>&gt;&gt; Underemployed in a new job since left last job ;  &gt; Males ;</t>
  </si>
  <si>
    <t>&gt;&gt; Underemployed in a new job since left last job ;  &gt; Females ;</t>
  </si>
  <si>
    <t>&gt; Not employed since left last job ;  Persons ;</t>
  </si>
  <si>
    <t>&gt; Not employed since left last job ;  &gt; Males ;</t>
  </si>
  <si>
    <t>&gt; Not employed since left last job ;  &gt; Females ;</t>
  </si>
  <si>
    <t>Lost a job last year ;  Persons ;</t>
  </si>
  <si>
    <t>Lost a job last year ;  &gt; Males ;</t>
  </si>
  <si>
    <t>Lost a job last year ;  &gt; Females ;</t>
  </si>
  <si>
    <t>&gt; Retrenched last year ;  Persons ;</t>
  </si>
  <si>
    <t>&gt; Retrenched last year ;  &gt; Males ;</t>
  </si>
  <si>
    <t>&gt; Retrenched last year ;  &gt; Females ;</t>
  </si>
  <si>
    <t>&gt; Employed in a new job since lost last job ;  Persons ;</t>
  </si>
  <si>
    <t>&gt; Employed in a new job since lost last job ;  &gt; Males ;</t>
  </si>
  <si>
    <t>&gt; Employed in a new job since lost last job ;  &gt; Females ;</t>
  </si>
  <si>
    <t>&gt;&gt; Underemployed in a new job since lost last job ;  Persons ;</t>
  </si>
  <si>
    <t>&gt;&gt; Underemployed in a new job since lost last job ;  &gt; Males ;</t>
  </si>
  <si>
    <t>&gt;&gt; Underemployed in a new job since lost last job ;  &gt; Females ;</t>
  </si>
  <si>
    <t>&gt; Not employed since lost last job ;  Persons ;</t>
  </si>
  <si>
    <t>&gt; Not employed since lost last job ;  &gt; Males ;</t>
  </si>
  <si>
    <t>&gt; Not employed since lost last job ;  &gt; Females ;</t>
  </si>
  <si>
    <t>15-64 years ;  Employed total ;  Persons ;</t>
  </si>
  <si>
    <t>15-64 years ;  Employed total ;  &gt; Males ;</t>
  </si>
  <si>
    <t>15-64 years ;  Employed total ;  &gt; Females ;</t>
  </si>
  <si>
    <t>15-64 years ;  &gt; Less than 1 year in main job ;  Persons ;</t>
  </si>
  <si>
    <t>15-64 years ;  &gt; Less than 1 year in main job ;  &gt; Males ;</t>
  </si>
  <si>
    <t>15-64 years ;  &gt; Less than 1 year in main job ;  &gt; Females ;</t>
  </si>
  <si>
    <t>15-64 years ;  &gt;&gt; Less than 3 months in main job ;  Persons ;</t>
  </si>
  <si>
    <t>15-64 years ;  &gt;&gt; Less than 3 months in main job ;  &gt; Males ;</t>
  </si>
  <si>
    <t>15-64 years ;  &gt;&gt; Less than 3 months in main job ;  &gt; Females ;</t>
  </si>
  <si>
    <t>15-64 years ;  &gt;&gt; 3-5 months in main job ;  Persons ;</t>
  </si>
  <si>
    <t>15-64 years ;  &gt;&gt; 3-5 months in main job ;  &gt; Males ;</t>
  </si>
  <si>
    <t>15-64 years ;  &gt;&gt; 3-5 months in main job ;  &gt; Females ;</t>
  </si>
  <si>
    <t>15-64 years ;  &gt;&gt; 6-11 months in main job ;  Persons ;</t>
  </si>
  <si>
    <t>15-64 years ;  &gt;&gt; 6-11 months in main job ;  &gt; Males ;</t>
  </si>
  <si>
    <t>15-64 years ;  &gt;&gt; 6-11 months in main job ;  &gt; Females ;</t>
  </si>
  <si>
    <t>15-64 years ;  &gt; 1 year or more in main job ;  Persons ;</t>
  </si>
  <si>
    <t>15-64 years ;  &gt; 1 year or more in main job ;  &gt; Males ;</t>
  </si>
  <si>
    <t>15-64 years ;  &gt; 1 year or more in main job ;  &gt; Females ;</t>
  </si>
  <si>
    <t>15-64 years ;  &gt;&gt; 1-4 years in main job ;  Persons ;</t>
  </si>
  <si>
    <t>15-64 years ;  &gt;&gt; 1-4 years in main job ;  &gt; Males ;</t>
  </si>
  <si>
    <t>15-64 years ;  &gt;&gt; 1-4 years in main job ;  &gt; Females ;</t>
  </si>
  <si>
    <t>15-64 years ;  &gt;&gt;&gt; 1 year in main job ;  Persons ;</t>
  </si>
  <si>
    <t>15-64 years ;  &gt;&gt;&gt; 1 year in main job ;  &gt; Males ;</t>
  </si>
  <si>
    <t>15-64 years ;  &gt;&gt;&gt; 1 year in main job ;  &gt; Females ;</t>
  </si>
  <si>
    <t>15-64 years ;  &gt;&gt;&gt; 2 years in main job ;  Persons ;</t>
  </si>
  <si>
    <t>15-64 years ;  &gt;&gt;&gt; 2 years in main job ;  &gt; Males ;</t>
  </si>
  <si>
    <t>15-64 years ;  &gt;&gt;&gt; 2 years in main job ;  &gt; Females ;</t>
  </si>
  <si>
    <t>15-64 years ;  &gt;&gt;&gt; 3-4 years in main job ;  Persons ;</t>
  </si>
  <si>
    <t>15-64 years ;  &gt;&gt;&gt; 3-4 years in main job ;  &gt; Males ;</t>
  </si>
  <si>
    <t>15-64 years ;  &gt;&gt;&gt; 3-4 years in main job ;  &gt; Females ;</t>
  </si>
  <si>
    <t>15-64 years ;  &gt;&gt; 5 years or more in main job ;  Persons ;</t>
  </si>
  <si>
    <t>15-64 years ;  &gt;&gt; 5 years or more in main job ;  &gt; Males ;</t>
  </si>
  <si>
    <t>15-64 years ;  &gt;&gt; 5 years or more in main job ;  &gt; Females ;</t>
  </si>
  <si>
    <t>15-64 years ;  &gt;&gt;&gt; 5-9 years in main job ;  Persons ;</t>
  </si>
  <si>
    <t>15-64 years ;  &gt;&gt;&gt; 5-9 years in main job ;  &gt; Males ;</t>
  </si>
  <si>
    <t>15-64 years ;  &gt;&gt;&gt; 5-9 years in main job ;  &gt; Females ;</t>
  </si>
  <si>
    <t>15-64 years ;  &gt;&gt;&gt; 10 years or more in main job ;  Persons ;</t>
  </si>
  <si>
    <t>15-64 years ;  &gt;&gt;&gt; 10 years or more in main job ;  &gt; Males ;</t>
  </si>
  <si>
    <t>15-64 years ;  &gt;&gt;&gt; 10 years or more in main job ;  &gt; Females ;</t>
  </si>
  <si>
    <t>15-64 years ;  &gt;&gt;&gt;&gt; 10-19 years in main job ;  Persons ;</t>
  </si>
  <si>
    <t>15-64 years ;  &gt;&gt;&gt;&gt; 10-19 years in main job ;  &gt; Males ;</t>
  </si>
  <si>
    <t>15-64 years ;  &gt;&gt;&gt;&gt; 10-19 years in main job ;  &gt; Females ;</t>
  </si>
  <si>
    <t>15-64 years ;  &gt;&gt;&gt;&gt; 20 years or more in main job ;  Persons ;</t>
  </si>
  <si>
    <t>15-64 years ;  &gt;&gt;&gt;&gt; 20 years or more in main job ;  &gt; Males ;</t>
  </si>
  <si>
    <t>15-64 years ;  &gt;&gt;&gt;&gt; 20 years or more in main job ;  &gt; Females ;</t>
  </si>
  <si>
    <t>15-64 years ;  &gt; Changed jobs in last 12 months ;  Persons ;</t>
  </si>
  <si>
    <t>15-64 years ;  &gt; Changed jobs in last 12 months ;  &gt; Males ;</t>
  </si>
  <si>
    <t>15-64 years ;  &gt; Changed jobs in last 12 months ;  &gt; Females ;</t>
  </si>
  <si>
    <t>15-64 years ;  &gt; Did not change jobs in last 12 months ;  Persons ;</t>
  </si>
  <si>
    <t>15-64 years ;  &gt; Did not change jobs in last 12 months ;  &gt; Males ;</t>
  </si>
  <si>
    <t>15-64 years ;  &gt; Did not change jobs in last 12 months ;  &gt; Females ;</t>
  </si>
  <si>
    <t>15-64 years ;  Civilian Population aged 15 and over ;  Persons ;</t>
  </si>
  <si>
    <t>15-64 years ;  Civilian Population aged 15 and over ;  &gt; Males ;</t>
  </si>
  <si>
    <t>15-64 years ;  Civilian Population aged 15 and over ;  &gt; Females ;</t>
  </si>
  <si>
    <t>15-64 years ;  Left, lost or worked multiple jobs last year ;  Persons ;</t>
  </si>
  <si>
    <t>15-64 years ;  Left, lost or worked multiple jobs last year ;  &gt; Males ;</t>
  </si>
  <si>
    <t>15-64 years ;  Left, lost or worked multiple jobs last year ;  &gt; Females ;</t>
  </si>
  <si>
    <t>15-64 years ;  &gt; Employed and had more than one job last year ;  Persons ;</t>
  </si>
  <si>
    <t>15-64 years ;  &gt; Employed and had more than one job last year ;  &gt; Males ;</t>
  </si>
  <si>
    <t>15-64 years ;  &gt; Employed and had more than one job last year ;  &gt; Females ;</t>
  </si>
  <si>
    <t>15-64 years ;  &gt;&gt; Single job holder and had more than one job last year ;  Persons ;</t>
  </si>
  <si>
    <t>15-64 years ;  &gt;&gt; Single job holder and had more than one job last year ;  &gt; Males ;</t>
  </si>
  <si>
    <t>15-64 years ;  &gt;&gt; Single job holder and had more than one job last year ;  &gt; Females ;</t>
  </si>
  <si>
    <t>15-64 years ;  &gt;&gt; Multiple job holder and had more than one job last year ;  Persons ;</t>
  </si>
  <si>
    <t>15-64 years ;  &gt;&gt; Multiple job holder and had more than one job last year ;  &gt; Males ;</t>
  </si>
  <si>
    <t>15-64 years ;  &gt;&gt; Multiple job holder and had more than one job last year ;  &gt; Females ;</t>
  </si>
  <si>
    <t>15-64 years ;  &gt;&gt; Underemployed and had more than one job last year ;  Persons ;</t>
  </si>
  <si>
    <t>15-64 years ;  &gt;&gt; Underemployed and had more than one job last year ;  &gt; Males ;</t>
  </si>
  <si>
    <t>15-64 years ;  &gt;&gt; Underemployed and had more than one job last year ;  &gt; Females ;</t>
  </si>
  <si>
    <t>15-64 years ;  &gt; Unemployed and had a job last year ;  Persons ;</t>
  </si>
  <si>
    <t>15-64 years ;  &gt; Unemployed and had a job last year ;  &gt; Males ;</t>
  </si>
  <si>
    <t>15-64 years ;  &gt; Unemployed and had a job last year ;  &gt; Females ;</t>
  </si>
  <si>
    <t>15-64 years ;  &gt; Not in the labour force and had a job last year ;  Persons ;</t>
  </si>
  <si>
    <t>15-64 years ;  &gt; Not in the labour force and had a job last year ;  &gt; Males ;</t>
  </si>
  <si>
    <t>15-64 years ;  &gt; Not in the labour force and had a job last year ;  &gt; Females ;</t>
  </si>
  <si>
    <t>15-64 years ;  Left a job last year ;  Persons ;</t>
  </si>
  <si>
    <t>15-64 years ;  Left a job last year ;  &gt; Males ;</t>
  </si>
  <si>
    <t>15-64 years ;  Left a job last year ;  &gt; Females ;</t>
  </si>
  <si>
    <t>15-64 years ;  &gt; Employed in a new job since left last job ;  Persons ;</t>
  </si>
  <si>
    <t>15-64 years ;  &gt; Employed in a new job since left last job ;  &gt; Males ;</t>
  </si>
  <si>
    <t>15-64 years ;  &gt; Employed in a new job since left last job ;  &gt; Females ;</t>
  </si>
  <si>
    <t>15-64 years ;  &gt;&gt; Underemployed in a new job since left last job ;  Persons ;</t>
  </si>
  <si>
    <t>15-64 years ;  &gt;&gt; Underemployed in a new job since left last job ;  &gt; Males ;</t>
  </si>
  <si>
    <t>15-64 years ;  &gt;&gt; Underemployed in a new job since left last job ;  &gt; Females ;</t>
  </si>
  <si>
    <t>15-64 years ;  &gt; Not employed since left last job ;  Persons ;</t>
  </si>
  <si>
    <t>15-64 years ;  &gt; Not employed since left last job ;  &gt; Males ;</t>
  </si>
  <si>
    <t>15-64 years ;  &gt; Not employed since left last job ;  &gt; Females ;</t>
  </si>
  <si>
    <t>15-64 years ;  Lost a job last year ;  Persons ;</t>
  </si>
  <si>
    <t>15-64 years ;  Lost a job last year ;  &gt; Males ;</t>
  </si>
  <si>
    <t>15-64 years ;  Lost a job last year ;  &gt; Females ;</t>
  </si>
  <si>
    <t>15-64 years ;  &gt; Retrenched last year ;  Persons ;</t>
  </si>
  <si>
    <t>15-64 years ;  &gt; Retrenched last year ;  &gt; Males ;</t>
  </si>
  <si>
    <t>15-64 years ;  &gt; Retrenched last year ;  &gt; Females ;</t>
  </si>
  <si>
    <t>15-64 years ;  &gt; Employed in a new job since lost last job ;  Persons ;</t>
  </si>
  <si>
    <t>15-64 years ;  &gt; Employed in a new job since lost last job ;  &gt; Males ;</t>
  </si>
  <si>
    <t>15-64 years ;  &gt; Employed in a new job since lost last job ;  &gt; Females ;</t>
  </si>
  <si>
    <t>15-64 years ;  &gt;&gt; Underemployed in a new job since lost last job ;  Persons ;</t>
  </si>
  <si>
    <t>15-64 years ;  &gt;&gt; Underemployed in a new job since lost last job ;  &gt; Males ;</t>
  </si>
  <si>
    <t>15-64 years ;  &gt;&gt; Underemployed in a new job since lost last job ;  &gt; Females ;</t>
  </si>
  <si>
    <t>15-64 years ;  &gt; Not employed since lost last job ;  Persons ;</t>
  </si>
  <si>
    <t>15-64 years ;  &gt; Not employed since lost last job ;  &gt; Males ;</t>
  </si>
  <si>
    <t>15-64 years ;  &gt; Not employed since lost last job ;  &gt; Females ;</t>
  </si>
  <si>
    <t>&gt; 15-24 years ;  Employed total ;  Persons ;</t>
  </si>
  <si>
    <t>&gt; 15-24 years ;  Employed total ;  &gt; Males ;</t>
  </si>
  <si>
    <t>&gt; 15-24 years ;  Employed total ;  &gt; Females ;</t>
  </si>
  <si>
    <t>&gt; 15-24 years ;  &gt; Less than 1 year in main job ;  Persons ;</t>
  </si>
  <si>
    <t>&gt; 15-24 years ;  &gt; Less than 1 year in main job ;  &gt; Males ;</t>
  </si>
  <si>
    <t>&gt; 15-24 years ;  &gt; Less than 1 year in main job ;  &gt; Females ;</t>
  </si>
  <si>
    <t>&gt; 15-24 years ;  &gt;&gt; Less than 3 months in main job ;  Persons ;</t>
  </si>
  <si>
    <t>&gt; 15-24 years ;  &gt;&gt; Less than 3 months in main job ;  &gt; Males ;</t>
  </si>
  <si>
    <t>&gt; 15-24 years ;  &gt;&gt; Less than 3 months in main job ;  &gt; Females ;</t>
  </si>
  <si>
    <t>&gt; 15-24 years ;  &gt;&gt; 3-5 months in main job ;  Persons ;</t>
  </si>
  <si>
    <t>&gt; 15-24 years ;  &gt;&gt; 3-5 months in main job ;  &gt; Males ;</t>
  </si>
  <si>
    <t>&gt; 15-24 years ;  &gt;&gt; 3-5 months in main job ;  &gt; Females ;</t>
  </si>
  <si>
    <t>&gt; 15-24 years ;  &gt;&gt; 6-11 months in main job ;  Persons ;</t>
  </si>
  <si>
    <t>&gt; 15-24 years ;  &gt;&gt; 6-11 months in main job ;  &gt; Males ;</t>
  </si>
  <si>
    <t>&gt; 15-24 years ;  &gt;&gt; 6-11 months in main job ;  &gt; Females ;</t>
  </si>
  <si>
    <t>&gt; 15-24 years ;  &gt; 1 year or more in main job ;  Persons ;</t>
  </si>
  <si>
    <t>&gt; 15-24 years ;  &gt; 1 year or more in main job ;  &gt; Males ;</t>
  </si>
  <si>
    <t>&gt; 15-24 years ;  &gt; 1 year or more in main job ;  &gt; Females ;</t>
  </si>
  <si>
    <t>&gt; 15-24 years ;  &gt;&gt; 1-4 years in main job ;  Persons ;</t>
  </si>
  <si>
    <t>&gt; 15-24 years ;  &gt;&gt; 1-4 years in main job ;  &gt; Males ;</t>
  </si>
  <si>
    <t>&gt; 15-24 years ;  &gt;&gt; 1-4 years in main job ;  &gt; Females ;</t>
  </si>
  <si>
    <t>&gt; 15-24 years ;  &gt;&gt;&gt; 1 year in main job ;  Persons ;</t>
  </si>
  <si>
    <t>&gt; 15-24 years ;  &gt;&gt;&gt; 1 year in main job ;  &gt; Males ;</t>
  </si>
  <si>
    <t>&gt; 15-24 years ;  &gt;&gt;&gt; 1 year in main job ;  &gt; Females ;</t>
  </si>
  <si>
    <t>&gt; 15-24 years ;  &gt;&gt;&gt; 2 years in main job ;  Persons ;</t>
  </si>
  <si>
    <t>&gt; 15-24 years ;  &gt;&gt;&gt; 2 years in main job ;  &gt; Males ;</t>
  </si>
  <si>
    <t>&gt; 15-24 years ;  &gt;&gt;&gt; 2 years in main job ;  &gt; Females ;</t>
  </si>
  <si>
    <t>&gt; 15-24 years ;  &gt;&gt;&gt; 3-4 years in main job ;  Persons ;</t>
  </si>
  <si>
    <t>&gt; 15-24 years ;  &gt;&gt;&gt; 3-4 years in main job ;  &gt; Males ;</t>
  </si>
  <si>
    <t>&gt; 15-24 years ;  &gt;&gt;&gt; 3-4 years in main job ;  &gt; Females ;</t>
  </si>
  <si>
    <t>&gt; 15-24 years ;  &gt;&gt; 5 years or more in main job ;  Persons ;</t>
  </si>
  <si>
    <t>&gt; 15-24 years ;  &gt;&gt; 5 years or more in main job ;  &gt; Males ;</t>
  </si>
  <si>
    <t>&gt; 15-24 years ;  &gt;&gt; 5 years or more in main job ;  &gt; Females ;</t>
  </si>
  <si>
    <t>&gt; 15-24 years ;  &gt;&gt;&gt; 5-9 years in main job ;  Persons ;</t>
  </si>
  <si>
    <t>&gt; 15-24 years ;  &gt;&gt;&gt; 5-9 years in main job ;  &gt; Males ;</t>
  </si>
  <si>
    <t>&gt; 15-24 years ;  &gt;&gt;&gt; 5-9 years in main job ;  &gt; Females ;</t>
  </si>
  <si>
    <t>&gt; 15-24 years ;  &gt;&gt;&gt; 10 years or more in main job ;  Persons ;</t>
  </si>
  <si>
    <t>&gt; 15-24 years ;  &gt;&gt;&gt; 10 years or more in main job ;  &gt; Males ;</t>
  </si>
  <si>
    <t>&gt; 15-24 years ;  &gt;&gt;&gt; 10 years or more in main job ;  &gt; Females ;</t>
  </si>
  <si>
    <t>&gt; 15-24 years ;  &gt;&gt;&gt;&gt; 10-19 years in main job ;  Persons ;</t>
  </si>
  <si>
    <t>&gt; 15-24 years ;  &gt;&gt;&gt;&gt; 10-19 years in main job ;  &gt; Males ;</t>
  </si>
  <si>
    <t>&gt; 15-24 years ;  &gt;&gt;&gt;&gt; 10-19 years in main job ;  &gt; Females ;</t>
  </si>
  <si>
    <t>&gt; 15-24 years ;  &gt;&gt;&gt;&gt; 20 years or more in main job ;  Persons ;</t>
  </si>
  <si>
    <t>&gt; 15-24 years ;  &gt;&gt;&gt;&gt; 20 years or more in main job ;  &gt; Males ;</t>
  </si>
  <si>
    <t>&gt; 15-24 years ;  &gt;&gt;&gt;&gt; 20 years or more in main job ;  &gt; Females ;</t>
  </si>
  <si>
    <t>&gt; 15-24 years ;  &gt; Changed jobs in last 12 months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</si>
  <si>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</si>
  <si>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</si>
  <si>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</si>
  <si>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</si>
  <si>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</si>
  <si>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</si>
  <si>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</si>
  <si>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</si>
  <si>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</si>
  <si>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</si>
  <si>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</si>
  <si>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</si>
  <si>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A126251734V</t>
  </si>
  <si>
    <t>A126266422K</t>
  </si>
  <si>
    <t>A126259078C</t>
  </si>
  <si>
    <t>A126251770C</t>
  </si>
  <si>
    <t>A126266458L</t>
  </si>
  <si>
    <t>A126259114A</t>
  </si>
  <si>
    <t>A126251718V</t>
  </si>
  <si>
    <t>A126266406K</t>
  </si>
  <si>
    <t>A126259062K</t>
  </si>
  <si>
    <t>A126251774L</t>
  </si>
  <si>
    <t>A126266462C</t>
  </si>
  <si>
    <t>A126259118K</t>
  </si>
  <si>
    <t>A126251778W</t>
  </si>
  <si>
    <t>A126266466L</t>
  </si>
  <si>
    <t>A126259122A</t>
  </si>
  <si>
    <t>A126251722K</t>
  </si>
  <si>
    <t>A126266410A</t>
  </si>
  <si>
    <t>A126259066V</t>
  </si>
  <si>
    <t>A126251726V</t>
  </si>
  <si>
    <t>A126266414K</t>
  </si>
  <si>
    <t>A126259070K</t>
  </si>
  <si>
    <t>A126251750V</t>
  </si>
  <si>
    <t>A126266438C</t>
  </si>
  <si>
    <t>A126259094C</t>
  </si>
  <si>
    <t>A126251694L</t>
  </si>
  <si>
    <t>A126266382C</t>
  </si>
  <si>
    <t>A126259038K</t>
  </si>
  <si>
    <t>A126251782L</t>
  </si>
  <si>
    <t>A126266470C</t>
  </si>
  <si>
    <t>A126259126K</t>
  </si>
  <si>
    <t>A126251754C</t>
  </si>
  <si>
    <t>A126266442V</t>
  </si>
  <si>
    <t>A126259098L</t>
  </si>
  <si>
    <t>A126251786W</t>
  </si>
  <si>
    <t>A126266474L</t>
  </si>
  <si>
    <t>A126259130A</t>
  </si>
  <si>
    <t>A126251698W</t>
  </si>
  <si>
    <t>A126266386L</t>
  </si>
  <si>
    <t>A126259042A</t>
  </si>
  <si>
    <t>A126251658C</t>
  </si>
  <si>
    <t>A126266346V</t>
  </si>
  <si>
    <t>A126259002J</t>
  </si>
  <si>
    <t>A126251670V</t>
  </si>
  <si>
    <t>A126266358C</t>
  </si>
  <si>
    <t>A126259014T</t>
  </si>
  <si>
    <t>A126251730K</t>
  </si>
  <si>
    <t>A126266418V</t>
  </si>
  <si>
    <t>A126259074V</t>
  </si>
  <si>
    <t>A126251674C</t>
  </si>
  <si>
    <t>A126266362V</t>
  </si>
  <si>
    <t>A126259018A</t>
  </si>
  <si>
    <t>A126251666C</t>
  </si>
  <si>
    <t>A126266354V</t>
  </si>
  <si>
    <t>A126259010J</t>
  </si>
  <si>
    <t>A126251758L</t>
  </si>
  <si>
    <t>A126266446C</t>
  </si>
  <si>
    <t>A126259102T</t>
  </si>
  <si>
    <t>A126251762C</t>
  </si>
  <si>
    <t>A126266450V</t>
  </si>
  <si>
    <t>A126259106A</t>
  </si>
  <si>
    <t>A126251682C</t>
  </si>
  <si>
    <t>A126266370V</t>
  </si>
  <si>
    <t>A126259026A</t>
  </si>
  <si>
    <t>A126251662V</t>
  </si>
  <si>
    <t>A126266350K</t>
  </si>
  <si>
    <t>A126259006T</t>
  </si>
  <si>
    <t>A126251702A</t>
  </si>
  <si>
    <t>A126266390C</t>
  </si>
  <si>
    <t>A126259046K</t>
  </si>
  <si>
    <t>A126251678L</t>
  </si>
  <si>
    <t>A126266366C</t>
  </si>
  <si>
    <t>A126259022T</t>
  </si>
  <si>
    <t>A126251706K</t>
  </si>
  <si>
    <t>A126266394L</t>
  </si>
  <si>
    <t>A126259050A</t>
  </si>
  <si>
    <t>A126251686L</t>
  </si>
  <si>
    <t>A126266374C</t>
  </si>
  <si>
    <t>A126259030T</t>
  </si>
  <si>
    <t>A126251710A</t>
  </si>
  <si>
    <t>A126266398W</t>
  </si>
  <si>
    <t>A126259054K</t>
  </si>
  <si>
    <t>A126251738C</t>
  </si>
  <si>
    <t>A126266426V</t>
  </si>
  <si>
    <t>A126259082V</t>
  </si>
  <si>
    <t>A126251714K</t>
  </si>
  <si>
    <t>A126266402A</t>
  </si>
  <si>
    <t>A126259058V</t>
  </si>
  <si>
    <t>A126251690C</t>
  </si>
  <si>
    <t>A126266378L</t>
  </si>
  <si>
    <t>A126259034A</t>
  </si>
  <si>
    <t>A126251766L</t>
  </si>
  <si>
    <t>A126266454C</t>
  </si>
  <si>
    <t>A126259110T</t>
  </si>
  <si>
    <t>A126251742V</t>
  </si>
  <si>
    <t>A126266430K</t>
  </si>
  <si>
    <t>A126259086C</t>
  </si>
  <si>
    <t>A126251746C</t>
  </si>
  <si>
    <t>A126266434V</t>
  </si>
  <si>
    <t>A126259090V</t>
  </si>
  <si>
    <t>A126251790L</t>
  </si>
  <si>
    <t>A126266478W</t>
  </si>
  <si>
    <t>A126259134K</t>
  </si>
  <si>
    <t>A126255406F</t>
  </si>
  <si>
    <t>A126270094L</t>
  </si>
  <si>
    <t>A126262750X</t>
  </si>
  <si>
    <t>A126255442R</t>
  </si>
  <si>
    <t>A126270130K</t>
  </si>
  <si>
    <t>A126262786A</t>
  </si>
  <si>
    <t>A126255390X</t>
  </si>
  <si>
    <t>A126270078L</t>
  </si>
  <si>
    <t>A126262734X</t>
  </si>
  <si>
    <t>A126255446X</t>
  </si>
  <si>
    <t>A126270134V</t>
  </si>
  <si>
    <t>A126262790T</t>
  </si>
  <si>
    <t>A126255450R</t>
  </si>
  <si>
    <t>A126270138C</t>
  </si>
  <si>
    <t>A126262794A</t>
  </si>
  <si>
    <t>A126255394J</t>
  </si>
  <si>
    <t>A126270082C</t>
  </si>
  <si>
    <t>A126262738J</t>
  </si>
  <si>
    <t>A126255398T</t>
  </si>
  <si>
    <t>A126270086L</t>
  </si>
  <si>
    <t>A126262742X</t>
  </si>
  <si>
    <t>A126255422F</t>
  </si>
  <si>
    <t>A126270110A</t>
  </si>
  <si>
    <t>A126262766T</t>
  </si>
  <si>
    <t>A126255366X</t>
  </si>
  <si>
    <t>A126270054V</t>
  </si>
  <si>
    <t>A126262710F</t>
  </si>
  <si>
    <t>A126255454X</t>
  </si>
  <si>
    <t>A126270142V</t>
  </si>
  <si>
    <t>A126262798K</t>
  </si>
  <si>
    <t>A126255426R</t>
  </si>
  <si>
    <t>A126270114K</t>
  </si>
  <si>
    <t>A126262770J</t>
  </si>
  <si>
    <t>A126255458J</t>
  </si>
  <si>
    <t>A126270146C</t>
  </si>
  <si>
    <t>A126262802R</t>
  </si>
  <si>
    <t>A126255370R</t>
  </si>
  <si>
    <t>A126270058C</t>
  </si>
  <si>
    <t>A126262714R</t>
  </si>
  <si>
    <t>A126255330W</t>
  </si>
  <si>
    <t>A126270018K</t>
  </si>
  <si>
    <t>A126262674J</t>
  </si>
  <si>
    <t>A126255342F</t>
  </si>
  <si>
    <t>A126270030A</t>
  </si>
  <si>
    <t>A126262686T</t>
  </si>
  <si>
    <t>A126255402W</t>
  </si>
  <si>
    <t>A126270090C</t>
  </si>
  <si>
    <t>A126262746J</t>
  </si>
  <si>
    <t>A126255346R</t>
  </si>
  <si>
    <t>A126270034K</t>
  </si>
  <si>
    <t>A126262690J</t>
  </si>
  <si>
    <t>A126255338R</t>
  </si>
  <si>
    <t>A126270026K</t>
  </si>
  <si>
    <t>A126262682J</t>
  </si>
  <si>
    <t>A126255430F</t>
  </si>
  <si>
    <t>A126270118V</t>
  </si>
  <si>
    <t>A126262774T</t>
  </si>
  <si>
    <t>A126255434R</t>
  </si>
  <si>
    <t>A126270122K</t>
  </si>
  <si>
    <t>A126262778A</t>
  </si>
  <si>
    <t>A126255354R</t>
  </si>
  <si>
    <t>A126270042K</t>
  </si>
  <si>
    <t>A126262698A</t>
  </si>
  <si>
    <t>A126255334F</t>
  </si>
  <si>
    <t>A126270022A</t>
  </si>
  <si>
    <t>A126262678T</t>
  </si>
  <si>
    <t>A126255374X</t>
  </si>
  <si>
    <t>A126270062V</t>
  </si>
  <si>
    <t>A126262718X</t>
  </si>
  <si>
    <t>A126255350F</t>
  </si>
  <si>
    <t>A126270038V</t>
  </si>
  <si>
    <t>A126262694T</t>
  </si>
  <si>
    <t>A126255378J</t>
  </si>
  <si>
    <t>A126270066C</t>
  </si>
  <si>
    <t>A126262722R</t>
  </si>
  <si>
    <t>A126255358X</t>
  </si>
  <si>
    <t>A126270046V</t>
  </si>
  <si>
    <t>A126262702F</t>
  </si>
  <si>
    <t>A126255382X</t>
  </si>
  <si>
    <t>A126270070V</t>
  </si>
  <si>
    <t>A126262726X</t>
  </si>
  <si>
    <t>A126255410W</t>
  </si>
  <si>
    <t>A126270098W</t>
  </si>
  <si>
    <t>A126262754J</t>
  </si>
  <si>
    <t>A126255386J</t>
  </si>
  <si>
    <t>A126270074C</t>
  </si>
  <si>
    <t>A126262730R</t>
  </si>
  <si>
    <t>A126255362R</t>
  </si>
  <si>
    <t>A126270050K</t>
  </si>
  <si>
    <t>A126262706R</t>
  </si>
  <si>
    <t>A126255438X</t>
  </si>
  <si>
    <t>A126270126V</t>
  </si>
  <si>
    <t>A126262782T</t>
  </si>
  <si>
    <t>A126255414F</t>
  </si>
  <si>
    <t>A126270102A</t>
  </si>
  <si>
    <t>A126262758T</t>
  </si>
  <si>
    <t>A126255418R</t>
  </si>
  <si>
    <t>A126270106K</t>
  </si>
  <si>
    <t>A126262762J</t>
  </si>
  <si>
    <t>A126255462X</t>
  </si>
  <si>
    <t>A126270150V</t>
  </si>
  <si>
    <t>A126262806X</t>
  </si>
  <si>
    <t>A126252958X</t>
  </si>
  <si>
    <t>A126267646R</t>
  </si>
  <si>
    <t>A126260302J</t>
  </si>
  <si>
    <t>A126252994J</t>
  </si>
  <si>
    <t>A126267682X</t>
  </si>
  <si>
    <t>A126260338K</t>
  </si>
  <si>
    <t>A126252942F</t>
  </si>
  <si>
    <t>A126267630W</t>
  </si>
  <si>
    <t>A126260286V</t>
  </si>
  <si>
    <t>A126252998T</t>
  </si>
  <si>
    <t>A126267686J</t>
  </si>
  <si>
    <t>A126260342A</t>
  </si>
  <si>
    <t>A126253002X</t>
  </si>
  <si>
    <t>A126267690X</t>
  </si>
  <si>
    <t>A126260346K</t>
  </si>
  <si>
    <t>A126252946R</t>
  </si>
  <si>
    <t>A126267634F</t>
  </si>
  <si>
    <t>A126260290K</t>
  </si>
  <si>
    <t>A126252950F</t>
  </si>
  <si>
    <t>A126267638R</t>
  </si>
  <si>
    <t>A126260294V</t>
  </si>
  <si>
    <t>A126252974X</t>
  </si>
  <si>
    <t>A126267662R</t>
  </si>
  <si>
    <t>A126260318A</t>
  </si>
  <si>
    <t>A126252918F</t>
  </si>
  <si>
    <t>A126267606W</t>
  </si>
  <si>
    <t>A126260262A</t>
  </si>
  <si>
    <t>A126253006J</t>
  </si>
  <si>
    <t>A126267694J</t>
  </si>
  <si>
    <t>A126260350A</t>
  </si>
  <si>
    <t>A126252978J</t>
  </si>
  <si>
    <t>A126267666X</t>
  </si>
  <si>
    <t>A126260322T</t>
  </si>
  <si>
    <t>A126253010X</t>
  </si>
  <si>
    <t>A126267698T</t>
  </si>
  <si>
    <t>A126260354K</t>
  </si>
  <si>
    <t>A126252922W</t>
  </si>
  <si>
    <t>A126267610L</t>
  </si>
  <si>
    <t>A126260266K</t>
  </si>
  <si>
    <t>A126252882R</t>
  </si>
  <si>
    <t>A126267570F</t>
  </si>
  <si>
    <t>A126260226T</t>
  </si>
  <si>
    <t>A126252894X</t>
  </si>
  <si>
    <t>A126267582R</t>
  </si>
  <si>
    <t>A126260238A</t>
  </si>
  <si>
    <t>A126252954R</t>
  </si>
  <si>
    <t>&gt; 15-24 years ;  &gt; Changed jobs in last 12 months ;  &gt; Males ;</t>
  </si>
  <si>
    <t>&gt; 15-24 years ;  &gt; Changed jobs in last 12 months ;  &gt; Females ;</t>
  </si>
  <si>
    <t>&gt; 15-24 years ;  &gt; Did not change jobs in last 12 months ;  Persons ;</t>
  </si>
  <si>
    <t>&gt; 15-24 years ;  &gt; Did not change jobs in last 12 months ;  &gt; Males ;</t>
  </si>
  <si>
    <t>&gt; 15-24 years ;  &gt; Did not change jobs in last 12 months ;  &gt; Females ;</t>
  </si>
  <si>
    <t>&gt; 15-24 years ;  Civilian Population aged 15 and over ;  Persons ;</t>
  </si>
  <si>
    <t>&gt; 15-24 years ;  Civilian Population aged 15 and over ;  &gt; Males ;</t>
  </si>
  <si>
    <t>&gt; 15-24 years ;  Civilian Population aged 15 and over ;  &gt; Females ;</t>
  </si>
  <si>
    <t>&gt; 15-24 years ;  Left, lost or worked multiple jobs last year ;  Persons ;</t>
  </si>
  <si>
    <t>&gt; 15-24 years ;  Left, lost or worked multiple jobs last year ;  &gt; Males ;</t>
  </si>
  <si>
    <t>&gt; 15-24 years ;  Left, lost or worked multiple jobs last year ;  &gt; Females ;</t>
  </si>
  <si>
    <t>&gt; 15-24 years ;  &gt; Employed and had more than one job last year ;  Persons ;</t>
  </si>
  <si>
    <t>&gt; 15-24 years ;  &gt; Employed and had more than one job last year ;  &gt; Males ;</t>
  </si>
  <si>
    <t>&gt; 15-24 years ;  &gt; Employed and had more than one job last year ;  &gt; Females ;</t>
  </si>
  <si>
    <t>&gt; 15-24 years ;  &gt;&gt; Single job holder and had more than one job last year ;  Persons ;</t>
  </si>
  <si>
    <t>&gt; 15-24 years ;  &gt;&gt; Single job holder and had more than one job last year ;  &gt; Males ;</t>
  </si>
  <si>
    <t>&gt; 15-24 years ;  &gt;&gt; Single job holder and had more than one job last year ;  &gt; Females ;</t>
  </si>
  <si>
    <t>&gt; 15-24 years ;  &gt;&gt; Multiple job holder and had more than one job last year ;  Persons ;</t>
  </si>
  <si>
    <t>&gt; 15-24 years ;  &gt;&gt; Multiple job holder and had more than one job last year ;  &gt; Males ;</t>
  </si>
  <si>
    <t>&gt; 15-24 years ;  &gt;&gt; Multiple job holder and had more than one job last year ;  &gt; Females ;</t>
  </si>
  <si>
    <t>&gt; 15-24 years ;  &gt;&gt; Underemployed and had more than one job last year ;  Persons ;</t>
  </si>
  <si>
    <t>&gt; 15-24 years ;  &gt;&gt; Underemployed and had more than one job last year ;  &gt; Males ;</t>
  </si>
  <si>
    <t>&gt; 15-24 years ;  &gt;&gt; Underemployed and had more than one job last year ;  &gt; Females ;</t>
  </si>
  <si>
    <t>&gt; 15-24 years ;  &gt; Unemployed and had a job last year ;  Persons ;</t>
  </si>
  <si>
    <t>&gt; 15-24 years ;  &gt; Unemployed and had a job last year ;  &gt; Males ;</t>
  </si>
  <si>
    <t>&gt; 15-24 years ;  &gt; Unemployed and had a job last year ;  &gt; Females ;</t>
  </si>
  <si>
    <t>&gt; 15-24 years ;  &gt; Not in the labour force and had a job last year ;  Persons ;</t>
  </si>
  <si>
    <t>&gt; 15-24 years ;  &gt; Not in the labour force and had a job last year ;  &gt; Males ;</t>
  </si>
  <si>
    <t>&gt; 15-24 years ;  &gt; Not in the labour force and had a job last year ;  &gt; Females ;</t>
  </si>
  <si>
    <t>&gt; 15-24 years ;  Left a job last year ;  Persons ;</t>
  </si>
  <si>
    <t>&gt; 15-24 years ;  Left a job last year ;  &gt; Males ;</t>
  </si>
  <si>
    <t>&gt; 15-24 years ;  Left a job last year ;  &gt; Females ;</t>
  </si>
  <si>
    <t>&gt; 15-24 years ;  &gt; Employed in a new job since left last job ;  Persons ;</t>
  </si>
  <si>
    <t>&gt; 15-24 years ;  &gt; Employed in a new job since left last job ;  &gt; Males ;</t>
  </si>
  <si>
    <t>&gt; 15-24 years ;  &gt; Employed in a new job since left last job ;  &gt; Females ;</t>
  </si>
  <si>
    <t>&gt; 15-24 years ;  &gt;&gt; Underemployed in a new job since left last job ;  Persons ;</t>
  </si>
  <si>
    <t>&gt; 15-24 years ;  &gt;&gt; Underemployed in a new job since left last job ;  &gt; Males ;</t>
  </si>
  <si>
    <t>&gt; 15-24 years ;  &gt;&gt; Underemployed in a new job since left last job ;  &gt; Females ;</t>
  </si>
  <si>
    <t>&gt; 15-24 years ;  &gt; Not employed since left last job ;  Persons ;</t>
  </si>
  <si>
    <t>&gt; 15-24 years ;  &gt; Not employed since left last job ;  &gt; Males ;</t>
  </si>
  <si>
    <t>&gt; 15-24 years ;  &gt; Not employed since left last job ;  &gt; Females ;</t>
  </si>
  <si>
    <t>&gt; 15-24 years ;  Lost a job last year ;  Persons ;</t>
  </si>
  <si>
    <t>&gt; 15-24 years ;  Lost a job last year ;  &gt; Males ;</t>
  </si>
  <si>
    <t>&gt; 15-24 years ;  Lost a job last year ;  &gt; Females ;</t>
  </si>
  <si>
    <t>&gt; 15-24 years ;  &gt; Retrenched last year ;  Persons ;</t>
  </si>
  <si>
    <t>&gt; 15-24 years ;  &gt; Retrenched last year ;  &gt; Males ;</t>
  </si>
  <si>
    <t>&gt; 15-24 years ;  &gt; Retrenched last year ;  &gt; Females ;</t>
  </si>
  <si>
    <t>&gt; 15-24 years ;  &gt; Employed in a new job since lost last job ;  Persons ;</t>
  </si>
  <si>
    <t>&gt; 15-24 years ;  &gt; Employed in a new job since lost last job ;  &gt; Males ;</t>
  </si>
  <si>
    <t>&gt; 15-24 years ;  &gt; Employed in a new job since lost last job ;  &gt; Females ;</t>
  </si>
  <si>
    <t>&gt; 15-24 years ;  &gt;&gt; Underemployed in a new job since lost last job ;  Persons ;</t>
  </si>
  <si>
    <t>&gt; 15-24 years ;  &gt;&gt; Underemployed in a new job since lost last job ;  &gt; Males ;</t>
  </si>
  <si>
    <t>&gt; 15-24 years ;  &gt;&gt; Underemployed in a new job since lost last job ;  &gt; Females ;</t>
  </si>
  <si>
    <t>&gt; 15-24 years ;  &gt; Not employed since lost last job ;  Persons ;</t>
  </si>
  <si>
    <t>&gt; 15-24 years ;  &gt; Not employed since lost last job ;  &gt; Males ;</t>
  </si>
  <si>
    <t>&gt; 15-24 years ;  &gt; Not employed since lost last job ;  &gt; Females ;</t>
  </si>
  <si>
    <t>&gt; 25-44 years ;  Employed total ;  Persons ;</t>
  </si>
  <si>
    <t>&gt; 25-44 years ;  Employed total ;  &gt; Males ;</t>
  </si>
  <si>
    <t>&gt; 25-44 years ;  Employed total ;  &gt; Females ;</t>
  </si>
  <si>
    <t>&gt; 25-44 years ;  &gt; Less than 1 year in main job ;  Persons ;</t>
  </si>
  <si>
    <t>&gt; 25-44 years ;  &gt; Less than 1 year in main job ;  &gt; Males ;</t>
  </si>
  <si>
    <t>&gt; 25-44 years ;  &gt; Less than 1 year in main job ;  &gt; Females ;</t>
  </si>
  <si>
    <t>&gt; 25-44 years ;  &gt;&gt; Less than 3 months in main job ;  Persons ;</t>
  </si>
  <si>
    <t>&gt; 25-44 years ;  &gt;&gt; Less than 3 months in main job ;  &gt; Males ;</t>
  </si>
  <si>
    <t>&gt; 25-44 years ;  &gt;&gt; Less than 3 months in main job ;  &gt; Females ;</t>
  </si>
  <si>
    <t>&gt; 25-44 years ;  &gt;&gt; 3-5 months in main job ;  Persons ;</t>
  </si>
  <si>
    <t>&gt; 25-44 years ;  &gt;&gt; 3-5 months in main job ;  &gt; Males ;</t>
  </si>
  <si>
    <t>&gt; 25-44 years ;  &gt;&gt; 3-5 months in main job ;  &gt; Females ;</t>
  </si>
  <si>
    <t>&gt; 25-44 years ;  &gt;&gt; 6-11 months in main job ;  Persons ;</t>
  </si>
  <si>
    <t>&gt; 25-44 years ;  &gt;&gt; 6-11 months in main job ;  &gt; Males ;</t>
  </si>
  <si>
    <t>&gt; 25-44 years ;  &gt;&gt; 6-11 months in main job ;  &gt; Females ;</t>
  </si>
  <si>
    <t>&gt; 25-44 years ;  &gt; 1 year or more in main job ;  Persons ;</t>
  </si>
  <si>
    <t>&gt; 25-44 years ;  &gt; 1 year or more in main job ;  &gt; Males ;</t>
  </si>
  <si>
    <t>&gt; 25-44 years ;  &gt; 1 year or more in main job ;  &gt; Females ;</t>
  </si>
  <si>
    <t>&gt; 25-44 years ;  &gt;&gt; 1-4 years in main job ;  Persons ;</t>
  </si>
  <si>
    <t>&gt; 25-44 years ;  &gt;&gt; 1-4 years in main job ;  &gt; Males ;</t>
  </si>
  <si>
    <t>&gt; 25-44 years ;  &gt;&gt; 1-4 years in main job ;  &gt; Females ;</t>
  </si>
  <si>
    <t>&gt; 25-44 years ;  &gt;&gt;&gt; 1 year in main job ;  Persons ;</t>
  </si>
  <si>
    <t>&gt; 25-44 years ;  &gt;&gt;&gt; 1 year in main job ;  &gt; Males ;</t>
  </si>
  <si>
    <t>&gt; 25-44 years ;  &gt;&gt;&gt; 1 year in main job ;  &gt; Females ;</t>
  </si>
  <si>
    <t>&gt; 25-44 years ;  &gt;&gt;&gt; 2 years in main job ;  Persons ;</t>
  </si>
  <si>
    <t>&gt; 25-44 years ;  &gt;&gt;&gt; 2 years in main job ;  &gt; Males ;</t>
  </si>
  <si>
    <t>&gt; 25-44 years ;  &gt;&gt;&gt; 2 years in main job ;  &gt; Females ;</t>
  </si>
  <si>
    <t>&gt; 25-44 years ;  &gt;&gt;&gt; 3-4 years in main job ;  Persons ;</t>
  </si>
  <si>
    <t>&gt; 25-44 years ;  &gt;&gt;&gt; 3-4 years in main job ;  &gt; Males ;</t>
  </si>
  <si>
    <t>&gt; 25-44 years ;  &gt;&gt;&gt; 3-4 years in main job ;  &gt; Females ;</t>
  </si>
  <si>
    <t>&gt; 25-44 years ;  &gt;&gt; 5 years or more in main job ;  Persons ;</t>
  </si>
  <si>
    <t>&gt; 25-44 years ;  &gt;&gt; 5 years or more in main job ;  &gt; Males ;</t>
  </si>
  <si>
    <t>&gt; 25-44 years ;  &gt;&gt; 5 years or more in main job ;  &gt; Females ;</t>
  </si>
  <si>
    <t>&gt; 25-44 years ;  &gt;&gt;&gt; 5-9 years in main job ;  Persons ;</t>
  </si>
  <si>
    <t>&gt; 25-44 years ;  &gt;&gt;&gt; 5-9 years in main job ;  &gt; Males ;</t>
  </si>
  <si>
    <t>&gt; 25-44 years ;  &gt;&gt;&gt; 5-9 years in main job ;  &gt; Females ;</t>
  </si>
  <si>
    <t>&gt; 25-44 years ;  &gt;&gt;&gt; 10 years or more in main job ;  Persons ;</t>
  </si>
  <si>
    <t>&gt; 25-44 years ;  &gt;&gt;&gt; 10 years or more in main job ;  &gt; Males ;</t>
  </si>
  <si>
    <t>&gt; 25-44 years ;  &gt;&gt;&gt; 10 years or more in main job ;  &gt; Females ;</t>
  </si>
  <si>
    <t>&gt; 25-44 years ;  &gt;&gt;&gt;&gt; 10-19 years in main job ;  Persons ;</t>
  </si>
  <si>
    <t>&gt; 25-44 years ;  &gt;&gt;&gt;&gt; 10-19 years in main job ;  &gt; Males ;</t>
  </si>
  <si>
    <t>&gt; 25-44 years ;  &gt;&gt;&gt;&gt; 10-19 years in main job ;  &gt; Females ;</t>
  </si>
  <si>
    <t>&gt; 25-44 years ;  &gt;&gt;&gt;&gt; 20 years or more in main job ;  Persons ;</t>
  </si>
  <si>
    <t>&gt; 25-44 years ;  &gt;&gt;&gt;&gt; 20 years or more in main job ;  &gt; Males ;</t>
  </si>
  <si>
    <t>&gt; 25-44 years ;  &gt;&gt;&gt;&gt; 20 years or more in main job ;  &gt; Females ;</t>
  </si>
  <si>
    <t>&gt; 25-44 years ;  &gt; Changed jobs in last 12 months ;  Persons ;</t>
  </si>
  <si>
    <t>&gt; 25-44 years ;  &gt; Changed jobs in last 12 months ;  &gt; Males ;</t>
  </si>
  <si>
    <t>&gt; 25-44 years ;  &gt; Changed jobs in last 12 months ;  &gt; Females ;</t>
  </si>
  <si>
    <t>&gt; 25-44 years ;  &gt; Did not change jobs in last 12 months ;  Persons ;</t>
  </si>
  <si>
    <t>&gt; 25-44 years ;  &gt; Did not change jobs in last 12 months ;  &gt; Males ;</t>
  </si>
  <si>
    <t>&gt; 25-44 years ;  &gt; Did not change jobs in last 12 months ;  &gt; Females ;</t>
  </si>
  <si>
    <t>&gt; 25-44 years ;  Civilian Population aged 15 and over ;  Persons ;</t>
  </si>
  <si>
    <t>&gt; 25-44 years ;  Civilian Population aged 15 and over ;  &gt; Males ;</t>
  </si>
  <si>
    <t>&gt; 25-44 years ;  Civilian Population aged 15 and over ;  &gt; Females ;</t>
  </si>
  <si>
    <t>&gt; 25-44 years ;  Left, lost or worked multiple jobs last year ;  Persons ;</t>
  </si>
  <si>
    <t>&gt; 25-44 years ;  Left, lost or worked multiple jobs last year ;  &gt; Males ;</t>
  </si>
  <si>
    <t>&gt; 25-44 years ;  Left, lost or worked multiple jobs last year ;  &gt; Females ;</t>
  </si>
  <si>
    <t>&gt; 25-44 years ;  &gt; Employed and had more than one job last year ;  Persons ;</t>
  </si>
  <si>
    <t>&gt; 25-44 years ;  &gt; Employed and had more than one job last year ;  &gt; Males ;</t>
  </si>
  <si>
    <t>&gt; 25-44 years ;  &gt; Employed and had more than one job last year ;  &gt; Females ;</t>
  </si>
  <si>
    <t>&gt; 25-44 years ;  &gt;&gt; Single job holder and had more than one job last year ;  Persons ;</t>
  </si>
  <si>
    <t>&gt; 25-44 years ;  &gt;&gt; Single job holder and had more than one job last year ;  &gt; Males ;</t>
  </si>
  <si>
    <t>&gt; 25-44 years ;  &gt;&gt; Single job holder and had more than one job last year ;  &gt; Females ;</t>
  </si>
  <si>
    <t>&gt; 25-44 years ;  &gt;&gt; Multiple job holder and had more than one job last year ;  Persons ;</t>
  </si>
  <si>
    <t>&gt; 25-44 years ;  &gt;&gt; Multiple job holder and had more than one job last year ;  &gt; Males ;</t>
  </si>
  <si>
    <t>&gt; 25-44 years ;  &gt;&gt; Multiple job holder and had more than one job last year ;  &gt; Females ;</t>
  </si>
  <si>
    <t>&gt; 25-44 years ;  &gt;&gt; Underemployed and had more than one job last year ;  Persons ;</t>
  </si>
  <si>
    <t>&gt; 25-44 years ;  &gt;&gt; Underemployed and had more than one job last year ;  &gt; Males ;</t>
  </si>
  <si>
    <t>&gt; 25-44 years ;  &gt;&gt; Underemployed and had more than one job last year ;  &gt; Females ;</t>
  </si>
  <si>
    <t>&gt; 25-44 years ;  &gt; Unemployed and had a job last year ;  Persons ;</t>
  </si>
  <si>
    <t>&gt; 25-44 years ;  &gt; Unemployed and had a job last year ;  &gt; Males ;</t>
  </si>
  <si>
    <t>&gt; 25-44 years ;  &gt; Unemployed and had a job last year ;  &gt; Females ;</t>
  </si>
  <si>
    <t>&gt; 25-44 years ;  &gt; Not in the labour force and had a job last year ;  Persons ;</t>
  </si>
  <si>
    <t>&gt; 25-44 years ;  &gt; Not in the labour force and had a job last year ;  &gt; Males ;</t>
  </si>
  <si>
    <t>&gt; 25-44 years ;  &gt; Not in the labour force and had a job last year ;  &gt; Females ;</t>
  </si>
  <si>
    <t>&gt; 25-44 years ;  Left a job last year ;  Persons ;</t>
  </si>
  <si>
    <t>&gt; 25-44 years ;  Left a job last year ;  &gt; Males ;</t>
  </si>
  <si>
    <t>&gt; 25-44 years ;  Left a job last year ;  &gt; Females ;</t>
  </si>
  <si>
    <t>&gt; 25-44 years ;  &gt; Employed in a new job since left last job ;  Persons ;</t>
  </si>
  <si>
    <t>&gt; 25-44 years ;  &gt; Employed in a new job since left last job ;  &gt; Males ;</t>
  </si>
  <si>
    <t>&gt; 25-44 years ;  &gt; Employed in a new job since left last job ;  &gt; Females ;</t>
  </si>
  <si>
    <t>&gt; 25-44 years ;  &gt;&gt; Underemployed in a new job since left last job ;  Persons ;</t>
  </si>
  <si>
    <t>&gt; 25-44 years ;  &gt;&gt; Underemployed in a new job since left last job ;  &gt; Males ;</t>
  </si>
  <si>
    <t>&gt; 25-44 years ;  &gt;&gt; Underemployed in a new job since left last job ;  &gt; Females ;</t>
  </si>
  <si>
    <t>&gt; 25-44 years ;  &gt; Not employed since left last job ;  Persons ;</t>
  </si>
  <si>
    <t>&gt; 25-44 years ;  &gt; Not employed since left last job ;  &gt; Males ;</t>
  </si>
  <si>
    <t>&gt; 25-44 years ;  &gt; Not employed since left last job ;  &gt; Females ;</t>
  </si>
  <si>
    <t>&gt; 25-44 years ;  Lost a job last year ;  Persons ;</t>
  </si>
  <si>
    <t>&gt; 25-44 years ;  Lost a job last year ;  &gt; Males ;</t>
  </si>
  <si>
    <t>&gt; 25-44 years ;  Lost a job last year ;  &gt; Females ;</t>
  </si>
  <si>
    <t>&gt; 25-44 years ;  &gt; Retrenched last year ;  Persons ;</t>
  </si>
  <si>
    <t>&gt; 25-44 years ;  &gt; Retrenched last year ;  &gt; Males ;</t>
  </si>
  <si>
    <t>&gt; 25-44 years ;  &gt; Retrenched last year ;  &gt; Females ;</t>
  </si>
  <si>
    <t>&gt; 25-44 years ;  &gt; Employed in a new job since lost last job ;  Persons ;</t>
  </si>
  <si>
    <t>&gt; 25-44 years ;  &gt; Employed in a new job since lost last job ;  &gt; Males ;</t>
  </si>
  <si>
    <t>&gt; 25-44 years ;  &gt; Employed in a new job since lost last job ;  &gt; Females ;</t>
  </si>
  <si>
    <t>&gt; 25-44 years ;  &gt;&gt; Underemployed in a new job since lost last job ;  Persons ;</t>
  </si>
  <si>
    <t>&gt; 25-44 years ;  &gt;&gt; Underemployed in a new job since lost last job ;  &gt; Males ;</t>
  </si>
  <si>
    <t>&gt; 25-44 years ;  &gt;&gt; Underemployed in a new job since lost last job ;  &gt; Females ;</t>
  </si>
  <si>
    <t>&gt; 25-44 years ;  &gt; Not employed since lost last job ;  Persons ;</t>
  </si>
  <si>
    <t>&gt; 25-44 years ;  &gt; Not employed since lost last job ;  &gt; Males ;</t>
  </si>
  <si>
    <t>&gt; 25-44 years ;  &gt; Not employed since lost last job ;  &gt; Females ;</t>
  </si>
  <si>
    <t>&gt; 45-64 years ;  Employed total ;  Persons ;</t>
  </si>
  <si>
    <t>&gt; 45-64 years ;  Employed total ;  &gt; Males ;</t>
  </si>
  <si>
    <t>&gt; 45-64 years ;  Employed total ;  &gt; Females ;</t>
  </si>
  <si>
    <t>&gt; 45-64 years ;  &gt; Less than 1 year in main job ;  Persons ;</t>
  </si>
  <si>
    <t>&gt; 45-64 years ;  &gt; Less than 1 year in main job ;  &gt; Males ;</t>
  </si>
  <si>
    <t>&gt; 45-64 years ;  &gt; Less than 1 year in main job ;  &gt; Females ;</t>
  </si>
  <si>
    <t>&gt; 45-64 years ;  &gt;&gt; Less than 3 months in main job ;  Persons ;</t>
  </si>
  <si>
    <t>&gt; 45-64 years ;  &gt;&gt; Less than 3 months in main job ;  &gt; Males ;</t>
  </si>
  <si>
    <t>&gt; 45-64 years ;  &gt;&gt; Less than 3 months in main job ;  &gt; Females ;</t>
  </si>
  <si>
    <t>&gt; 45-64 years ;  &gt;&gt; 3-5 months in main job ;  Persons ;</t>
  </si>
  <si>
    <t>&gt; 45-64 years ;  &gt;&gt; 3-5 months in main job ;  &gt; Males ;</t>
  </si>
  <si>
    <t>&gt; 45-64 years ;  &gt;&gt; 3-5 months in main job ;  &gt; Females ;</t>
  </si>
  <si>
    <t>&gt; 45-64 years ;  &gt;&gt; 6-11 months in main job ;  Persons ;</t>
  </si>
  <si>
    <t>&gt; 45-64 years ;  &gt;&gt; 6-11 months in main job ;  &gt; Males ;</t>
  </si>
  <si>
    <t>&gt; 45-64 years ;  &gt;&gt; 6-11 months in main job ;  &gt; Females ;</t>
  </si>
  <si>
    <t>&gt; 45-64 years ;  &gt; 1 year or more in main job ;  Persons ;</t>
  </si>
  <si>
    <t>&gt; 45-64 years ;  &gt; 1 year or more in main job ;  &gt; Males ;</t>
  </si>
  <si>
    <t>&gt; 45-64 years ;  &gt; 1 year or more in main job ;  &gt; Females ;</t>
  </si>
  <si>
    <t>&gt; 45-64 years ;  &gt;&gt; 1-4 years in main job ;  Persons ;</t>
  </si>
  <si>
    <t>&gt; 45-64 years ;  &gt;&gt; 1-4 years in main job ;  &gt; Males ;</t>
  </si>
  <si>
    <t>&gt; 45-64 years ;  &gt;&gt; 1-4 years in main job ;  &gt; Females ;</t>
  </si>
  <si>
    <t>&gt; 45-64 years ;  &gt;&gt;&gt; 1 year in main job ;  Persons ;</t>
  </si>
  <si>
    <t>&gt; 45-64 years ;  &gt;&gt;&gt; 1 year in main job ;  &gt; Males ;</t>
  </si>
  <si>
    <t>&gt; 45-64 years ;  &gt;&gt;&gt; 1 year in main job ;  &gt; Females ;</t>
  </si>
  <si>
    <t>&gt; 45-64 years ;  &gt;&gt;&gt; 2 years in main job ;  Persons ;</t>
  </si>
  <si>
    <t>&gt; 45-64 years ;  &gt;&gt;&gt; 2 years in main job ;  &gt; Males ;</t>
  </si>
  <si>
    <t>&gt; 45-64 years ;  &gt;&gt;&gt; 2 years in main job ;  &gt; Females ;</t>
  </si>
  <si>
    <t>&gt; 45-64 years ;  &gt;&gt;&gt; 3-4 years in main job ;  Persons ;</t>
  </si>
  <si>
    <t>&gt; 45-64 years ;  &gt;&gt;&gt; 3-4 years in main job ;  &gt; Males ;</t>
  </si>
  <si>
    <t>&gt; 45-64 years ;  &gt;&gt;&gt; 3-4 years in main job ;  &gt; Females ;</t>
  </si>
  <si>
    <t>&gt; 45-64 years ;  &gt;&gt; 5 years or more in main job ;  Persons ;</t>
  </si>
  <si>
    <t>&gt; 45-64 years ;  &gt;&gt; 5 years or more in main job ;  &gt; Males ;</t>
  </si>
  <si>
    <t>&gt; 45-64 years ;  &gt;&gt; 5 years or more in main job ;  &gt; Females ;</t>
  </si>
  <si>
    <t>&gt; 45-64 years ;  &gt;&gt;&gt; 5-9 years in main job ;  Persons ;</t>
  </si>
  <si>
    <t>&gt; 45-64 years ;  &gt;&gt;&gt; 5-9 years in main job ;  &gt; Males ;</t>
  </si>
  <si>
    <t>&gt; 45-64 years ;  &gt;&gt;&gt; 5-9 years in main job ;  &gt; Females ;</t>
  </si>
  <si>
    <t>&gt; 45-64 years ;  &gt;&gt;&gt; 10 years or more in main job ;  Persons ;</t>
  </si>
  <si>
    <t>&gt; 45-64 years ;  &gt;&gt;&gt; 10 years or more in main job ;  &gt; Males ;</t>
  </si>
  <si>
    <t>&gt; 45-64 years ;  &gt;&gt;&gt; 10 years or more in main job ;  &gt; Females ;</t>
  </si>
  <si>
    <t>&gt; 45-64 years ;  &gt;&gt;&gt;&gt; 10-19 years in main job ;  Persons ;</t>
  </si>
  <si>
    <t>&gt; 45-64 years ;  &gt;&gt;&gt;&gt; 10-19 years in main job ;  &gt; Males ;</t>
  </si>
  <si>
    <t>&gt; 45-64 years ;  &gt;&gt;&gt;&gt; 10-19 years in main job ;  &gt; Females ;</t>
  </si>
  <si>
    <t>&gt; 45-64 years ;  &gt;&gt;&gt;&gt; 20 years or more in main job ;  Persons ;</t>
  </si>
  <si>
    <t>&gt; 45-64 years ;  &gt;&gt;&gt;&gt; 20 years or more in main job ;  &gt; Males ;</t>
  </si>
  <si>
    <t>&gt; 45-64 years ;  &gt;&gt;&gt;&gt; 20 years or more in main job ;  &gt; Females ;</t>
  </si>
  <si>
    <t>&gt; 45-64 years ;  &gt; Changed jobs in last 12 months ;  Persons ;</t>
  </si>
  <si>
    <t>&gt; 45-64 years ;  &gt; Changed jobs in last 12 months ;  &gt; Males ;</t>
  </si>
  <si>
    <t>&gt; 45-64 years ;  &gt; Changed jobs in last 12 months ;  &gt; Females ;</t>
  </si>
  <si>
    <t>&gt; 45-64 years ;  &gt; Did not change jobs in last 12 months ;  Persons ;</t>
  </si>
  <si>
    <t>&gt; 45-64 years ;  &gt; Did not change jobs in last 12 months ;  &gt; Males ;</t>
  </si>
  <si>
    <t>&gt; 45-64 years ;  &gt; Did not change jobs in last 12 months ;  &gt; Females ;</t>
  </si>
  <si>
    <t>&gt; 45-64 years ;  Civilian Population aged 15 and over ;  Persons ;</t>
  </si>
  <si>
    <t>&gt; 45-64 years ;  Civilian Population aged 15 and over ;  &gt; Males ;</t>
  </si>
  <si>
    <t>&gt; 45-64 years ;  Civilian Population aged 15 and over ;  &gt; Females ;</t>
  </si>
  <si>
    <t>&gt; 45-64 years ;  Left, lost or worked multiple jobs last year ;  Persons ;</t>
  </si>
  <si>
    <t>&gt; 45-64 years ;  Left, lost or worked multiple jobs last year ;  &gt; Males ;</t>
  </si>
  <si>
    <t>&gt; 45-64 years ;  Left, lost or worked multiple jobs last year ;  &gt; Females ;</t>
  </si>
  <si>
    <t>&gt; 45-64 years ;  &gt; Employed and had more than one job last year ;  Persons ;</t>
  </si>
  <si>
    <t>&gt; 45-64 years ;  &gt; Employed and had more than one job last year ;  &gt; Males ;</t>
  </si>
  <si>
    <t>&gt; 45-64 years ;  &gt; Employed and had more than one job last year ;  &gt; Females ;</t>
  </si>
  <si>
    <t>&gt; 45-64 years ;  &gt;&gt; Single job holder and had more than one job last year ;  Persons ;</t>
  </si>
  <si>
    <t>&gt; 45-64 years ;  &gt;&gt; Single job holder and had more than one job last year ;  &gt; Males ;</t>
  </si>
  <si>
    <t>&gt; 45-64 years ;  &gt;&gt; Single job holder and had more than one job last year ;  &gt; Females ;</t>
  </si>
  <si>
    <t>&gt; 45-64 years ;  &gt;&gt; Multiple job holder and had more than one job last year ;  Persons ;</t>
  </si>
  <si>
    <t>&gt; 45-64 years ;  &gt;&gt; Multiple job holder and had more than one job last year ;  &gt; Males ;</t>
  </si>
  <si>
    <t>&gt; 45-64 years ;  &gt;&gt; Multiple job holder and had more than one job last year ;  &gt; Females ;</t>
  </si>
  <si>
    <t>&gt; 45-64 years ;  &gt;&gt; Underemployed and had more than one job last year ;  Persons ;</t>
  </si>
  <si>
    <t>&gt; 45-64 years ;  &gt;&gt; Underemployed and had more than one job last year ;  &gt; Males ;</t>
  </si>
  <si>
    <t>&gt; 45-64 years ;  &gt;&gt; Underemployed and had more than one job last year ;  &gt; Females ;</t>
  </si>
  <si>
    <t>&gt; 45-64 years ;  &gt; Unemployed and had a job last year ;  Persons ;</t>
  </si>
  <si>
    <t>&gt; 45-64 years ;  &gt; Unemployed and had a job last year ;  &gt; Males ;</t>
  </si>
  <si>
    <t>&gt; 45-64 years ;  &gt; Unemployed and had a job last year ;  &gt; Females ;</t>
  </si>
  <si>
    <t>&gt; 45-64 years ;  &gt; Not in the labour force and had a job last year ;  Persons ;</t>
  </si>
  <si>
    <t>&gt; 45-64 years ;  &gt; Not in the labour force and had a job last year ;  &gt; Males ;</t>
  </si>
  <si>
    <t>&gt; 45-64 years ;  &gt; Not in the labour force and had a job last year ;  &gt; Females ;</t>
  </si>
  <si>
    <t>&gt; 45-64 years ;  Left a job last year ;  Persons ;</t>
  </si>
  <si>
    <t>&gt; 45-64 years ;  Left a job last year ;  &gt; Males ;</t>
  </si>
  <si>
    <t>&gt; 45-64 years ;  Left a job last year ;  &gt; Females ;</t>
  </si>
  <si>
    <t>&gt; 45-64 years ;  &gt; Employed in a new job since left last job ;  Persons ;</t>
  </si>
  <si>
    <t>&gt; 45-64 years ;  &gt; Employed in a new job since left last job ;  &gt; Males ;</t>
  </si>
  <si>
    <t>&gt; 45-64 years ;  &gt; Employed in a new job since left last job ;  &gt; Females ;</t>
  </si>
  <si>
    <t>&gt; 45-64 years ;  &gt;&gt; Underemployed in a new job since left last job ;  Persons ;</t>
  </si>
  <si>
    <t>&gt; 45-64 years ;  &gt;&gt; Underemployed in a new job since left last job ;  &gt; Males ;</t>
  </si>
  <si>
    <t>&gt; 45-64 years ;  &gt;&gt; Underemployed in a new job since left last job ;  &gt; Females ;</t>
  </si>
  <si>
    <t>&gt; 45-64 years ;  &gt; Not employed since left last job ;  Persons ;</t>
  </si>
  <si>
    <t>&gt; 45-64 years ;  &gt; Not employed since left last job ;  &gt; Males ;</t>
  </si>
  <si>
    <t>&gt; 45-64 years ;  &gt; Not employed since left last job ;  &gt; Females ;</t>
  </si>
  <si>
    <t>&gt; 45-64 years ;  Lost a job last year ;  Persons ;</t>
  </si>
  <si>
    <t>&gt; 45-64 years ;  Lost a job last year ;  &gt; Males ;</t>
  </si>
  <si>
    <t>&gt; 45-64 years ;  Lost a job last year ;  &gt; Females ;</t>
  </si>
  <si>
    <t>&gt; 45-64 years ;  &gt; Retrenched last year ;  Persons ;</t>
  </si>
  <si>
    <t>&gt; 45-64 years ;  &gt; Retrenched last year ;  &gt; Males ;</t>
  </si>
  <si>
    <t>A126267642F</t>
  </si>
  <si>
    <t>A126260298C</t>
  </si>
  <si>
    <t>A126252898J</t>
  </si>
  <si>
    <t>A126267586X</t>
  </si>
  <si>
    <t>A126260242T</t>
  </si>
  <si>
    <t>A126252890R</t>
  </si>
  <si>
    <t>A126267578X</t>
  </si>
  <si>
    <t>A126260234T</t>
  </si>
  <si>
    <t>A126252982X</t>
  </si>
  <si>
    <t>A126267670R</t>
  </si>
  <si>
    <t>A126260326A</t>
  </si>
  <si>
    <t>A126252986J</t>
  </si>
  <si>
    <t>A126267674X</t>
  </si>
  <si>
    <t>A126260330T</t>
  </si>
  <si>
    <t>A126252906W</t>
  </si>
  <si>
    <t>A126267594X</t>
  </si>
  <si>
    <t>A126260250T</t>
  </si>
  <si>
    <t>A126252886X</t>
  </si>
  <si>
    <t>A126267574R</t>
  </si>
  <si>
    <t>A126260230J</t>
  </si>
  <si>
    <t>A126252926F</t>
  </si>
  <si>
    <t>A126267614W</t>
  </si>
  <si>
    <t>A126260270A</t>
  </si>
  <si>
    <t>A126252902L</t>
  </si>
  <si>
    <t>A126267590R</t>
  </si>
  <si>
    <t>A126260246A</t>
  </si>
  <si>
    <t>A126252930W</t>
  </si>
  <si>
    <t>A126267618F</t>
  </si>
  <si>
    <t>A126260274K</t>
  </si>
  <si>
    <t>A126252910L</t>
  </si>
  <si>
    <t>A126267598J</t>
  </si>
  <si>
    <t>A126260254A</t>
  </si>
  <si>
    <t>A126252934F</t>
  </si>
  <si>
    <t>A126267622W</t>
  </si>
  <si>
    <t>A126260278V</t>
  </si>
  <si>
    <t>A126252962R</t>
  </si>
  <si>
    <t>A126267650F</t>
  </si>
  <si>
    <t>A126260306T</t>
  </si>
  <si>
    <t>A126252938R</t>
  </si>
  <si>
    <t>A126267626F</t>
  </si>
  <si>
    <t>A126260282K</t>
  </si>
  <si>
    <t>A126252914W</t>
  </si>
  <si>
    <t>A126267602L</t>
  </si>
  <si>
    <t>A126260258K</t>
  </si>
  <si>
    <t>A126252990X</t>
  </si>
  <si>
    <t>A126267678J</t>
  </si>
  <si>
    <t>A126260334A</t>
  </si>
  <si>
    <t>A126252966X</t>
  </si>
  <si>
    <t>A126267654R</t>
  </si>
  <si>
    <t>A126260310J</t>
  </si>
  <si>
    <t>A126252970R</t>
  </si>
  <si>
    <t>A126267658X</t>
  </si>
  <si>
    <t>A126260314T</t>
  </si>
  <si>
    <t>A126253014J</t>
  </si>
  <si>
    <t>A126267702W</t>
  </si>
  <si>
    <t>A126260358V</t>
  </si>
  <si>
    <t>A126256630T</t>
  </si>
  <si>
    <t>A126271318F</t>
  </si>
  <si>
    <t>A126263974C</t>
  </si>
  <si>
    <t>A126256666V</t>
  </si>
  <si>
    <t>A126271354R</t>
  </si>
  <si>
    <t>A126264010C</t>
  </si>
  <si>
    <t>A126256614T</t>
  </si>
  <si>
    <t>A126271302L</t>
  </si>
  <si>
    <t>A126263958C</t>
  </si>
  <si>
    <t>A126256670K</t>
  </si>
  <si>
    <t>A126271358X</t>
  </si>
  <si>
    <t>A126264014L</t>
  </si>
  <si>
    <t>A126256674V</t>
  </si>
  <si>
    <t>A126271362R</t>
  </si>
  <si>
    <t>A126264018W</t>
  </si>
  <si>
    <t>A126256618A</t>
  </si>
  <si>
    <t>A126271306W</t>
  </si>
  <si>
    <t>A126263962V</t>
  </si>
  <si>
    <t>A126256622T</t>
  </si>
  <si>
    <t>A126271310L</t>
  </si>
  <si>
    <t>A126263966C</t>
  </si>
  <si>
    <t>A126256646K</t>
  </si>
  <si>
    <t>A126271334F</t>
  </si>
  <si>
    <t>A126263990C</t>
  </si>
  <si>
    <t>A126256590K</t>
  </si>
  <si>
    <t>A126271278X</t>
  </si>
  <si>
    <t>A126263934K</t>
  </si>
  <si>
    <t>A126256678C</t>
  </si>
  <si>
    <t>A126271366X</t>
  </si>
  <si>
    <t>A126264022L</t>
  </si>
  <si>
    <t>A126256650A</t>
  </si>
  <si>
    <t>A126271338R</t>
  </si>
  <si>
    <t>A126263994L</t>
  </si>
  <si>
    <t>A126256682V</t>
  </si>
  <si>
    <t>A126271370R</t>
  </si>
  <si>
    <t>A126264026W</t>
  </si>
  <si>
    <t>A126256594V</t>
  </si>
  <si>
    <t>A126271282R</t>
  </si>
  <si>
    <t>A126263938V</t>
  </si>
  <si>
    <t>A126256554A</t>
  </si>
  <si>
    <t>A126271242W</t>
  </si>
  <si>
    <t>A126263898L</t>
  </si>
  <si>
    <t>A126256566K</t>
  </si>
  <si>
    <t>A126271254F</t>
  </si>
  <si>
    <t>A126263910T</t>
  </si>
  <si>
    <t>A126256626A</t>
  </si>
  <si>
    <t>A126271314W</t>
  </si>
  <si>
    <t>A126263970V</t>
  </si>
  <si>
    <t>A126256570A</t>
  </si>
  <si>
    <t>A126271258R</t>
  </si>
  <si>
    <t>A126263914A</t>
  </si>
  <si>
    <t>A126256562A</t>
  </si>
  <si>
    <t>A126271250W</t>
  </si>
  <si>
    <t>A126263906A</t>
  </si>
  <si>
    <t>A126256654K</t>
  </si>
  <si>
    <t>A126271342F</t>
  </si>
  <si>
    <t>A126263998W</t>
  </si>
  <si>
    <t>A126256658V</t>
  </si>
  <si>
    <t>A126271346R</t>
  </si>
  <si>
    <t>A126264002C</t>
  </si>
  <si>
    <t>A126256578V</t>
  </si>
  <si>
    <t>A126271266R</t>
  </si>
  <si>
    <t>A126263922A</t>
  </si>
  <si>
    <t>A126256558K</t>
  </si>
  <si>
    <t>A126271246F</t>
  </si>
  <si>
    <t>A126263902T</t>
  </si>
  <si>
    <t>A126256598C</t>
  </si>
  <si>
    <t>A126271286X</t>
  </si>
  <si>
    <t>A126263942K</t>
  </si>
  <si>
    <t>A126256574K</t>
  </si>
  <si>
    <t>A126271262F</t>
  </si>
  <si>
    <t>A126263918K</t>
  </si>
  <si>
    <t>A126256602J</t>
  </si>
  <si>
    <t>A126271290R</t>
  </si>
  <si>
    <t>A126263946V</t>
  </si>
  <si>
    <t>A126256582K</t>
  </si>
  <si>
    <t>A126271270F</t>
  </si>
  <si>
    <t>A126263926K</t>
  </si>
  <si>
    <t>A126256606T</t>
  </si>
  <si>
    <t>A126271294X</t>
  </si>
  <si>
    <t>A126263950K</t>
  </si>
  <si>
    <t>A126256634A</t>
  </si>
  <si>
    <t>A126271322W</t>
  </si>
  <si>
    <t>A126263978L</t>
  </si>
  <si>
    <t>A126256610J</t>
  </si>
  <si>
    <t>A126271298J</t>
  </si>
  <si>
    <t>A126263954V</t>
  </si>
  <si>
    <t>A126256586V</t>
  </si>
  <si>
    <t>A126271274R</t>
  </si>
  <si>
    <t>A126263930A</t>
  </si>
  <si>
    <t>A126256662K</t>
  </si>
  <si>
    <t>A126271350F</t>
  </si>
  <si>
    <t>A126264006L</t>
  </si>
  <si>
    <t>A126256638K</t>
  </si>
  <si>
    <t>A126271326F</t>
  </si>
  <si>
    <t>A126263982C</t>
  </si>
  <si>
    <t>A126256642A</t>
  </si>
  <si>
    <t>A126271330W</t>
  </si>
  <si>
    <t>A126263986L</t>
  </si>
  <si>
    <t>A126256686C</t>
  </si>
  <si>
    <t>A126271374X</t>
  </si>
  <si>
    <t>A126264030L</t>
  </si>
  <si>
    <t>A126257854W</t>
  </si>
  <si>
    <t>A126272542T</t>
  </si>
  <si>
    <t>A126265198K</t>
  </si>
  <si>
    <t>A126257890F</t>
  </si>
  <si>
    <t>A126272578V</t>
  </si>
  <si>
    <t>A126265234J</t>
  </si>
  <si>
    <t>A126257838W</t>
  </si>
  <si>
    <t>A126272526T</t>
  </si>
  <si>
    <t>A126265182T</t>
  </si>
  <si>
    <t>A126257894R</t>
  </si>
  <si>
    <t>A126272582K</t>
  </si>
  <si>
    <t>A126265238T</t>
  </si>
  <si>
    <t>A126257898X</t>
  </si>
  <si>
    <t>A126272586V</t>
  </si>
  <si>
    <t>A126265242J</t>
  </si>
  <si>
    <t>A126257842L</t>
  </si>
  <si>
    <t>A126272530J</t>
  </si>
  <si>
    <t>A126265186A</t>
  </si>
  <si>
    <t>A126257846W</t>
  </si>
  <si>
    <t>A126272534T</t>
  </si>
  <si>
    <t>A126265190T</t>
  </si>
  <si>
    <t>A126257870W</t>
  </si>
  <si>
    <t>A126272558K</t>
  </si>
  <si>
    <t>A126265214X</t>
  </si>
  <si>
    <t>A126257814C</t>
  </si>
  <si>
    <t>A126272502X</t>
  </si>
  <si>
    <t>A126265158T</t>
  </si>
  <si>
    <t>A126257902C</t>
  </si>
  <si>
    <t>A126272590K</t>
  </si>
  <si>
    <t>A126265246T</t>
  </si>
  <si>
    <t>A126257874F</t>
  </si>
  <si>
    <t>A126272562A</t>
  </si>
  <si>
    <t>A126265218J</t>
  </si>
  <si>
    <t>A126257906L</t>
  </si>
  <si>
    <t>A126272594V</t>
  </si>
  <si>
    <t>A126265250J</t>
  </si>
  <si>
    <t>A126257818L</t>
  </si>
  <si>
    <t>A126272506J</t>
  </si>
  <si>
    <t>A126265162J</t>
  </si>
  <si>
    <t>A126257778F</t>
  </si>
  <si>
    <t>A126272466A</t>
  </si>
  <si>
    <t>A126265122R</t>
  </si>
  <si>
    <t>A126257790W</t>
  </si>
  <si>
    <t>A126272478K</t>
  </si>
  <si>
    <t>A126265134X</t>
  </si>
  <si>
    <t>A126257850L</t>
  </si>
  <si>
    <t>A126272538A</t>
  </si>
  <si>
    <t>A126265194A</t>
  </si>
  <si>
    <t>A126257794F</t>
  </si>
  <si>
    <t>A126272482A</t>
  </si>
  <si>
    <t>A126265138J</t>
  </si>
  <si>
    <t>A126257786F</t>
  </si>
  <si>
    <t>A126272474A</t>
  </si>
  <si>
    <t>A126265130R</t>
  </si>
  <si>
    <t>A126257878R</t>
  </si>
  <si>
    <t>A126272566K</t>
  </si>
  <si>
    <t>A126265222X</t>
  </si>
  <si>
    <t>A126257882F</t>
  </si>
  <si>
    <t>A126272570A</t>
  </si>
  <si>
    <t>A126265226J</t>
  </si>
  <si>
    <t>A126257802V</t>
  </si>
  <si>
    <t>A126272490A</t>
  </si>
  <si>
    <t>A126265146J</t>
  </si>
  <si>
    <t>A126257782W</t>
  </si>
  <si>
    <t>A126272470T</t>
  </si>
  <si>
    <t>A126265126X</t>
  </si>
  <si>
    <t>A126257822C</t>
  </si>
  <si>
    <t>A126272510X</t>
  </si>
  <si>
    <t>A126265166T</t>
  </si>
  <si>
    <t>A126257798R</t>
  </si>
  <si>
    <t>A126272486K</t>
  </si>
  <si>
    <t>A126265142X</t>
  </si>
  <si>
    <t>A126257826L</t>
  </si>
  <si>
    <t>A126272514J</t>
  </si>
  <si>
    <t>A126265170J</t>
  </si>
  <si>
    <t>A126257806C</t>
  </si>
  <si>
    <t>A126272494K</t>
  </si>
  <si>
    <t>A126265150X</t>
  </si>
  <si>
    <t>A126257830C</t>
  </si>
  <si>
    <t>A126272518T</t>
  </si>
  <si>
    <t>A126265174T</t>
  </si>
  <si>
    <t>A126257858F</t>
  </si>
  <si>
    <t>A126272546A</t>
  </si>
  <si>
    <t>A126265202R</t>
  </si>
  <si>
    <t>A126257834L</t>
  </si>
  <si>
    <t>A126272522J</t>
  </si>
  <si>
    <t>A126265178A</t>
  </si>
  <si>
    <t>A126257810V</t>
  </si>
  <si>
    <t>A126272498V</t>
  </si>
  <si>
    <t>A126265154J</t>
  </si>
  <si>
    <t>A126257886R</t>
  </si>
  <si>
    <t>A126272574K</t>
  </si>
  <si>
    <t>&gt; 45-64 years ;  &gt; Retrenched last year ;  &gt; Females ;</t>
  </si>
  <si>
    <t>&gt; 45-64 years ;  &gt; Employed in a new job since lost last job ;  Persons ;</t>
  </si>
  <si>
    <t>&gt; 45-64 years ;  &gt; Employed in a new job since lost last job ;  &gt; Males ;</t>
  </si>
  <si>
    <t>&gt; 45-64 years ;  &gt; Employed in a new job since lost last job ;  &gt; Females ;</t>
  </si>
  <si>
    <t>&gt; 45-64 years ;  &gt;&gt; Underemployed in a new job since lost last job ;  Persons ;</t>
  </si>
  <si>
    <t>&gt; 45-64 years ;  &gt;&gt; Underemployed in a new job since lost last job ;  &gt; Males ;</t>
  </si>
  <si>
    <t>&gt; 45-64 years ;  &gt;&gt; Underemployed in a new job since lost last job ;  &gt; Females ;</t>
  </si>
  <si>
    <t>&gt; 45-64 years ;  &gt; Not employed since lost last job ;  Persons ;</t>
  </si>
  <si>
    <t>&gt; 45-64 years ;  &gt; Not employed since lost last job ;  &gt; Males ;</t>
  </si>
  <si>
    <t>&gt; 45-64 years ;  &gt; Not employed since lost last job ;  &gt; Females ;</t>
  </si>
  <si>
    <t>65 years and over ;  Employed total ;  Persons ;</t>
  </si>
  <si>
    <t>65 years and over ;  Employed total ;  &gt; Males ;</t>
  </si>
  <si>
    <t>65 years and over ;  Employed total ;  &gt; Females ;</t>
  </si>
  <si>
    <t>65 years and over ;  &gt; Less than 1 year in main job ;  Persons ;</t>
  </si>
  <si>
    <t>65 years and over ;  &gt; Less than 1 year in main job ;  &gt; Males ;</t>
  </si>
  <si>
    <t>65 years and over ;  &gt; Less than 1 year in main job ;  &gt; Females ;</t>
  </si>
  <si>
    <t>65 years and over ;  &gt;&gt; Less than 3 months in main job ;  Persons ;</t>
  </si>
  <si>
    <t>65 years and over ;  &gt;&gt; Less than 3 months in main job ;  &gt; Males ;</t>
  </si>
  <si>
    <t>65 years and over ;  &gt;&gt; Less than 3 months in main job ;  &gt; Females ;</t>
  </si>
  <si>
    <t>65 years and over ;  &gt;&gt; 3-5 months in main job ;  Persons ;</t>
  </si>
  <si>
    <t>65 years and over ;  &gt;&gt; 3-5 months in main job ;  &gt; Males ;</t>
  </si>
  <si>
    <t>65 years and over ;  &gt;&gt; 3-5 months in main job ;  &gt; Females ;</t>
  </si>
  <si>
    <t>65 years and over ;  &gt;&gt; 6-11 months in main job ;  Persons ;</t>
  </si>
  <si>
    <t>65 years and over ;  &gt;&gt; 6-11 months in main job ;  &gt; Males ;</t>
  </si>
  <si>
    <t>65 years and over ;  &gt;&gt; 6-11 months in main job ;  &gt; Females ;</t>
  </si>
  <si>
    <t>65 years and over ;  &gt; 1 year or more in main job ;  Persons ;</t>
  </si>
  <si>
    <t>65 years and over ;  &gt; 1 year or more in main job ;  &gt; Males ;</t>
  </si>
  <si>
    <t>65 years and over ;  &gt; 1 year or more in main job ;  &gt; Females ;</t>
  </si>
  <si>
    <t>65 years and over ;  &gt;&gt; 1-4 years in main job ;  Persons ;</t>
  </si>
  <si>
    <t>65 years and over ;  &gt;&gt; 1-4 years in main job ;  &gt; Males ;</t>
  </si>
  <si>
    <t>65 years and over ;  &gt;&gt; 1-4 years in main job ;  &gt; Females ;</t>
  </si>
  <si>
    <t>65 years and over ;  &gt;&gt;&gt; 1 year in main job ;  Persons ;</t>
  </si>
  <si>
    <t>65 years and over ;  &gt;&gt;&gt; 1 year in main job ;  &gt; Males ;</t>
  </si>
  <si>
    <t>65 years and over ;  &gt;&gt;&gt; 1 year in main job ;  &gt; Females ;</t>
  </si>
  <si>
    <t>65 years and over ;  &gt;&gt;&gt; 2 years in main job ;  Persons ;</t>
  </si>
  <si>
    <t>65 years and over ;  &gt;&gt;&gt; 2 years in main job ;  &gt; Males ;</t>
  </si>
  <si>
    <t>65 years and over ;  &gt;&gt;&gt; 2 years in main job ;  &gt; Females ;</t>
  </si>
  <si>
    <t>65 years and over ;  &gt;&gt;&gt; 3-4 years in main job ;  Persons ;</t>
  </si>
  <si>
    <t>65 years and over ;  &gt;&gt;&gt; 3-4 years in main job ;  &gt; Males ;</t>
  </si>
  <si>
    <t>65 years and over ;  &gt;&gt;&gt; 3-4 years in main job ;  &gt; Females ;</t>
  </si>
  <si>
    <t>65 years and over ;  &gt;&gt; 5 years or more in main job ;  Persons ;</t>
  </si>
  <si>
    <t>65 years and over ;  &gt;&gt; 5 years or more in main job ;  &gt; Males ;</t>
  </si>
  <si>
    <t>65 years and over ;  &gt;&gt; 5 years or more in main job ;  &gt; Females ;</t>
  </si>
  <si>
    <t>65 years and over ;  &gt;&gt;&gt; 5-9 years in main job ;  Persons ;</t>
  </si>
  <si>
    <t>65 years and over ;  &gt;&gt;&gt; 5-9 years in main job ;  &gt; Males ;</t>
  </si>
  <si>
    <t>65 years and over ;  &gt;&gt;&gt; 5-9 years in main job ;  &gt; Females ;</t>
  </si>
  <si>
    <t>65 years and over ;  &gt;&gt;&gt; 10 years or more in main job ;  Persons ;</t>
  </si>
  <si>
    <t>65 years and over ;  &gt;&gt;&gt; 10 years or more in main job ;  &gt; Males ;</t>
  </si>
  <si>
    <t>65 years and over ;  &gt;&gt;&gt; 10 years or more in main job ;  &gt; Females ;</t>
  </si>
  <si>
    <t>65 years and over ;  &gt;&gt;&gt;&gt; 10-19 years in main job ;  Persons ;</t>
  </si>
  <si>
    <t>65 years and over ;  &gt;&gt;&gt;&gt; 10-19 years in main job ;  &gt; Males ;</t>
  </si>
  <si>
    <t>65 years and over ;  &gt;&gt;&gt;&gt; 10-19 years in main job ;  &gt; Females ;</t>
  </si>
  <si>
    <t>65 years and over ;  &gt;&gt;&gt;&gt; 20 years or more in main job ;  Persons ;</t>
  </si>
  <si>
    <t>65 years and over ;  &gt;&gt;&gt;&gt; 20 years or more in main job ;  &gt; Males ;</t>
  </si>
  <si>
    <t>65 years and over ;  &gt;&gt;&gt;&gt; 20 years or more in main job ;  &gt; Females ;</t>
  </si>
  <si>
    <t>65 years and over ;  &gt; Changed jobs in last 12 months ;  Persons ;</t>
  </si>
  <si>
    <t>65 years and over ;  &gt; Changed jobs in last 12 months ;  &gt; Males ;</t>
  </si>
  <si>
    <t>65 years and over ;  &gt; Changed jobs in last 12 months ;  &gt; Females ;</t>
  </si>
  <si>
    <t>65 years and over ;  &gt; Did not change jobs in last 12 months ;  Persons ;</t>
  </si>
  <si>
    <t>65 years and over ;  &gt; Did not change jobs in last 12 months ;  &gt; Males ;</t>
  </si>
  <si>
    <t>65 years and over ;  &gt; Did not change jobs in last 12 months ;  &gt; Females ;</t>
  </si>
  <si>
    <t>65 years and over ;  Civilian Population aged 15 and over ;  Persons ;</t>
  </si>
  <si>
    <t>65 years and over ;  Civilian Population aged 15 and over ;  &gt; Males ;</t>
  </si>
  <si>
    <t>65 years and over ;  Civilian Population aged 15 and over ;  &gt; Females ;</t>
  </si>
  <si>
    <t>65 years and over ;  Left, lost or worked multiple jobs last year ;  Persons ;</t>
  </si>
  <si>
    <t>65 years and over ;  Left, lost or worked multiple jobs last year ;  &gt; Males ;</t>
  </si>
  <si>
    <t>65 years and over ;  Left, lost or worked multiple jobs last year ;  &gt; Females ;</t>
  </si>
  <si>
    <t>65 years and over ;  &gt; Employed and had more than one job last year ;  Persons ;</t>
  </si>
  <si>
    <t>65 years and over ;  &gt; Employed and had more than one job last year ;  &gt; Males ;</t>
  </si>
  <si>
    <t>65 years and over ;  &gt; Employed and had more than one job last year ;  &gt; Females ;</t>
  </si>
  <si>
    <t>65 years and over ;  &gt;&gt; Single job holder and had more than one job last year ;  Persons ;</t>
  </si>
  <si>
    <t>65 years and over ;  &gt;&gt; Single job holder and had more than one job last year ;  &gt; Males ;</t>
  </si>
  <si>
    <t>65 years and over ;  &gt;&gt; Single job holder and had more than one job last year ;  &gt; Females ;</t>
  </si>
  <si>
    <t>65 years and over ;  &gt;&gt; Multiple job holder and had more than one job last year ;  Persons ;</t>
  </si>
  <si>
    <t>65 years and over ;  &gt;&gt; Multiple job holder and had more than one job last year ;  &gt; Males ;</t>
  </si>
  <si>
    <t>65 years and over ;  &gt;&gt; Multiple job holder and had more than one job last year ;  &gt; Females ;</t>
  </si>
  <si>
    <t>65 years and over ;  &gt;&gt; Underemployed and had more than one job last year ;  Persons ;</t>
  </si>
  <si>
    <t>65 years and over ;  &gt;&gt; Underemployed and had more than one job last year ;  &gt; Males ;</t>
  </si>
  <si>
    <t>65 years and over ;  &gt;&gt; Underemployed and had more than one job last year ;  &gt; Females ;</t>
  </si>
  <si>
    <t>65 years and over ;  &gt; Unemployed and had a job last year ;  Persons ;</t>
  </si>
  <si>
    <t>65 years and over ;  &gt; Unemployed and had a job last year ;  &gt; Males ;</t>
  </si>
  <si>
    <t>65 years and over ;  &gt; Unemployed and had a job last year ;  &gt; Females ;</t>
  </si>
  <si>
    <t>65 years and over ;  &gt; Not in the labour force and had a job last year ;  Persons ;</t>
  </si>
  <si>
    <t>65 years and over ;  &gt; Not in the labour force and had a job last year ;  &gt; Males ;</t>
  </si>
  <si>
    <t>65 years and over ;  &gt; Not in the labour force and had a job last year ;  &gt; Females ;</t>
  </si>
  <si>
    <t>65 years and over ;  Left a job last year ;  Persons ;</t>
  </si>
  <si>
    <t>65 years and over ;  Left a job last year ;  &gt; Males ;</t>
  </si>
  <si>
    <t>65 years and over ;  Left a job last year ;  &gt; Females ;</t>
  </si>
  <si>
    <t>65 years and over ;  &gt; Employed in a new job since left last job ;  Persons ;</t>
  </si>
  <si>
    <t>65 years and over ;  &gt; Employed in a new job since left last job ;  &gt; Males ;</t>
  </si>
  <si>
    <t>65 years and over ;  &gt; Employed in a new job since left last job ;  &gt; Females ;</t>
  </si>
  <si>
    <t>65 years and over ;  &gt;&gt; Underemployed in a new job since left last job ;  Persons ;</t>
  </si>
  <si>
    <t>65 years and over ;  &gt;&gt; Underemployed in a new job since left last job ;  &gt; Males ;</t>
  </si>
  <si>
    <t>65 years and over ;  &gt;&gt; Underemployed in a new job since left last job ;  &gt; Females ;</t>
  </si>
  <si>
    <t>65 years and over ;  &gt; Not employed since left last job ;  Persons ;</t>
  </si>
  <si>
    <t>65 years and over ;  &gt; Not employed since left last job ;  &gt; Males ;</t>
  </si>
  <si>
    <t>65 years and over ;  &gt; Not employed since left last job ;  &gt; Females ;</t>
  </si>
  <si>
    <t>65 years and over ;  Lost a job last year ;  Persons ;</t>
  </si>
  <si>
    <t>65 years and over ;  Lost a job last year ;  &gt; Males ;</t>
  </si>
  <si>
    <t>65 years and over ;  Lost a job last year ;  &gt; Females ;</t>
  </si>
  <si>
    <t>65 years and over ;  &gt; Retrenched last year ;  Persons ;</t>
  </si>
  <si>
    <t>65 years and over ;  &gt; Retrenched last year ;  &gt; Males ;</t>
  </si>
  <si>
    <t>65 years and over ;  &gt; Retrenched last year ;  &gt; Females ;</t>
  </si>
  <si>
    <t>65 years and over ;  &gt; Employed in a new job since lost last job ;  Persons ;</t>
  </si>
  <si>
    <t>65 years and over ;  &gt; Employed in a new job since lost last job ;  &gt; Males ;</t>
  </si>
  <si>
    <t>65 years and over ;  &gt; Employed in a new job since lost last job ;  &gt; Females ;</t>
  </si>
  <si>
    <t>65 years and over ;  &gt;&gt; Underemployed in a new job since lost last job ;  Persons ;</t>
  </si>
  <si>
    <t>65 years and over ;  &gt;&gt; Underemployed in a new job since lost last job ;  &gt; Males ;</t>
  </si>
  <si>
    <t>65 years and over ;  &gt;&gt; Underemployed in a new job since lost last job ;  &gt; Females ;</t>
  </si>
  <si>
    <t>65 years and over ;  &gt; Not employed since lost last job ;  Persons ;</t>
  </si>
  <si>
    <t>65 years and over ;  &gt; Not employed since lost last job ;  &gt; Males ;</t>
  </si>
  <si>
    <t>65 years and over ;  &gt; Not employed since lost last job ;  &gt; Females ;</t>
  </si>
  <si>
    <t>New South Wales ;  Employed total ;  Persons ;</t>
  </si>
  <si>
    <t>New South Wales ;  Employed total ;  &gt; Males ;</t>
  </si>
  <si>
    <t>New South Wales ;  Employed total ;  &gt; Females ;</t>
  </si>
  <si>
    <t>New South Wales ;  &gt; Less than 1 year in main job ;  Persons ;</t>
  </si>
  <si>
    <t>New South Wales ;  &gt; Less than 1 year in main job ;  &gt; Males ;</t>
  </si>
  <si>
    <t>New South Wales ;  &gt; Less than 1 year in main job ;  &gt; Females ;</t>
  </si>
  <si>
    <t>New South Wales ;  &gt;&gt; Less than 3 months in main job ;  Persons ;</t>
  </si>
  <si>
    <t>New South Wales ;  &gt;&gt; Less than 3 months in main job ;  &gt; Males ;</t>
  </si>
  <si>
    <t>New South Wales ;  &gt;&gt; Less than 3 months in main job ;  &gt; Females ;</t>
  </si>
  <si>
    <t>New South Wales ;  &gt;&gt; 3-5 months in main job ;  Persons ;</t>
  </si>
  <si>
    <t>New South Wales ;  &gt;&gt; 3-5 months in main job ;  &gt; Males ;</t>
  </si>
  <si>
    <t>New South Wales ;  &gt;&gt; 3-5 months in main job ;  &gt; Females ;</t>
  </si>
  <si>
    <t>New South Wales ;  &gt;&gt; 6-11 months in main job ;  Persons ;</t>
  </si>
  <si>
    <t>New South Wales ;  &gt;&gt; 6-11 months in main job ;  &gt; Males ;</t>
  </si>
  <si>
    <t>New South Wales ;  &gt;&gt; 6-11 months in main job ;  &gt; Females ;</t>
  </si>
  <si>
    <t>New South Wales ;  &gt; 1 year or more in main job ;  Persons ;</t>
  </si>
  <si>
    <t>New South Wales ;  &gt; 1 year or more in main job ;  &gt; Males ;</t>
  </si>
  <si>
    <t>New South Wales ;  &gt; 1 year or more in main job ;  &gt; Females ;</t>
  </si>
  <si>
    <t>New South Wales ;  &gt;&gt; 1-4 years in main job ;  Persons ;</t>
  </si>
  <si>
    <t>New South Wales ;  &gt;&gt; 1-4 years in main job ;  &gt; Males ;</t>
  </si>
  <si>
    <t>New South Wales ;  &gt;&gt; 1-4 years in main job ;  &gt; Females ;</t>
  </si>
  <si>
    <t>New South Wales ;  &gt;&gt;&gt; 1 year in main job ;  Persons ;</t>
  </si>
  <si>
    <t>New South Wales ;  &gt;&gt;&gt; 1 year in main job ;  &gt; Males ;</t>
  </si>
  <si>
    <t>New South Wales ;  &gt;&gt;&gt; 1 year in main job ;  &gt; Females ;</t>
  </si>
  <si>
    <t>New South Wales ;  &gt;&gt;&gt; 2 years in main job ;  Persons ;</t>
  </si>
  <si>
    <t>New South Wales ;  &gt;&gt;&gt; 2 years in main job ;  &gt; Males ;</t>
  </si>
  <si>
    <t>New South Wales ;  &gt;&gt;&gt; 2 years in main job ;  &gt; Females ;</t>
  </si>
  <si>
    <t>New South Wales ;  &gt;&gt;&gt; 3-4 years in main job ;  Persons ;</t>
  </si>
  <si>
    <t>New South Wales ;  &gt;&gt;&gt; 3-4 years in main job ;  &gt; Males ;</t>
  </si>
  <si>
    <t>New South Wales ;  &gt;&gt;&gt; 3-4 years in main job ;  &gt; Females ;</t>
  </si>
  <si>
    <t>New South Wales ;  &gt;&gt; 5 years or more in main job ;  Persons ;</t>
  </si>
  <si>
    <t>New South Wales ;  &gt;&gt; 5 years or more in main job ;  &gt; Males ;</t>
  </si>
  <si>
    <t>New South Wales ;  &gt;&gt; 5 years or more in main job ;  &gt; Females ;</t>
  </si>
  <si>
    <t>New South Wales ;  &gt;&gt;&gt; 5-9 years in main job ;  Persons ;</t>
  </si>
  <si>
    <t>New South Wales ;  &gt;&gt;&gt; 5-9 years in main job ;  &gt; Males ;</t>
  </si>
  <si>
    <t>New South Wales ;  &gt;&gt;&gt; 5-9 years in main job ;  &gt; Females ;</t>
  </si>
  <si>
    <t>New South Wales ;  &gt;&gt;&gt; 10 years or more in main job ;  Persons ;</t>
  </si>
  <si>
    <t>New South Wales ;  &gt;&gt;&gt; 10 years or more in main job ;  &gt; Males ;</t>
  </si>
  <si>
    <t>New South Wales ;  &gt;&gt;&gt; 10 years or more in main job ;  &gt; Females ;</t>
  </si>
  <si>
    <t>New South Wales ;  &gt;&gt;&gt;&gt; 10-19 years in main job ;  Persons ;</t>
  </si>
  <si>
    <t>New South Wales ;  &gt;&gt;&gt;&gt; 10-19 years in main job ;  &gt; Males ;</t>
  </si>
  <si>
    <t>New South Wales ;  &gt;&gt;&gt;&gt; 10-19 years in main job ;  &gt; Females ;</t>
  </si>
  <si>
    <t>New South Wales ;  &gt;&gt;&gt;&gt; 20 years or more in main job ;  Persons ;</t>
  </si>
  <si>
    <t>New South Wales ;  &gt;&gt;&gt;&gt; 20 years or more in main job ;  &gt; Males ;</t>
  </si>
  <si>
    <t>New South Wales ;  &gt;&gt;&gt;&gt; 20 years or more in main job ;  &gt; Females ;</t>
  </si>
  <si>
    <t>New South Wales ;  &gt; Changed jobs in last 12 months ;  Persons ;</t>
  </si>
  <si>
    <t>New South Wales ;  &gt; Changed jobs in last 12 months ;  &gt; Males ;</t>
  </si>
  <si>
    <t>New South Wales ;  &gt; Changed jobs in last 12 months ;  &gt; Females ;</t>
  </si>
  <si>
    <t>New South Wales ;  &gt; Did not change jobs in last 12 months ;  Persons ;</t>
  </si>
  <si>
    <t>New South Wales ;  &gt; Did not change jobs in last 12 months ;  &gt; Males ;</t>
  </si>
  <si>
    <t>New South Wales ;  &gt; Did not change jobs in last 12 months ;  &gt; Females ;</t>
  </si>
  <si>
    <t>New South Wales ;  Civilian Population aged 15 and over ;  Persons ;</t>
  </si>
  <si>
    <t>New South Wales ;  Civilian Population aged 15 and over ;  &gt; Males ;</t>
  </si>
  <si>
    <t>New South Wales ;  Civilian Population aged 15 and over ;  &gt; Females ;</t>
  </si>
  <si>
    <t>New South Wales ;  Left, lost or worked multiple jobs last year ;  Persons ;</t>
  </si>
  <si>
    <t>New South Wales ;  Left, lost or worked multiple jobs last year ;  &gt; Males ;</t>
  </si>
  <si>
    <t>New South Wales ;  Left, lost or worked multiple jobs last year ;  &gt; Females ;</t>
  </si>
  <si>
    <t>New South Wales ;  &gt; Employed and had more than one job last year ;  Persons ;</t>
  </si>
  <si>
    <t>New South Wales ;  &gt; Employed and had more than one job last year ;  &gt; Males ;</t>
  </si>
  <si>
    <t>New South Wales ;  &gt; Employed and had more than one job last year ;  &gt; Females ;</t>
  </si>
  <si>
    <t>New South Wales ;  &gt;&gt; Single job holder and had more than one job last year ;  Persons ;</t>
  </si>
  <si>
    <t>New South Wales ;  &gt;&gt; Single job holder and had more than one job last year ;  &gt; Males ;</t>
  </si>
  <si>
    <t>New South Wales ;  &gt;&gt; Single job holder and had more than one job last year ;  &gt; Females ;</t>
  </si>
  <si>
    <t>New South Wales ;  &gt;&gt; Multiple job holder and had more than one job last year ;  Persons ;</t>
  </si>
  <si>
    <t>New South Wales ;  &gt;&gt; Multiple job holder and had more than one job last year ;  &gt; Males ;</t>
  </si>
  <si>
    <t>New South Wales ;  &gt;&gt; Multiple job holder and had more than one job last year ;  &gt; Females ;</t>
  </si>
  <si>
    <t>New South Wales ;  &gt;&gt; Underemployed and had more than one job last year ;  Persons ;</t>
  </si>
  <si>
    <t>New South Wales ;  &gt;&gt; Underemployed and had more than one job last year ;  &gt; Males ;</t>
  </si>
  <si>
    <t>New South Wales ;  &gt;&gt; Underemployed and had more than one job last year ;  &gt; Females ;</t>
  </si>
  <si>
    <t>New South Wales ;  &gt; Unemployed and had a job last year ;  Persons ;</t>
  </si>
  <si>
    <t>New South Wales ;  &gt; Unemployed and had a job last year ;  &gt; Males ;</t>
  </si>
  <si>
    <t>New South Wales ;  &gt; Unemployed and had a job last year ;  &gt; Females ;</t>
  </si>
  <si>
    <t>New South Wales ;  &gt; Not in the labour force and had a job last year ;  Persons ;</t>
  </si>
  <si>
    <t>New South Wales ;  &gt; Not in the labour force and had a job last year ;  &gt; Males ;</t>
  </si>
  <si>
    <t>New South Wales ;  &gt; Not in the labour force and had a job last year ;  &gt; Females ;</t>
  </si>
  <si>
    <t>New South Wales ;  Left a job last year ;  Persons ;</t>
  </si>
  <si>
    <t>New South Wales ;  Left a job last year ;  &gt; Males ;</t>
  </si>
  <si>
    <t>New South Wales ;  Left a job last year ;  &gt; Females ;</t>
  </si>
  <si>
    <t>New South Wales ;  &gt; Employed in a new job since left last job ;  Persons ;</t>
  </si>
  <si>
    <t>New South Wales ;  &gt; Employed in a new job since left last job ;  &gt; Males ;</t>
  </si>
  <si>
    <t>New South Wales ;  &gt; Employed in a new job since left last job ;  &gt; Females ;</t>
  </si>
  <si>
    <t>New South Wales ;  &gt;&gt; Underemployed in a new job since left last job ;  Persons ;</t>
  </si>
  <si>
    <t>New South Wales ;  &gt;&gt; Underemployed in a new job since left last job ;  &gt; Males ;</t>
  </si>
  <si>
    <t>New South Wales ;  &gt;&gt; Underemployed in a new job since left last job ;  &gt; Females ;</t>
  </si>
  <si>
    <t>New South Wales ;  &gt; Not employed since left last job ;  Persons ;</t>
  </si>
  <si>
    <t>New South Wales ;  &gt; Not employed since left last job ;  &gt; Males ;</t>
  </si>
  <si>
    <t>New South Wales ;  &gt; Not employed since left last job ;  &gt; Females ;</t>
  </si>
  <si>
    <t>New South Wales ;  Lost a job last year ;  Persons ;</t>
  </si>
  <si>
    <t>New South Wales ;  Lost a job last year ;  &gt; Males ;</t>
  </si>
  <si>
    <t>New South Wales ;  Lost a job last year ;  &gt; Females ;</t>
  </si>
  <si>
    <t>New South Wales ;  &gt; Retrenched last year ;  Persons ;</t>
  </si>
  <si>
    <t>New South Wales ;  &gt; Retrenched last year ;  &gt; Males ;</t>
  </si>
  <si>
    <t>New South Wales ;  &gt; Retrenched last year ;  &gt; Females ;</t>
  </si>
  <si>
    <t>New South Wales ;  &gt; Employed in a new job since lost last job ;  Persons ;</t>
  </si>
  <si>
    <t>New South Wales ;  &gt; Employed in a new job since lost last job ;  &gt; Males ;</t>
  </si>
  <si>
    <t>New South Wales ;  &gt; Employed in a new job since lost last job ;  &gt; Females ;</t>
  </si>
  <si>
    <t>New South Wales ;  &gt;&gt; Underemployed in a new job since lost last job ;  Persons ;</t>
  </si>
  <si>
    <t>New South Wales ;  &gt;&gt; Underemployed in a new job since lost last job ;  &gt; Males ;</t>
  </si>
  <si>
    <t>New South Wales ;  &gt;&gt; Underemployed in a new job since lost last job ;  &gt; Females ;</t>
  </si>
  <si>
    <t>New South Wales ;  &gt; Not employed since lost last job ;  Persons ;</t>
  </si>
  <si>
    <t>New South Wales ;  &gt; Not employed since lost last job ;  &gt; Males ;</t>
  </si>
  <si>
    <t>New South Wales ;  &gt; Not employed since lost last job ;  &gt; Females ;</t>
  </si>
  <si>
    <t>Victoria ;  Employed total ;  Persons ;</t>
  </si>
  <si>
    <t>Victoria ;  Employed total ;  &gt; Males ;</t>
  </si>
  <si>
    <t>Victoria ;  Employed total ;  &gt; Females ;</t>
  </si>
  <si>
    <t>Victoria ;  &gt; Less than 1 year in main job ;  Persons ;</t>
  </si>
  <si>
    <t>Victoria ;  &gt; Less than 1 year in main job ;  &gt; Males ;</t>
  </si>
  <si>
    <t>Victoria ;  &gt; Less than 1 year in main job ;  &gt; Females ;</t>
  </si>
  <si>
    <t>Victoria ;  &gt;&gt; Less than 3 months in main job ;  Persons ;</t>
  </si>
  <si>
    <t>Victoria ;  &gt;&gt; Less than 3 months in main job ;  &gt; Males ;</t>
  </si>
  <si>
    <t>Victoria ;  &gt;&gt; Less than 3 months in main job ;  &gt; Females ;</t>
  </si>
  <si>
    <t>Victoria ;  &gt;&gt; 3-5 months in main job ;  Persons ;</t>
  </si>
  <si>
    <t>Victoria ;  &gt;&gt; 3-5 months in main job ;  &gt; Males ;</t>
  </si>
  <si>
    <t>Victoria ;  &gt;&gt; 3-5 months in main job ;  &gt; Females ;</t>
  </si>
  <si>
    <t>Victoria ;  &gt;&gt; 6-11 months in main job ;  Persons ;</t>
  </si>
  <si>
    <t>Victoria ;  &gt;&gt; 6-11 months in main job ;  &gt; Males ;</t>
  </si>
  <si>
    <t>Victoria ;  &gt;&gt; 6-11 months in main job ;  &gt; Females ;</t>
  </si>
  <si>
    <t>Victoria ;  &gt; 1 year or more in main job ;  Persons ;</t>
  </si>
  <si>
    <t>Victoria ;  &gt; 1 year or more in main job ;  &gt; Males ;</t>
  </si>
  <si>
    <t>Victoria ;  &gt; 1 year or more in main job ;  &gt; Females ;</t>
  </si>
  <si>
    <t>Victoria ;  &gt;&gt; 1-4 years in main job ;  Persons ;</t>
  </si>
  <si>
    <t>Victoria ;  &gt;&gt; 1-4 years in main job ;  &gt; Males ;</t>
  </si>
  <si>
    <t>Victoria ;  &gt;&gt; 1-4 years in main job ;  &gt; Females ;</t>
  </si>
  <si>
    <t>Victoria ;  &gt;&gt;&gt; 1 year in main job ;  Persons ;</t>
  </si>
  <si>
    <t>Victoria ;  &gt;&gt;&gt; 1 year in main job ;  &gt; Males ;</t>
  </si>
  <si>
    <t>Victoria ;  &gt;&gt;&gt; 1 year in main job ;  &gt; Females ;</t>
  </si>
  <si>
    <t>Victoria ;  &gt;&gt;&gt; 2 years in main job ;  Persons ;</t>
  </si>
  <si>
    <t>Victoria ;  &gt;&gt;&gt; 2 years in main job ;  &gt; Males ;</t>
  </si>
  <si>
    <t>Victoria ;  &gt;&gt;&gt; 2 years in main job ;  &gt; Females ;</t>
  </si>
  <si>
    <t>Victoria ;  &gt;&gt;&gt; 3-4 years in main job ;  Persons ;</t>
  </si>
  <si>
    <t>Victoria ;  &gt;&gt;&gt; 3-4 years in main job ;  &gt; Males ;</t>
  </si>
  <si>
    <t>Victoria ;  &gt;&gt;&gt; 3-4 years in main job ;  &gt; Females ;</t>
  </si>
  <si>
    <t>Victoria ;  &gt;&gt; 5 years or more in main job ;  Persons ;</t>
  </si>
  <si>
    <t>Victoria ;  &gt;&gt; 5 years or more in main job ;  &gt; Males ;</t>
  </si>
  <si>
    <t>Victoria ;  &gt;&gt; 5 years or more in main job ;  &gt; Females ;</t>
  </si>
  <si>
    <t>Victoria ;  &gt;&gt;&gt; 5-9 years in main job ;  Persons ;</t>
  </si>
  <si>
    <t>Victoria ;  &gt;&gt;&gt; 5-9 years in main job ;  &gt; Males ;</t>
  </si>
  <si>
    <t>Victoria ;  &gt;&gt;&gt; 5-9 years in main job ;  &gt; Females ;</t>
  </si>
  <si>
    <t>A126265230X</t>
  </si>
  <si>
    <t>A126257862W</t>
  </si>
  <si>
    <t>A126272550T</t>
  </si>
  <si>
    <t>A126265206X</t>
  </si>
  <si>
    <t>A126257866F</t>
  </si>
  <si>
    <t>A126272554A</t>
  </si>
  <si>
    <t>A126265210R</t>
  </si>
  <si>
    <t>A126257910C</t>
  </si>
  <si>
    <t>A126272598C</t>
  </si>
  <si>
    <t>A126265254T</t>
  </si>
  <si>
    <t>A126254182L</t>
  </si>
  <si>
    <t>A126268870A</t>
  </si>
  <si>
    <t>A126261526L</t>
  </si>
  <si>
    <t>A126254218C</t>
  </si>
  <si>
    <t>A126268906T</t>
  </si>
  <si>
    <t>A126261562W</t>
  </si>
  <si>
    <t>A126254166L</t>
  </si>
  <si>
    <t>A126268854A</t>
  </si>
  <si>
    <t>A126261510V</t>
  </si>
  <si>
    <t>A126254222V</t>
  </si>
  <si>
    <t>A126268910J</t>
  </si>
  <si>
    <t>A126261566F</t>
  </si>
  <si>
    <t>A126254226C</t>
  </si>
  <si>
    <t>A126268914T</t>
  </si>
  <si>
    <t>A126261570W</t>
  </si>
  <si>
    <t>A126254170C</t>
  </si>
  <si>
    <t>A126268858K</t>
  </si>
  <si>
    <t>A126261514C</t>
  </si>
  <si>
    <t>A126254174L</t>
  </si>
  <si>
    <t>A126268862A</t>
  </si>
  <si>
    <t>A126261518L</t>
  </si>
  <si>
    <t>A126254198F</t>
  </si>
  <si>
    <t>A126268886V</t>
  </si>
  <si>
    <t>A126261542L</t>
  </si>
  <si>
    <t>A126254142V</t>
  </si>
  <si>
    <t>A126268830J</t>
  </si>
  <si>
    <t>A126261486F</t>
  </si>
  <si>
    <t>A126254230V</t>
  </si>
  <si>
    <t>A126268918A</t>
  </si>
  <si>
    <t>A126261574F</t>
  </si>
  <si>
    <t>A126254202K</t>
  </si>
  <si>
    <t>A126268890K</t>
  </si>
  <si>
    <t>A126261546W</t>
  </si>
  <si>
    <t>A126254234C</t>
  </si>
  <si>
    <t>A126268922T</t>
  </si>
  <si>
    <t>A126261578R</t>
  </si>
  <si>
    <t>A126254146C</t>
  </si>
  <si>
    <t>A126268834T</t>
  </si>
  <si>
    <t>A126261490W</t>
  </si>
  <si>
    <t>A126254106K</t>
  </si>
  <si>
    <t>A126268794K</t>
  </si>
  <si>
    <t>A126261450C</t>
  </si>
  <si>
    <t>A126254118V</t>
  </si>
  <si>
    <t>A126268806J</t>
  </si>
  <si>
    <t>A126261462L</t>
  </si>
  <si>
    <t>A126254178W</t>
  </si>
  <si>
    <t>A126268866K</t>
  </si>
  <si>
    <t>A126261522C</t>
  </si>
  <si>
    <t>A126254122K</t>
  </si>
  <si>
    <t>A126268810X</t>
  </si>
  <si>
    <t>A126261466W</t>
  </si>
  <si>
    <t>A126254114K</t>
  </si>
  <si>
    <t>A126268802X</t>
  </si>
  <si>
    <t>A126261458W</t>
  </si>
  <si>
    <t>A126254206V</t>
  </si>
  <si>
    <t>A126268894V</t>
  </si>
  <si>
    <t>A126261550L</t>
  </si>
  <si>
    <t>A126254210K</t>
  </si>
  <si>
    <t>A126268898C</t>
  </si>
  <si>
    <t>A126261554W</t>
  </si>
  <si>
    <t>A126254130K</t>
  </si>
  <si>
    <t>A126268818T</t>
  </si>
  <si>
    <t>A126261474W</t>
  </si>
  <si>
    <t>A126254110A</t>
  </si>
  <si>
    <t>A126268798V</t>
  </si>
  <si>
    <t>A126261454L</t>
  </si>
  <si>
    <t>A126254150V</t>
  </si>
  <si>
    <t>A126268838A</t>
  </si>
  <si>
    <t>A126261494F</t>
  </si>
  <si>
    <t>A126254126V</t>
  </si>
  <si>
    <t>A126268814J</t>
  </si>
  <si>
    <t>A126261470L</t>
  </si>
  <si>
    <t>A126254154C</t>
  </si>
  <si>
    <t>A126268842T</t>
  </si>
  <si>
    <t>A126261498R</t>
  </si>
  <si>
    <t>A126254134V</t>
  </si>
  <si>
    <t>A126268822J</t>
  </si>
  <si>
    <t>A126261478F</t>
  </si>
  <si>
    <t>A126254158L</t>
  </si>
  <si>
    <t>A126268846A</t>
  </si>
  <si>
    <t>A126261502V</t>
  </si>
  <si>
    <t>A126254186W</t>
  </si>
  <si>
    <t>A126268874K</t>
  </si>
  <si>
    <t>A126261530C</t>
  </si>
  <si>
    <t>A126254162C</t>
  </si>
  <si>
    <t>A126268850T</t>
  </si>
  <si>
    <t>A126261506C</t>
  </si>
  <si>
    <t>A126254138C</t>
  </si>
  <si>
    <t>A126268826T</t>
  </si>
  <si>
    <t>A126261482W</t>
  </si>
  <si>
    <t>A126254214V</t>
  </si>
  <si>
    <t>A126268902J</t>
  </si>
  <si>
    <t>A126261558F</t>
  </si>
  <si>
    <t>A126254190L</t>
  </si>
  <si>
    <t>A126268878V</t>
  </si>
  <si>
    <t>A126261534L</t>
  </si>
  <si>
    <t>A126254194W</t>
  </si>
  <si>
    <t>A126268882K</t>
  </si>
  <si>
    <t>A126261538W</t>
  </si>
  <si>
    <t>A126254238L</t>
  </si>
  <si>
    <t>A126268926A</t>
  </si>
  <si>
    <t>A126261582F</t>
  </si>
  <si>
    <t>A126252550V</t>
  </si>
  <si>
    <t>A126267238C</t>
  </si>
  <si>
    <t>A126259894A</t>
  </si>
  <si>
    <t>A126252586W</t>
  </si>
  <si>
    <t>A126267274L</t>
  </si>
  <si>
    <t>A126259930X</t>
  </si>
  <si>
    <t>A126252534V</t>
  </si>
  <si>
    <t>A126267222K</t>
  </si>
  <si>
    <t>A126259878A</t>
  </si>
  <si>
    <t>A126252590L</t>
  </si>
  <si>
    <t>A126267278W</t>
  </si>
  <si>
    <t>A126259934J</t>
  </si>
  <si>
    <t>A126252594W</t>
  </si>
  <si>
    <t>A126267282L</t>
  </si>
  <si>
    <t>A126259938T</t>
  </si>
  <si>
    <t>A126252538C</t>
  </si>
  <si>
    <t>A126267226V</t>
  </si>
  <si>
    <t>A126259882T</t>
  </si>
  <si>
    <t>A126252542V</t>
  </si>
  <si>
    <t>A126267230K</t>
  </si>
  <si>
    <t>A126259886A</t>
  </si>
  <si>
    <t>A126252566L</t>
  </si>
  <si>
    <t>A126267254C</t>
  </si>
  <si>
    <t>A126259910R</t>
  </si>
  <si>
    <t>A126252510A</t>
  </si>
  <si>
    <t>A126267198W</t>
  </si>
  <si>
    <t>A126259854J</t>
  </si>
  <si>
    <t>A126252598F</t>
  </si>
  <si>
    <t>A126267286W</t>
  </si>
  <si>
    <t>A126259942J</t>
  </si>
  <si>
    <t>A126252570C</t>
  </si>
  <si>
    <t>A126267258L</t>
  </si>
  <si>
    <t>A126259914X</t>
  </si>
  <si>
    <t>A126252602K</t>
  </si>
  <si>
    <t>A126267290L</t>
  </si>
  <si>
    <t>A126259946T</t>
  </si>
  <si>
    <t>A126252514K</t>
  </si>
  <si>
    <t>A126267202A</t>
  </si>
  <si>
    <t>A126259858T</t>
  </si>
  <si>
    <t>A126252474C</t>
  </si>
  <si>
    <t>A126267162V</t>
  </si>
  <si>
    <t>A126259818X</t>
  </si>
  <si>
    <t>A126252486L</t>
  </si>
  <si>
    <t>A126267174C</t>
  </si>
  <si>
    <t>A126259830R</t>
  </si>
  <si>
    <t>A126252546C</t>
  </si>
  <si>
    <t>A126267234V</t>
  </si>
  <si>
    <t>A126259890T</t>
  </si>
  <si>
    <t>A126252490C</t>
  </si>
  <si>
    <t>A126267178L</t>
  </si>
  <si>
    <t>A126259834X</t>
  </si>
  <si>
    <t>A126252482C</t>
  </si>
  <si>
    <t>A126267170V</t>
  </si>
  <si>
    <t>A126259826X</t>
  </si>
  <si>
    <t>A126252574L</t>
  </si>
  <si>
    <t>A126267262C</t>
  </si>
  <si>
    <t>A126259918J</t>
  </si>
  <si>
    <t>A126252578W</t>
  </si>
  <si>
    <t>A126267266L</t>
  </si>
  <si>
    <t>A126259922X</t>
  </si>
  <si>
    <t>A126252498W</t>
  </si>
  <si>
    <t>A126267186L</t>
  </si>
  <si>
    <t>A126259842X</t>
  </si>
  <si>
    <t>A126252478L</t>
  </si>
  <si>
    <t>A126267166C</t>
  </si>
  <si>
    <t>A126259822R</t>
  </si>
  <si>
    <t>A126252518V</t>
  </si>
  <si>
    <t>A126267206K</t>
  </si>
  <si>
    <t>A126259862J</t>
  </si>
  <si>
    <t>A126252494L</t>
  </si>
  <si>
    <t>A126267182C</t>
  </si>
  <si>
    <t>A126259838J</t>
  </si>
  <si>
    <t>A126252522K</t>
  </si>
  <si>
    <t>A126267210A</t>
  </si>
  <si>
    <t>A126259866T</t>
  </si>
  <si>
    <t>A126252502A</t>
  </si>
  <si>
    <t>A126267190C</t>
  </si>
  <si>
    <t>A126259846J</t>
  </si>
  <si>
    <t>A126252526V</t>
  </si>
  <si>
    <t>A126267214K</t>
  </si>
  <si>
    <t>A126259870J</t>
  </si>
  <si>
    <t>A126252554C</t>
  </si>
  <si>
    <t>A126267242V</t>
  </si>
  <si>
    <t>A126259898K</t>
  </si>
  <si>
    <t>A126252530K</t>
  </si>
  <si>
    <t>A126267218V</t>
  </si>
  <si>
    <t>A126259874T</t>
  </si>
  <si>
    <t>A126252506K</t>
  </si>
  <si>
    <t>A126267194L</t>
  </si>
  <si>
    <t>A126259850X</t>
  </si>
  <si>
    <t>A126252582L</t>
  </si>
  <si>
    <t>A126267270C</t>
  </si>
  <si>
    <t>A126259926J</t>
  </si>
  <si>
    <t>A126252558L</t>
  </si>
  <si>
    <t>A126267246C</t>
  </si>
  <si>
    <t>A126259902R</t>
  </si>
  <si>
    <t>A126252562C</t>
  </si>
  <si>
    <t>A126267250V</t>
  </si>
  <si>
    <t>A126259906X</t>
  </si>
  <si>
    <t>A126252606V</t>
  </si>
  <si>
    <t>A126267294W</t>
  </si>
  <si>
    <t>A126259950J</t>
  </si>
  <si>
    <t>A126252006R</t>
  </si>
  <si>
    <t>A126266694R</t>
  </si>
  <si>
    <t>A126259350C</t>
  </si>
  <si>
    <t>A126252042X</t>
  </si>
  <si>
    <t>A126266730L</t>
  </si>
  <si>
    <t>A126259386F</t>
  </si>
  <si>
    <t>A126251990F</t>
  </si>
  <si>
    <t>A126266678R</t>
  </si>
  <si>
    <t>A126259334C</t>
  </si>
  <si>
    <t>A126252046J</t>
  </si>
  <si>
    <t>A126266734W</t>
  </si>
  <si>
    <t>A126259390W</t>
  </si>
  <si>
    <t>A126252050X</t>
  </si>
  <si>
    <t>A126266738F</t>
  </si>
  <si>
    <t>A126259394F</t>
  </si>
  <si>
    <t>A126251994R</t>
  </si>
  <si>
    <t>A126266682F</t>
  </si>
  <si>
    <t>A126259338L</t>
  </si>
  <si>
    <t>A126251998X</t>
  </si>
  <si>
    <t>A126266686R</t>
  </si>
  <si>
    <t>A126259342C</t>
  </si>
  <si>
    <t>A126252022R</t>
  </si>
  <si>
    <t>A126266710C</t>
  </si>
  <si>
    <t>A126259366W</t>
  </si>
  <si>
    <t>A126251966F</t>
  </si>
  <si>
    <t>A126266654W</t>
  </si>
  <si>
    <t>A126259310K</t>
  </si>
  <si>
    <t>A126252054J</t>
  </si>
  <si>
    <t>A126266742W</t>
  </si>
  <si>
    <t>A126259398R</t>
  </si>
  <si>
    <t>A126252026X</t>
  </si>
  <si>
    <t>A126266714L</t>
  </si>
  <si>
    <t>A126259370L</t>
  </si>
  <si>
    <t>A126252058T</t>
  </si>
  <si>
    <t>A126266746F</t>
  </si>
  <si>
    <t>A126259402V</t>
  </si>
  <si>
    <t>Victoria ;  &gt;&gt;&gt; 10 years or more in main job ;  Persons ;</t>
  </si>
  <si>
    <t>Victoria ;  &gt;&gt;&gt; 10 years or more in main job ;  &gt; Males ;</t>
  </si>
  <si>
    <t>Victoria ;  &gt;&gt;&gt; 10 years or more in main job ;  &gt; Females ;</t>
  </si>
  <si>
    <t>Victoria ;  &gt;&gt;&gt;&gt; 10-19 years in main job ;  Persons ;</t>
  </si>
  <si>
    <t>Victoria ;  &gt;&gt;&gt;&gt; 10-19 years in main job ;  &gt; Males ;</t>
  </si>
  <si>
    <t>Victoria ;  &gt;&gt;&gt;&gt; 10-19 years in main job ;  &gt; Females ;</t>
  </si>
  <si>
    <t>Victoria ;  &gt;&gt;&gt;&gt; 20 years or more in main job ;  Persons ;</t>
  </si>
  <si>
    <t>Victoria ;  &gt;&gt;&gt;&gt; 20 years or more in main job ;  &gt; Males ;</t>
  </si>
  <si>
    <t>Victoria ;  &gt;&gt;&gt;&gt; 20 years or more in main job ;  &gt; Females ;</t>
  </si>
  <si>
    <t>Victoria ;  &gt; Changed jobs in last 12 months ;  Persons ;</t>
  </si>
  <si>
    <t>Victoria ;  &gt; Changed jobs in last 12 months ;  &gt; Males ;</t>
  </si>
  <si>
    <t>Victoria ;  &gt; Changed jobs in last 12 months ;  &gt; Females ;</t>
  </si>
  <si>
    <t>Victoria ;  &gt; Did not change jobs in last 12 months ;  Persons ;</t>
  </si>
  <si>
    <t>Victoria ;  &gt; Did not change jobs in last 12 months ;  &gt; Males ;</t>
  </si>
  <si>
    <t>Victoria ;  &gt; Did not change jobs in last 12 months ;  &gt; Females ;</t>
  </si>
  <si>
    <t>Victoria ;  Civilian Population aged 15 and over ;  Persons ;</t>
  </si>
  <si>
    <t>Victoria ;  Civilian Population aged 15 and over ;  &gt; Males ;</t>
  </si>
  <si>
    <t>Victoria ;  Civilian Population aged 15 and over ;  &gt; Females ;</t>
  </si>
  <si>
    <t>Victoria ;  Left, lost or worked multiple jobs last year ;  Persons ;</t>
  </si>
  <si>
    <t>Victoria ;  Left, lost or worked multiple jobs last year ;  &gt; Males ;</t>
  </si>
  <si>
    <t>Victoria ;  Left, lost or worked multiple jobs last year ;  &gt; Females ;</t>
  </si>
  <si>
    <t>Victoria ;  &gt; Employed and had more than one job last year ;  Persons ;</t>
  </si>
  <si>
    <t>Victoria ;  &gt; Employed and had more than one job last year ;  &gt; Males ;</t>
  </si>
  <si>
    <t>Victoria ;  &gt; Employed and had more than one job last year ;  &gt; Females ;</t>
  </si>
  <si>
    <t>Victoria ;  &gt;&gt; Single job holder and had more than one job last year ;  Persons ;</t>
  </si>
  <si>
    <t>Victoria ;  &gt;&gt; Single job holder and had more than one job last year ;  &gt; Males ;</t>
  </si>
  <si>
    <t>Victoria ;  &gt;&gt; Single job holder and had more than one job last year ;  &gt; Females ;</t>
  </si>
  <si>
    <t>Victoria ;  &gt;&gt; Multiple job holder and had more than one job last year ;  Persons ;</t>
  </si>
  <si>
    <t>Victoria ;  &gt;&gt; Multiple job holder and had more than one job last year ;  &gt; Males ;</t>
  </si>
  <si>
    <t>Victoria ;  &gt;&gt; Multiple job holder and had more than one job last year ;  &gt; Females ;</t>
  </si>
  <si>
    <t>Victoria ;  &gt;&gt; Underemployed and had more than one job last year ;  Persons ;</t>
  </si>
  <si>
    <t>Victoria ;  &gt;&gt; Underemployed and had more than one job last year ;  &gt; Males ;</t>
  </si>
  <si>
    <t>Victoria ;  &gt;&gt; Underemployed and had more than one job last year ;  &gt; Females ;</t>
  </si>
  <si>
    <t>Victoria ;  &gt; Unemployed and had a job last year ;  Persons ;</t>
  </si>
  <si>
    <t>Victoria ;  &gt; Unemployed and had a job last year ;  &gt; Males ;</t>
  </si>
  <si>
    <t>Victoria ;  &gt; Unemployed and had a job last year ;  &gt; Females ;</t>
  </si>
  <si>
    <t>Victoria ;  &gt; Not in the labour force and had a job last year ;  Persons ;</t>
  </si>
  <si>
    <t>Victoria ;  &gt; Not in the labour force and had a job last year ;  &gt; Males ;</t>
  </si>
  <si>
    <t>Victoria ;  &gt; Not in the labour force and had a job last year ;  &gt; Females ;</t>
  </si>
  <si>
    <t>Victoria ;  Left a job last year ;  Persons ;</t>
  </si>
  <si>
    <t>Victoria ;  Left a job last year ;  &gt; Males ;</t>
  </si>
  <si>
    <t>Victoria ;  Left a job last year ;  &gt; Females ;</t>
  </si>
  <si>
    <t>Victoria ;  &gt; Employed in a new job since left last job ;  Persons ;</t>
  </si>
  <si>
    <t>Victoria ;  &gt; Employed in a new job since left last job ;  &gt; Males ;</t>
  </si>
  <si>
    <t>Victoria ;  &gt; Employed in a new job since left last job ;  &gt; Females ;</t>
  </si>
  <si>
    <t>Victoria ;  &gt;&gt; Underemployed in a new job since left last job ;  Persons ;</t>
  </si>
  <si>
    <t>Victoria ;  &gt;&gt; Underemployed in a new job since left last job ;  &gt; Males ;</t>
  </si>
  <si>
    <t>Victoria ;  &gt;&gt; Underemployed in a new job since left last job ;  &gt; Females ;</t>
  </si>
  <si>
    <t>Victoria ;  &gt; Not employed since left last job ;  Persons ;</t>
  </si>
  <si>
    <t>Victoria ;  &gt; Not employed since left last job ;  &gt; Males ;</t>
  </si>
  <si>
    <t>Victoria ;  &gt; Not employed since left last job ;  &gt; Females ;</t>
  </si>
  <si>
    <t>Victoria ;  Lost a job last year ;  Persons ;</t>
  </si>
  <si>
    <t>Victoria ;  Lost a job last year ;  &gt; Males ;</t>
  </si>
  <si>
    <t>Victoria ;  Lost a job last year ;  &gt; Females ;</t>
  </si>
  <si>
    <t>Victoria ;  &gt; Retrenched last year ;  Persons ;</t>
  </si>
  <si>
    <t>Victoria ;  &gt; Retrenched last year ;  &gt; Males ;</t>
  </si>
  <si>
    <t>Victoria ;  &gt; Retrenched last year ;  &gt; Females ;</t>
  </si>
  <si>
    <t>Victoria ;  &gt; Employed in a new job since lost last job ;  Persons ;</t>
  </si>
  <si>
    <t>Victoria ;  &gt; Employed in a new job since lost last job ;  &gt; Males ;</t>
  </si>
  <si>
    <t>Victoria ;  &gt; Employed in a new job since lost last job ;  &gt; Females ;</t>
  </si>
  <si>
    <t>Victoria ;  &gt;&gt; Underemployed in a new job since lost last job ;  Persons ;</t>
  </si>
  <si>
    <t>Victoria ;  &gt;&gt; Underemployed in a new job since lost last job ;  &gt; Males ;</t>
  </si>
  <si>
    <t>Victoria ;  &gt;&gt; Underemployed in a new job since lost last job ;  &gt; Females ;</t>
  </si>
  <si>
    <t>Victoria ;  &gt; Not employed since lost last job ;  Persons ;</t>
  </si>
  <si>
    <t>Victoria ;  &gt; Not employed since lost last job ;  &gt; Males ;</t>
  </si>
  <si>
    <t>Victoria ;  &gt; Not employed since lost last job ;  &gt; Females ;</t>
  </si>
  <si>
    <t>Queensland ;  Employed total ;  Persons ;</t>
  </si>
  <si>
    <t>Queensland ;  Employed total ;  &gt; Males ;</t>
  </si>
  <si>
    <t>Queensland ;  Employed total ;  &gt; Females ;</t>
  </si>
  <si>
    <t>Queensland ;  &gt; Less than 1 year in main job ;  Persons ;</t>
  </si>
  <si>
    <t>Queensland ;  &gt; Less than 1 year in main job ;  &gt; Males ;</t>
  </si>
  <si>
    <t>Queensland ;  &gt; Less than 1 year in main job ;  &gt; Females ;</t>
  </si>
  <si>
    <t>Queensland ;  &gt;&gt; Less than 3 months in main job ;  Persons ;</t>
  </si>
  <si>
    <t>Queensland ;  &gt;&gt; Less than 3 months in main job ;  &gt; Males ;</t>
  </si>
  <si>
    <t>Queensland ;  &gt;&gt; Less than 3 months in main job ;  &gt; Females ;</t>
  </si>
  <si>
    <t>Queensland ;  &gt;&gt; 3-5 months in main job ;  Persons ;</t>
  </si>
  <si>
    <t>Queensland ;  &gt;&gt; 3-5 months in main job ;  &gt; Males ;</t>
  </si>
  <si>
    <t>Queensland ;  &gt;&gt; 3-5 months in main job ;  &gt; Females ;</t>
  </si>
  <si>
    <t>Queensland ;  &gt;&gt; 6-11 months in main job ;  Persons ;</t>
  </si>
  <si>
    <t>Queensland ;  &gt;&gt; 6-11 months in main job ;  &gt; Males ;</t>
  </si>
  <si>
    <t>Queensland ;  &gt;&gt; 6-11 months in main job ;  &gt; Females ;</t>
  </si>
  <si>
    <t>Queensland ;  &gt; 1 year or more in main job ;  Persons ;</t>
  </si>
  <si>
    <t>Queensland ;  &gt; 1 year or more in main job ;  &gt; Males ;</t>
  </si>
  <si>
    <t>Queensland ;  &gt; 1 year or more in main job ;  &gt; Females ;</t>
  </si>
  <si>
    <t>Queensland ;  &gt;&gt; 1-4 years in main job ;  Persons ;</t>
  </si>
  <si>
    <t>Queensland ;  &gt;&gt; 1-4 years in main job ;  &gt; Males ;</t>
  </si>
  <si>
    <t>Queensland ;  &gt;&gt; 1-4 years in main job ;  &gt; Females ;</t>
  </si>
  <si>
    <t>Queensland ;  &gt;&gt;&gt; 1 year in main job ;  Persons ;</t>
  </si>
  <si>
    <t>Queensland ;  &gt;&gt;&gt; 1 year in main job ;  &gt; Males ;</t>
  </si>
  <si>
    <t>Queensland ;  &gt;&gt;&gt; 1 year in main job ;  &gt; Females ;</t>
  </si>
  <si>
    <t>Queensland ;  &gt;&gt;&gt; 2 years in main job ;  Persons ;</t>
  </si>
  <si>
    <t>Queensland ;  &gt;&gt;&gt; 2 years in main job ;  &gt; Males ;</t>
  </si>
  <si>
    <t>Queensland ;  &gt;&gt;&gt; 2 years in main job ;  &gt; Females ;</t>
  </si>
  <si>
    <t>Queensland ;  &gt;&gt;&gt; 3-4 years in main job ;  Persons ;</t>
  </si>
  <si>
    <t>Queensland ;  &gt;&gt;&gt; 3-4 years in main job ;  &gt; Males ;</t>
  </si>
  <si>
    <t>Queensland ;  &gt;&gt;&gt; 3-4 years in main job ;  &gt; Females ;</t>
  </si>
  <si>
    <t>Queensland ;  &gt;&gt; 5 years or more in main job ;  Persons ;</t>
  </si>
  <si>
    <t>Queensland ;  &gt;&gt; 5 years or more in main job ;  &gt; Males ;</t>
  </si>
  <si>
    <t>Queensland ;  &gt;&gt; 5 years or more in main job ;  &gt; Females ;</t>
  </si>
  <si>
    <t>Queensland ;  &gt;&gt;&gt; 5-9 years in main job ;  Persons ;</t>
  </si>
  <si>
    <t>Queensland ;  &gt;&gt;&gt; 5-9 years in main job ;  &gt; Males ;</t>
  </si>
  <si>
    <t>Queensland ;  &gt;&gt;&gt; 5-9 years in main job ;  &gt; Females ;</t>
  </si>
  <si>
    <t>Queensland ;  &gt;&gt;&gt; 10 years or more in main job ;  Persons ;</t>
  </si>
  <si>
    <t>Queensland ;  &gt;&gt;&gt; 10 years or more in main job ;  &gt; Males ;</t>
  </si>
  <si>
    <t>Queensland ;  &gt;&gt;&gt; 10 years or more in main job ;  &gt; Females ;</t>
  </si>
  <si>
    <t>Queensland ;  &gt;&gt;&gt;&gt; 10-19 years in main job ;  Persons ;</t>
  </si>
  <si>
    <t>Queensland ;  &gt;&gt;&gt;&gt; 10-19 years in main job ;  &gt; Males ;</t>
  </si>
  <si>
    <t>Queensland ;  &gt;&gt;&gt;&gt; 10-19 years in main job ;  &gt; Females ;</t>
  </si>
  <si>
    <t>Queensland ;  &gt;&gt;&gt;&gt; 20 years or more in main job ;  Persons ;</t>
  </si>
  <si>
    <t>Queensland ;  &gt;&gt;&gt;&gt; 20 years or more in main job ;  &gt; Males ;</t>
  </si>
  <si>
    <t>Queensland ;  &gt;&gt;&gt;&gt; 20 years or more in main job ;  &gt; Females ;</t>
  </si>
  <si>
    <t>Queensland ;  &gt; Changed jobs in last 12 months ;  Persons ;</t>
  </si>
  <si>
    <t>Queensland ;  &gt; Changed jobs in last 12 months ;  &gt; Males ;</t>
  </si>
  <si>
    <t>Queensland ;  &gt; Changed jobs in last 12 months ;  &gt; Females ;</t>
  </si>
  <si>
    <t>Queensland ;  &gt; Did not change jobs in last 12 months ;  Persons ;</t>
  </si>
  <si>
    <t>Queensland ;  &gt; Did not change jobs in last 12 months ;  &gt; Males ;</t>
  </si>
  <si>
    <t>Queensland ;  &gt; Did not change jobs in last 12 months ;  &gt; Females ;</t>
  </si>
  <si>
    <t>Queensland ;  Civilian Population aged 15 and over ;  Persons ;</t>
  </si>
  <si>
    <t>Queensland ;  Civilian Population aged 15 and over ;  &gt; Males ;</t>
  </si>
  <si>
    <t>Queensland ;  Civilian Population aged 15 and over ;  &gt; Females ;</t>
  </si>
  <si>
    <t>Queensland ;  Left, lost or worked multiple jobs last year ;  Persons ;</t>
  </si>
  <si>
    <t>Queensland ;  Left, lost or worked multiple jobs last year ;  &gt; Males ;</t>
  </si>
  <si>
    <t>Queensland ;  Left, lost or worked multiple jobs last year ;  &gt; Females ;</t>
  </si>
  <si>
    <t>Queensland ;  &gt; Employed and had more than one job last year ;  Persons ;</t>
  </si>
  <si>
    <t>Queensland ;  &gt; Employed and had more than one job last year ;  &gt; Males ;</t>
  </si>
  <si>
    <t>Queensland ;  &gt; Employed and had more than one job last year ;  &gt; Females ;</t>
  </si>
  <si>
    <t>Queensland ;  &gt;&gt; Single job holder and had more than one job last year ;  Persons ;</t>
  </si>
  <si>
    <t>Queensland ;  &gt;&gt; Single job holder and had more than one job last year ;  &gt; Males ;</t>
  </si>
  <si>
    <t>Queensland ;  &gt;&gt; Single job holder and had more than one job last year ;  &gt; Females ;</t>
  </si>
  <si>
    <t>Queensland ;  &gt;&gt; Multiple job holder and had more than one job last year ;  Persons ;</t>
  </si>
  <si>
    <t>Queensland ;  &gt;&gt; Multiple job holder and had more than one job last year ;  &gt; Males ;</t>
  </si>
  <si>
    <t>Queensland ;  &gt;&gt; Multiple job holder and had more than one job last year ;  &gt; Females ;</t>
  </si>
  <si>
    <t>Queensland ;  &gt;&gt; Underemployed and had more than one job last year ;  Persons ;</t>
  </si>
  <si>
    <t>Queensland ;  &gt;&gt; Underemployed and had more than one job last year ;  &gt; Males ;</t>
  </si>
  <si>
    <t>Queensland ;  &gt;&gt; Underemployed and had more than one job last year ;  &gt; Females ;</t>
  </si>
  <si>
    <t>Queensland ;  &gt; Unemployed and had a job last year ;  Persons ;</t>
  </si>
  <si>
    <t>Queensland ;  &gt; Unemployed and had a job last year ;  &gt; Males ;</t>
  </si>
  <si>
    <t>Queensland ;  &gt; Unemployed and had a job last year ;  &gt; Females ;</t>
  </si>
  <si>
    <t>Queensland ;  &gt; Not in the labour force and had a job last year ;  Persons ;</t>
  </si>
  <si>
    <t>Queensland ;  &gt; Not in the labour force and had a job last year ;  &gt; Males ;</t>
  </si>
  <si>
    <t>Queensland ;  &gt; Not in the labour force and had a job last year ;  &gt; Females ;</t>
  </si>
  <si>
    <t>Queensland ;  Left a job last year ;  Persons ;</t>
  </si>
  <si>
    <t>Queensland ;  Left a job last year ;  &gt; Males ;</t>
  </si>
  <si>
    <t>Queensland ;  Left a job last year ;  &gt; Females ;</t>
  </si>
  <si>
    <t>Queensland ;  &gt; Employed in a new job since left last job ;  Persons ;</t>
  </si>
  <si>
    <t>Queensland ;  &gt; Employed in a new job since left last job ;  &gt; Males ;</t>
  </si>
  <si>
    <t>Queensland ;  &gt; Employed in a new job since left last job ;  &gt; Females ;</t>
  </si>
  <si>
    <t>Queensland ;  &gt;&gt; Underemployed in a new job since left last job ;  Persons ;</t>
  </si>
  <si>
    <t>Queensland ;  &gt;&gt; Underemployed in a new job since left last job ;  &gt; Males ;</t>
  </si>
  <si>
    <t>Queensland ;  &gt;&gt; Underemployed in a new job since left last job ;  &gt; Females ;</t>
  </si>
  <si>
    <t>Queensland ;  &gt; Not employed since left last job ;  Persons ;</t>
  </si>
  <si>
    <t>Queensland ;  &gt; Not employed since left last job ;  &gt; Males ;</t>
  </si>
  <si>
    <t>Queensland ;  &gt; Not employed since left last job ;  &gt; Females ;</t>
  </si>
  <si>
    <t>Queensland ;  Lost a job last year ;  Persons ;</t>
  </si>
  <si>
    <t>Queensland ;  Lost a job last year ;  &gt; Males ;</t>
  </si>
  <si>
    <t>Queensland ;  Lost a job last year ;  &gt; Females ;</t>
  </si>
  <si>
    <t>Queensland ;  &gt; Retrenched last year ;  Persons ;</t>
  </si>
  <si>
    <t>Queensland ;  &gt; Retrenched last year ;  &gt; Males ;</t>
  </si>
  <si>
    <t>Queensland ;  &gt; Retrenched last year ;  &gt; Females ;</t>
  </si>
  <si>
    <t>Queensland ;  &gt; Employed in a new job since lost last job ;  Persons ;</t>
  </si>
  <si>
    <t>Queensland ;  &gt; Employed in a new job since lost last job ;  &gt; Males ;</t>
  </si>
  <si>
    <t>Queensland ;  &gt; Employed in a new job since lost last job ;  &gt; Females ;</t>
  </si>
  <si>
    <t>Queensland ;  &gt;&gt; Underemployed in a new job since lost last job ;  Persons ;</t>
  </si>
  <si>
    <t>Queensland ;  &gt;&gt; Underemployed in a new job since lost last job ;  &gt; Males ;</t>
  </si>
  <si>
    <t>Queensland ;  &gt;&gt; Underemployed in a new job since lost last job ;  &gt; Females ;</t>
  </si>
  <si>
    <t>Queensland ;  &gt; Not employed since lost last job ;  Persons ;</t>
  </si>
  <si>
    <t>Queensland ;  &gt; Not employed since lost last job ;  &gt; Males ;</t>
  </si>
  <si>
    <t>Queensland ;  &gt; Not employed since lost last job ;  &gt; Females ;</t>
  </si>
  <si>
    <t>South Australia ;  Employed total ;  Persons ;</t>
  </si>
  <si>
    <t>South Australia ;  Employed total ;  &gt; Males ;</t>
  </si>
  <si>
    <t>South Australia ;  Employed total ;  &gt; Females ;</t>
  </si>
  <si>
    <t>South Australia ;  &gt; Less than 1 year in main job ;  Persons ;</t>
  </si>
  <si>
    <t>South Australia ;  &gt; Less than 1 year in main job ;  &gt; Males ;</t>
  </si>
  <si>
    <t>South Australia ;  &gt; Less than 1 year in main job ;  &gt; Females ;</t>
  </si>
  <si>
    <t>South Australia ;  &gt;&gt; Less than 3 months in main job ;  Persons ;</t>
  </si>
  <si>
    <t>South Australia ;  &gt;&gt; Less than 3 months in main job ;  &gt; Males ;</t>
  </si>
  <si>
    <t>South Australia ;  &gt;&gt; Less than 3 months in main job ;  &gt; Females ;</t>
  </si>
  <si>
    <t>South Australia ;  &gt;&gt; 3-5 months in main job ;  Persons ;</t>
  </si>
  <si>
    <t>South Australia ;  &gt;&gt; 3-5 months in main job ;  &gt; Males ;</t>
  </si>
  <si>
    <t>South Australia ;  &gt;&gt; 3-5 months in main job ;  &gt; Females ;</t>
  </si>
  <si>
    <t>South Australia ;  &gt;&gt; 6-11 months in main job ;  Persons ;</t>
  </si>
  <si>
    <t>South Australia ;  &gt;&gt; 6-11 months in main job ;  &gt; Males ;</t>
  </si>
  <si>
    <t>South Australia ;  &gt;&gt; 6-11 months in main job ;  &gt; Females ;</t>
  </si>
  <si>
    <t>South Australia ;  &gt; 1 year or more in main job ;  Persons ;</t>
  </si>
  <si>
    <t>South Australia ;  &gt; 1 year or more in main job ;  &gt; Males ;</t>
  </si>
  <si>
    <t>South Australia ;  &gt; 1 year or more in main job ;  &gt; Females ;</t>
  </si>
  <si>
    <t>South Australia ;  &gt;&gt; 1-4 years in main job ;  Persons ;</t>
  </si>
  <si>
    <t>South Australia ;  &gt;&gt; 1-4 years in main job ;  &gt; Males ;</t>
  </si>
  <si>
    <t>South Australia ;  &gt;&gt; 1-4 years in main job ;  &gt; Females ;</t>
  </si>
  <si>
    <t>South Australia ;  &gt;&gt;&gt; 1 year in main job ;  Persons ;</t>
  </si>
  <si>
    <t>South Australia ;  &gt;&gt;&gt; 1 year in main job ;  &gt; Males ;</t>
  </si>
  <si>
    <t>South Australia ;  &gt;&gt;&gt; 1 year in main job ;  &gt; Females ;</t>
  </si>
  <si>
    <t>South Australia ;  &gt;&gt;&gt; 2 years in main job ;  Persons ;</t>
  </si>
  <si>
    <t>South Australia ;  &gt;&gt;&gt; 2 years in main job ;  &gt; Males ;</t>
  </si>
  <si>
    <t>South Australia ;  &gt;&gt;&gt; 2 years in main job ;  &gt; Females ;</t>
  </si>
  <si>
    <t>South Australia ;  &gt;&gt;&gt; 3-4 years in main job ;  Persons ;</t>
  </si>
  <si>
    <t>South Australia ;  &gt;&gt;&gt; 3-4 years in main job ;  &gt; Males ;</t>
  </si>
  <si>
    <t>South Australia ;  &gt;&gt;&gt; 3-4 years in main job ;  &gt; Females ;</t>
  </si>
  <si>
    <t>South Australia ;  &gt;&gt; 5 years or more in main job ;  Persons ;</t>
  </si>
  <si>
    <t>South Australia ;  &gt;&gt; 5 years or more in main job ;  &gt; Males ;</t>
  </si>
  <si>
    <t>South Australia ;  &gt;&gt; 5 years or more in main job ;  &gt; Females ;</t>
  </si>
  <si>
    <t>South Australia ;  &gt;&gt;&gt; 5-9 years in main job ;  Persons ;</t>
  </si>
  <si>
    <t>South Australia ;  &gt;&gt;&gt; 5-9 years in main job ;  &gt; Males ;</t>
  </si>
  <si>
    <t>South Australia ;  &gt;&gt;&gt; 5-9 years in main job ;  &gt; Females ;</t>
  </si>
  <si>
    <t>South Australia ;  &gt;&gt;&gt; 10 years or more in main job ;  Persons ;</t>
  </si>
  <si>
    <t>South Australia ;  &gt;&gt;&gt; 10 years or more in main job ;  &gt; Males ;</t>
  </si>
  <si>
    <t>South Australia ;  &gt;&gt;&gt; 10 years or more in main job ;  &gt; Females ;</t>
  </si>
  <si>
    <t>South Australia ;  &gt;&gt;&gt;&gt; 10-19 years in main job ;  Persons ;</t>
  </si>
  <si>
    <t>South Australia ;  &gt;&gt;&gt;&gt; 10-19 years in main job ;  &gt; Males ;</t>
  </si>
  <si>
    <t>South Australia ;  &gt;&gt;&gt;&gt; 10-19 years in main job ;  &gt; Females ;</t>
  </si>
  <si>
    <t>South Australia ;  &gt;&gt;&gt;&gt; 20 years or more in main job ;  Persons ;</t>
  </si>
  <si>
    <t>South Australia ;  &gt;&gt;&gt;&gt; 20 years or more in main job ;  &gt; Males ;</t>
  </si>
  <si>
    <t>South Australia ;  &gt;&gt;&gt;&gt; 20 years or more in main job ;  &gt; Females ;</t>
  </si>
  <si>
    <t>South Australia ;  &gt; Changed jobs in last 12 months ;  Persons ;</t>
  </si>
  <si>
    <t>South Australia ;  &gt; Changed jobs in last 12 months ;  &gt; Males ;</t>
  </si>
  <si>
    <t>South Australia ;  &gt; Changed jobs in last 12 months ;  &gt; Females ;</t>
  </si>
  <si>
    <t>South Australia ;  &gt; Did not change jobs in last 12 months ;  Persons ;</t>
  </si>
  <si>
    <t>South Australia ;  &gt; Did not change jobs in last 12 months ;  &gt; Males ;</t>
  </si>
  <si>
    <t>South Australia ;  &gt; Did not change jobs in last 12 months ;  &gt; Females ;</t>
  </si>
  <si>
    <t>South Australia ;  Civilian Population aged 15 and over ;  Persons ;</t>
  </si>
  <si>
    <t>South Australia ;  Civilian Population aged 15 and over ;  &gt; Males ;</t>
  </si>
  <si>
    <t>South Australia ;  Civilian Population aged 15 and over ;  &gt; Females ;</t>
  </si>
  <si>
    <t>South Australia ;  Left, lost or worked multiple jobs last year ;  Persons ;</t>
  </si>
  <si>
    <t>South Australia ;  Left, lost or worked multiple jobs last year ;  &gt; Males ;</t>
  </si>
  <si>
    <t>South Australia ;  Left, lost or worked multiple jobs last year ;  &gt; Females ;</t>
  </si>
  <si>
    <t>South Australia ;  &gt; Employed and had more than one job last year ;  Persons ;</t>
  </si>
  <si>
    <t>South Australia ;  &gt; Employed and had more than one job last year ;  &gt; Males ;</t>
  </si>
  <si>
    <t>South Australia ;  &gt; Employed and had more than one job last year ;  &gt; Females ;</t>
  </si>
  <si>
    <t>South Australia ;  &gt;&gt; Single job holder and had more than one job last year ;  Persons ;</t>
  </si>
  <si>
    <t>South Australia ;  &gt;&gt; Single job holder and had more than one job last year ;  &gt; Males ;</t>
  </si>
  <si>
    <t>South Australia ;  &gt;&gt; Single job holder and had more than one job last year ;  &gt; Females ;</t>
  </si>
  <si>
    <t>South Australia ;  &gt;&gt; Multiple job holder and had more than one job last year ;  Persons ;</t>
  </si>
  <si>
    <t>South Australia ;  &gt;&gt; Multiple job holder and had more than one job last year ;  &gt; Males ;</t>
  </si>
  <si>
    <t>South Australia ;  &gt;&gt; Multiple job holder and had more than one job last year ;  &gt; Females ;</t>
  </si>
  <si>
    <t>South Australia ;  &gt;&gt; Underemployed and had more than one job last year ;  Persons ;</t>
  </si>
  <si>
    <t>South Australia ;  &gt;&gt; Underemployed and had more than one job last year ;  &gt; Males ;</t>
  </si>
  <si>
    <t>South Australia ;  &gt;&gt; Underemployed and had more than one job last year ;  &gt; Females ;</t>
  </si>
  <si>
    <t>South Australia ;  &gt; Unemployed and had a job last year ;  Persons ;</t>
  </si>
  <si>
    <t>South Australia ;  &gt; Unemployed and had a job last year ;  &gt; Males ;</t>
  </si>
  <si>
    <t>South Australia ;  &gt; Unemployed and had a job last year ;  &gt; Females ;</t>
  </si>
  <si>
    <t>South Australia ;  &gt; Not in the labour force and had a job last year ;  Persons ;</t>
  </si>
  <si>
    <t>South Australia ;  &gt; Not in the labour force and had a job last year ;  &gt; Males ;</t>
  </si>
  <si>
    <t>South Australia ;  &gt; Not in the labour force and had a job last year ;  &gt; Females ;</t>
  </si>
  <si>
    <t>South Australia ;  Left a job last year ;  Persons ;</t>
  </si>
  <si>
    <t>South Australia ;  Left a job last year ;  &gt; Males ;</t>
  </si>
  <si>
    <t>South Australia ;  Left a job last year ;  &gt; Females ;</t>
  </si>
  <si>
    <t>South Australia ;  &gt; Employed in a new job since left last job ;  Persons ;</t>
  </si>
  <si>
    <t>South Australia ;  &gt; Employed in a new job since left last job ;  &gt; Males ;</t>
  </si>
  <si>
    <t>South Australia ;  &gt; Employed in a new job since left last job ;  &gt; Females ;</t>
  </si>
  <si>
    <t>South Australia ;  &gt;&gt; Underemployed in a new job since left last job ;  Persons ;</t>
  </si>
  <si>
    <t>A126251970W</t>
  </si>
  <si>
    <t>A126266658F</t>
  </si>
  <si>
    <t>A126259314V</t>
  </si>
  <si>
    <t>A126251930C</t>
  </si>
  <si>
    <t>A126266618L</t>
  </si>
  <si>
    <t>A126259274L</t>
  </si>
  <si>
    <t>A126251942L</t>
  </si>
  <si>
    <t>A126266630C</t>
  </si>
  <si>
    <t>A126259286W</t>
  </si>
  <si>
    <t>A126252002F</t>
  </si>
  <si>
    <t>A126266690F</t>
  </si>
  <si>
    <t>A126259346L</t>
  </si>
  <si>
    <t>A126251946W</t>
  </si>
  <si>
    <t>A126266634L</t>
  </si>
  <si>
    <t>A126259290L</t>
  </si>
  <si>
    <t>A126251938W</t>
  </si>
  <si>
    <t>A126266626L</t>
  </si>
  <si>
    <t>A126259282L</t>
  </si>
  <si>
    <t>A126252030R</t>
  </si>
  <si>
    <t>A126266718W</t>
  </si>
  <si>
    <t>A126259374W</t>
  </si>
  <si>
    <t>A126252034X</t>
  </si>
  <si>
    <t>A126266722L</t>
  </si>
  <si>
    <t>A126259378F</t>
  </si>
  <si>
    <t>A126251954W</t>
  </si>
  <si>
    <t>A126266642L</t>
  </si>
  <si>
    <t>A126259298F</t>
  </si>
  <si>
    <t>A126251934L</t>
  </si>
  <si>
    <t>A126266622C</t>
  </si>
  <si>
    <t>A126259278W</t>
  </si>
  <si>
    <t>A126251974F</t>
  </si>
  <si>
    <t>A126266662W</t>
  </si>
  <si>
    <t>A126259318C</t>
  </si>
  <si>
    <t>A126251950L</t>
  </si>
  <si>
    <t>A126266638W</t>
  </si>
  <si>
    <t>A126259294W</t>
  </si>
  <si>
    <t>A126251978R</t>
  </si>
  <si>
    <t>A126266666F</t>
  </si>
  <si>
    <t>A126259322V</t>
  </si>
  <si>
    <t>A126251958F</t>
  </si>
  <si>
    <t>A126266646W</t>
  </si>
  <si>
    <t>A126259302K</t>
  </si>
  <si>
    <t>A126251982F</t>
  </si>
  <si>
    <t>A126266670W</t>
  </si>
  <si>
    <t>A126259326C</t>
  </si>
  <si>
    <t>A126252010F</t>
  </si>
  <si>
    <t>A126266698X</t>
  </si>
  <si>
    <t>A126259354L</t>
  </si>
  <si>
    <t>A126251986R</t>
  </si>
  <si>
    <t>A126266674F</t>
  </si>
  <si>
    <t>A126259330V</t>
  </si>
  <si>
    <t>A126251962W</t>
  </si>
  <si>
    <t>A126266650L</t>
  </si>
  <si>
    <t>A126259306V</t>
  </si>
  <si>
    <t>A126252038J</t>
  </si>
  <si>
    <t>A126266726W</t>
  </si>
  <si>
    <t>A126259382W</t>
  </si>
  <si>
    <t>A126252014R</t>
  </si>
  <si>
    <t>A126266702C</t>
  </si>
  <si>
    <t>A126259358W</t>
  </si>
  <si>
    <t>A126252018X</t>
  </si>
  <si>
    <t>A126266706L</t>
  </si>
  <si>
    <t>A126259362L</t>
  </si>
  <si>
    <t>A126252062J</t>
  </si>
  <si>
    <t>A126266750W</t>
  </si>
  <si>
    <t>A126259406C</t>
  </si>
  <si>
    <t>A126252686F</t>
  </si>
  <si>
    <t>A126267374W</t>
  </si>
  <si>
    <t>A126260030R</t>
  </si>
  <si>
    <t>A126252722C</t>
  </si>
  <si>
    <t>A126267410V</t>
  </si>
  <si>
    <t>A126260066T</t>
  </si>
  <si>
    <t>A126252670L</t>
  </si>
  <si>
    <t>A126267358W</t>
  </si>
  <si>
    <t>A126260014R</t>
  </si>
  <si>
    <t>A126252726L</t>
  </si>
  <si>
    <t>A126267414C</t>
  </si>
  <si>
    <t>A126260070J</t>
  </si>
  <si>
    <t>A126252730C</t>
  </si>
  <si>
    <t>A126267418L</t>
  </si>
  <si>
    <t>A126260074T</t>
  </si>
  <si>
    <t>A126252674W</t>
  </si>
  <si>
    <t>A126267362L</t>
  </si>
  <si>
    <t>A126260018X</t>
  </si>
  <si>
    <t>A126252678F</t>
  </si>
  <si>
    <t>A126267366W</t>
  </si>
  <si>
    <t>A126260022R</t>
  </si>
  <si>
    <t>A126252702V</t>
  </si>
  <si>
    <t>A126267390W</t>
  </si>
  <si>
    <t>A126260046J</t>
  </si>
  <si>
    <t>A126252646L</t>
  </si>
  <si>
    <t>A126267334C</t>
  </si>
  <si>
    <t>A126259990A</t>
  </si>
  <si>
    <t>A126252734L</t>
  </si>
  <si>
    <t>A126267422C</t>
  </si>
  <si>
    <t>A126260078A</t>
  </si>
  <si>
    <t>A126252706C</t>
  </si>
  <si>
    <t>A126267394F</t>
  </si>
  <si>
    <t>A126260050X</t>
  </si>
  <si>
    <t>A126252738W</t>
  </si>
  <si>
    <t>A126267426L</t>
  </si>
  <si>
    <t>A126260082T</t>
  </si>
  <si>
    <t>A126252650C</t>
  </si>
  <si>
    <t>A126267338L</t>
  </si>
  <si>
    <t>A126259994K</t>
  </si>
  <si>
    <t>A126252610K</t>
  </si>
  <si>
    <t>A126267298F</t>
  </si>
  <si>
    <t>A126259954T</t>
  </si>
  <si>
    <t>A126252622V</t>
  </si>
  <si>
    <t>A126267310K</t>
  </si>
  <si>
    <t>A126259966A</t>
  </si>
  <si>
    <t>A126252682W</t>
  </si>
  <si>
    <t>A126267370L</t>
  </si>
  <si>
    <t>A126260026X</t>
  </si>
  <si>
    <t>A126252626C</t>
  </si>
  <si>
    <t>A126267314V</t>
  </si>
  <si>
    <t>A126259970T</t>
  </si>
  <si>
    <t>A126252618C</t>
  </si>
  <si>
    <t>A126267306V</t>
  </si>
  <si>
    <t>A126259962T</t>
  </si>
  <si>
    <t>A126252710V</t>
  </si>
  <si>
    <t>A126267398R</t>
  </si>
  <si>
    <t>A126260054J</t>
  </si>
  <si>
    <t>A126252714C</t>
  </si>
  <si>
    <t>A126267402V</t>
  </si>
  <si>
    <t>A126260058T</t>
  </si>
  <si>
    <t>A126252634C</t>
  </si>
  <si>
    <t>A126267322V</t>
  </si>
  <si>
    <t>A126259978K</t>
  </si>
  <si>
    <t>A126252614V</t>
  </si>
  <si>
    <t>A126267302K</t>
  </si>
  <si>
    <t>A126259958A</t>
  </si>
  <si>
    <t>A126252654L</t>
  </si>
  <si>
    <t>A126267342C</t>
  </si>
  <si>
    <t>A126259998V</t>
  </si>
  <si>
    <t>A126252630V</t>
  </si>
  <si>
    <t>A126267318C</t>
  </si>
  <si>
    <t>A126259974A</t>
  </si>
  <si>
    <t>A126252658W</t>
  </si>
  <si>
    <t>A126267346L</t>
  </si>
  <si>
    <t>A126260002F</t>
  </si>
  <si>
    <t>A126252638L</t>
  </si>
  <si>
    <t>A126267326C</t>
  </si>
  <si>
    <t>A126259982A</t>
  </si>
  <si>
    <t>A126252662L</t>
  </si>
  <si>
    <t>A126267350C</t>
  </si>
  <si>
    <t>A126260006R</t>
  </si>
  <si>
    <t>A126252690W</t>
  </si>
  <si>
    <t>A126267378F</t>
  </si>
  <si>
    <t>A126260034X</t>
  </si>
  <si>
    <t>A126252666W</t>
  </si>
  <si>
    <t>A126267354L</t>
  </si>
  <si>
    <t>A126260010F</t>
  </si>
  <si>
    <t>A126252642C</t>
  </si>
  <si>
    <t>A126267330V</t>
  </si>
  <si>
    <t>A126259986K</t>
  </si>
  <si>
    <t>A126252718L</t>
  </si>
  <si>
    <t>A126267406C</t>
  </si>
  <si>
    <t>A126260062J</t>
  </si>
  <si>
    <t>A126252694F</t>
  </si>
  <si>
    <t>A126267382W</t>
  </si>
  <si>
    <t>A126260038J</t>
  </si>
  <si>
    <t>A126252698R</t>
  </si>
  <si>
    <t>A126267386F</t>
  </si>
  <si>
    <t>A126260042X</t>
  </si>
  <si>
    <t>A126252742L</t>
  </si>
  <si>
    <t>A126267430C</t>
  </si>
  <si>
    <t>A126260086A</t>
  </si>
  <si>
    <t>A126252822L</t>
  </si>
  <si>
    <t>A126267510C</t>
  </si>
  <si>
    <t>A126260166A</t>
  </si>
  <si>
    <t>A126252858R</t>
  </si>
  <si>
    <t>A126267546F</t>
  </si>
  <si>
    <t>A126260202X</t>
  </si>
  <si>
    <t>A126252806L</t>
  </si>
  <si>
    <t>A126267494R</t>
  </si>
  <si>
    <t>A126260150J</t>
  </si>
  <si>
    <t>A126252862F</t>
  </si>
  <si>
    <t>A126267550W</t>
  </si>
  <si>
    <t>A126260206J</t>
  </si>
  <si>
    <t>A126252866R</t>
  </si>
  <si>
    <t>A126267554F</t>
  </si>
  <si>
    <t>A126260210X</t>
  </si>
  <si>
    <t>A126252810C</t>
  </si>
  <si>
    <t>A126267498X</t>
  </si>
  <si>
    <t>A126260154T</t>
  </si>
  <si>
    <t>A126252814L</t>
  </si>
  <si>
    <t>A126267502C</t>
  </si>
  <si>
    <t>A126260158A</t>
  </si>
  <si>
    <t>A126252838F</t>
  </si>
  <si>
    <t>A126267526W</t>
  </si>
  <si>
    <t>A126260182A</t>
  </si>
  <si>
    <t>A126252782F</t>
  </si>
  <si>
    <t>A126267470W</t>
  </si>
  <si>
    <t>A126260126J</t>
  </si>
  <si>
    <t>A126252870F</t>
  </si>
  <si>
    <t>A126267558R</t>
  </si>
  <si>
    <t>A126260214J</t>
  </si>
  <si>
    <t>A126252842W</t>
  </si>
  <si>
    <t>A126267530L</t>
  </si>
  <si>
    <t>A126260186K</t>
  </si>
  <si>
    <t>A126252874R</t>
  </si>
  <si>
    <t>A126267562F</t>
  </si>
  <si>
    <t>A126260218T</t>
  </si>
  <si>
    <t>A126252786R</t>
  </si>
  <si>
    <t>A126267474F</t>
  </si>
  <si>
    <t>A126260130X</t>
  </si>
  <si>
    <t>A126252746W</t>
  </si>
  <si>
    <t>A126267434L</t>
  </si>
  <si>
    <t>A126260090T</t>
  </si>
  <si>
    <t>A126252758F</t>
  </si>
  <si>
    <t>A126267446W</t>
  </si>
  <si>
    <t>A126260102R</t>
  </si>
  <si>
    <t>A126252818W</t>
  </si>
  <si>
    <t>A126267506L</t>
  </si>
  <si>
    <t>A126260162T</t>
  </si>
  <si>
    <t>A126252762W</t>
  </si>
  <si>
    <t>A126267450L</t>
  </si>
  <si>
    <t>A126260106X</t>
  </si>
  <si>
    <t>A126252754W</t>
  </si>
  <si>
    <t>A126267442L</t>
  </si>
  <si>
    <t>A126260098K</t>
  </si>
  <si>
    <t>A126252846F</t>
  </si>
  <si>
    <t>A126267534W</t>
  </si>
  <si>
    <t>A126260190A</t>
  </si>
  <si>
    <t>A126252850W</t>
  </si>
  <si>
    <t>A126267538F</t>
  </si>
  <si>
    <t>A126260194K</t>
  </si>
  <si>
    <t>A126252770W</t>
  </si>
  <si>
    <t>A126267458F</t>
  </si>
  <si>
    <t>A126260114X</t>
  </si>
  <si>
    <t>A126252750L</t>
  </si>
  <si>
    <t>A126267438W</t>
  </si>
  <si>
    <t>A126260094A</t>
  </si>
  <si>
    <t>A126252790F</t>
  </si>
  <si>
    <t>A126267478R</t>
  </si>
  <si>
    <t>A126260134J</t>
  </si>
  <si>
    <t>A126252766F</t>
  </si>
  <si>
    <t>A126267454W</t>
  </si>
  <si>
    <t>A126260110R</t>
  </si>
  <si>
    <t>A126252794R</t>
  </si>
  <si>
    <t>A126267482F</t>
  </si>
  <si>
    <t>A126260138T</t>
  </si>
  <si>
    <t>A126252774F</t>
  </si>
  <si>
    <t>A126267462W</t>
  </si>
  <si>
    <t>A126260118J</t>
  </si>
  <si>
    <t>A126252798X</t>
  </si>
  <si>
    <t>A126267486R</t>
  </si>
  <si>
    <t>A126260142J</t>
  </si>
  <si>
    <t>A126252826W</t>
  </si>
  <si>
    <t>South Australia ;  &gt;&gt; Underemployed in a new job since left last job ;  &gt; Males ;</t>
  </si>
  <si>
    <t>South Australia ;  &gt;&gt; Underemployed in a new job since left last job ;  &gt; Females ;</t>
  </si>
  <si>
    <t>South Australia ;  &gt; Not employed since left last job ;  Persons ;</t>
  </si>
  <si>
    <t>South Australia ;  &gt; Not employed since left last job ;  &gt; Males ;</t>
  </si>
  <si>
    <t>South Australia ;  &gt; Not employed since left last job ;  &gt; Females ;</t>
  </si>
  <si>
    <t>South Australia ;  Lost a job last year ;  Persons ;</t>
  </si>
  <si>
    <t>South Australia ;  Lost a job last year ;  &gt; Males ;</t>
  </si>
  <si>
    <t>South Australia ;  Lost a job last year ;  &gt; Females ;</t>
  </si>
  <si>
    <t>South Australia ;  &gt; Retrenched last year ;  Persons ;</t>
  </si>
  <si>
    <t>South Australia ;  &gt; Retrenched last year ;  &gt; Males ;</t>
  </si>
  <si>
    <t>South Australia ;  &gt; Retrenched last year ;  &gt; Females ;</t>
  </si>
  <si>
    <t>South Australia ;  &gt; Employed in a new job since lost last job ;  Persons ;</t>
  </si>
  <si>
    <t>South Australia ;  &gt; Employed in a new job since lost last job ;  &gt; Males ;</t>
  </si>
  <si>
    <t>South Australia ;  &gt; Employed in a new job since lost last job ;  &gt; Females ;</t>
  </si>
  <si>
    <t>South Australia ;  &gt;&gt; Underemployed in a new job since lost last job ;  Persons ;</t>
  </si>
  <si>
    <t>South Australia ;  &gt;&gt; Underemployed in a new job since lost last job ;  &gt; Males ;</t>
  </si>
  <si>
    <t>South Australia ;  &gt;&gt; Underemployed in a new job since lost last job ;  &gt; Females ;</t>
  </si>
  <si>
    <t>South Australia ;  &gt; Not employed since lost last job ;  Persons ;</t>
  </si>
  <si>
    <t>South Australia ;  &gt; Not employed since lost last job ;  &gt; Males ;</t>
  </si>
  <si>
    <t>South Australia ;  &gt; Not employed since lost last job ;  &gt; Females ;</t>
  </si>
  <si>
    <t>Western Australia ;  Employed total ;  Persons ;</t>
  </si>
  <si>
    <t>Western Australia ;  Employed total ;  &gt; Males ;</t>
  </si>
  <si>
    <t>Western Australia ;  Employed total ;  &gt; Females ;</t>
  </si>
  <si>
    <t>Western Australia ;  &gt; Less than 1 year in main job ;  Persons ;</t>
  </si>
  <si>
    <t>Western Australia ;  &gt; Less than 1 year in main job ;  &gt; Males ;</t>
  </si>
  <si>
    <t>Western Australia ;  &gt; Less than 1 year in main job ;  &gt; Females ;</t>
  </si>
  <si>
    <t>Western Australia ;  &gt;&gt; Less than 3 months in main job ;  Persons ;</t>
  </si>
  <si>
    <t>Western Australia ;  &gt;&gt; Less than 3 months in main job ;  &gt; Males ;</t>
  </si>
  <si>
    <t>Western Australia ;  &gt;&gt; Less than 3 months in main job ;  &gt; Females ;</t>
  </si>
  <si>
    <t>Western Australia ;  &gt;&gt; 3-5 months in main job ;  Persons ;</t>
  </si>
  <si>
    <t>Western Australia ;  &gt;&gt; 3-5 months in main job ;  &gt; Males ;</t>
  </si>
  <si>
    <t>Western Australia ;  &gt;&gt; 3-5 months in main job ;  &gt; Females ;</t>
  </si>
  <si>
    <t>Western Australia ;  &gt;&gt; 6-11 months in main job ;  Persons ;</t>
  </si>
  <si>
    <t>Western Australia ;  &gt;&gt; 6-11 months in main job ;  &gt; Males ;</t>
  </si>
  <si>
    <t>Western Australia ;  &gt;&gt; 6-11 months in main job ;  &gt; Females ;</t>
  </si>
  <si>
    <t>Western Australia ;  &gt; 1 year or more in main job ;  Persons ;</t>
  </si>
  <si>
    <t>Western Australia ;  &gt; 1 year or more in main job ;  &gt; Males ;</t>
  </si>
  <si>
    <t>Western Australia ;  &gt; 1 year or more in main job ;  &gt; Females ;</t>
  </si>
  <si>
    <t>Western Australia ;  &gt;&gt; 1-4 years in main job ;  Persons ;</t>
  </si>
  <si>
    <t>Western Australia ;  &gt;&gt; 1-4 years in main job ;  &gt; Males ;</t>
  </si>
  <si>
    <t>Western Australia ;  &gt;&gt; 1-4 years in main job ;  &gt; Females ;</t>
  </si>
  <si>
    <t>Western Australia ;  &gt;&gt;&gt; 1 year in main job ;  Persons ;</t>
  </si>
  <si>
    <t>Western Australia ;  &gt;&gt;&gt; 1 year in main job ;  &gt; Males ;</t>
  </si>
  <si>
    <t>Western Australia ;  &gt;&gt;&gt; 1 year in main job ;  &gt; Females ;</t>
  </si>
  <si>
    <t>Western Australia ;  &gt;&gt;&gt; 2 years in main job ;  Persons ;</t>
  </si>
  <si>
    <t>Western Australia ;  &gt;&gt;&gt; 2 years in main job ;  &gt; Males ;</t>
  </si>
  <si>
    <t>Western Australia ;  &gt;&gt;&gt; 2 years in main job ;  &gt; Females ;</t>
  </si>
  <si>
    <t>Western Australia ;  &gt;&gt;&gt; 3-4 years in main job ;  Persons ;</t>
  </si>
  <si>
    <t>Western Australia ;  &gt;&gt;&gt; 3-4 years in main job ;  &gt; Males ;</t>
  </si>
  <si>
    <t>Western Australia ;  &gt;&gt;&gt; 3-4 years in main job ;  &gt; Females ;</t>
  </si>
  <si>
    <t>Western Australia ;  &gt;&gt; 5 years or more in main job ;  Persons ;</t>
  </si>
  <si>
    <t>Western Australia ;  &gt;&gt; 5 years or more in main job ;  &gt; Males ;</t>
  </si>
  <si>
    <t>Western Australia ;  &gt;&gt; 5 years or more in main job ;  &gt; Females ;</t>
  </si>
  <si>
    <t>Western Australia ;  &gt;&gt;&gt; 5-9 years in main job ;  Persons ;</t>
  </si>
  <si>
    <t>Western Australia ;  &gt;&gt;&gt; 5-9 years in main job ;  &gt; Males ;</t>
  </si>
  <si>
    <t>Western Australia ;  &gt;&gt;&gt; 5-9 years in main job ;  &gt; Females ;</t>
  </si>
  <si>
    <t>Western Australia ;  &gt;&gt;&gt; 10 years or more in main job ;  Persons ;</t>
  </si>
  <si>
    <t>Western Australia ;  &gt;&gt;&gt; 10 years or more in main job ;  &gt; Males ;</t>
  </si>
  <si>
    <t>Western Australia ;  &gt;&gt;&gt; 10 years or more in main job ;  &gt; Females ;</t>
  </si>
  <si>
    <t>Western Australia ;  &gt;&gt;&gt;&gt; 10-19 years in main job ;  Persons ;</t>
  </si>
  <si>
    <t>Western Australia ;  &gt;&gt;&gt;&gt; 10-19 years in main job ;  &gt; Males ;</t>
  </si>
  <si>
    <t>Western Australia ;  &gt;&gt;&gt;&gt; 10-19 years in main job ;  &gt; Females ;</t>
  </si>
  <si>
    <t>Western Australia ;  &gt;&gt;&gt;&gt; 20 years or more in main job ;  Persons ;</t>
  </si>
  <si>
    <t>Western Australia ;  &gt;&gt;&gt;&gt; 20 years or more in main job ;  &gt; Males ;</t>
  </si>
  <si>
    <t>Western Australia ;  &gt;&gt;&gt;&gt; 20 years or more in main job ;  &gt; Females ;</t>
  </si>
  <si>
    <t>Western Australia ;  &gt; Changed jobs in last 12 months ;  Persons ;</t>
  </si>
  <si>
    <t>Western Australia ;  &gt; Changed jobs in last 12 months ;  &gt; Males ;</t>
  </si>
  <si>
    <t>Western Australia ;  &gt; Changed jobs in last 12 months ;  &gt; Females ;</t>
  </si>
  <si>
    <t>Western Australia ;  &gt; Did not change jobs in last 12 months ;  Persons ;</t>
  </si>
  <si>
    <t>Western Australia ;  &gt; Did not change jobs in last 12 months ;  &gt; Males ;</t>
  </si>
  <si>
    <t>Western Australia ;  &gt; Did not change jobs in last 12 months ;  &gt; Females ;</t>
  </si>
  <si>
    <t>Western Australia ;  Civilian Population aged 15 and over ;  Persons ;</t>
  </si>
  <si>
    <t>Western Australia ;  Civilian Population aged 15 and over ;  &gt; Males ;</t>
  </si>
  <si>
    <t>Western Australia ;  Civilian Population aged 15 and over ;  &gt; Females ;</t>
  </si>
  <si>
    <t>Western Australia ;  Left, lost or worked multiple jobs last year ;  Persons ;</t>
  </si>
  <si>
    <t>Western Australia ;  Left, lost or worked multiple jobs last year ;  &gt; Males ;</t>
  </si>
  <si>
    <t>Western Australia ;  Left, lost or worked multiple jobs last year ;  &gt; Females ;</t>
  </si>
  <si>
    <t>Western Australia ;  &gt; Employed and had more than one job last year ;  Persons ;</t>
  </si>
  <si>
    <t>Western Australia ;  &gt; Employed and had more than one job last year ;  &gt; Males ;</t>
  </si>
  <si>
    <t>Western Australia ;  &gt; Employed and had more than one job last year ;  &gt; Females ;</t>
  </si>
  <si>
    <t>Western Australia ;  &gt;&gt; Single job holder and had more than one job last year ;  Persons ;</t>
  </si>
  <si>
    <t>Western Australia ;  &gt;&gt; Single job holder and had more than one job last year ;  &gt; Males ;</t>
  </si>
  <si>
    <t>Western Australia ;  &gt;&gt; Single job holder and had more than one job last year ;  &gt; Females ;</t>
  </si>
  <si>
    <t>Western Australia ;  &gt;&gt; Multiple job holder and had more than one job last year ;  Persons ;</t>
  </si>
  <si>
    <t>Western Australia ;  &gt;&gt; Multiple job holder and had more than one job last year ;  &gt; Males ;</t>
  </si>
  <si>
    <t>Western Australia ;  &gt;&gt; Multiple job holder and had more than one job last year ;  &gt; Females ;</t>
  </si>
  <si>
    <t>Western Australia ;  &gt;&gt; Underemployed and had more than one job last year ;  Persons ;</t>
  </si>
  <si>
    <t>Western Australia ;  &gt;&gt; Underemployed and had more than one job last year ;  &gt; Males ;</t>
  </si>
  <si>
    <t>Western Australia ;  &gt;&gt; Underemployed and had more than one job last year ;  &gt; Females ;</t>
  </si>
  <si>
    <t>Western Australia ;  &gt; Unemployed and had a job last year ;  Persons ;</t>
  </si>
  <si>
    <t>Western Australia ;  &gt; Unemployed and had a job last year ;  &gt; Males ;</t>
  </si>
  <si>
    <t>Western Australia ;  &gt; Unemployed and had a job last year ;  &gt; Females ;</t>
  </si>
  <si>
    <t>Western Australia ;  &gt; Not in the labour force and had a job last year ;  Persons ;</t>
  </si>
  <si>
    <t>Western Australia ;  &gt; Not in the labour force and had a job last year ;  &gt; Males ;</t>
  </si>
  <si>
    <t>Western Australia ;  &gt; Not in the labour force and had a job last year ;  &gt; Females ;</t>
  </si>
  <si>
    <t>Western Australia ;  Left a job last year ;  Persons ;</t>
  </si>
  <si>
    <t>Western Australia ;  Left a job last year ;  &gt; Males ;</t>
  </si>
  <si>
    <t>Western Australia ;  Left a job last year ;  &gt; Females ;</t>
  </si>
  <si>
    <t>Western Australia ;  &gt; Employed in a new job since left last job ;  Persons ;</t>
  </si>
  <si>
    <t>Western Australia ;  &gt; Employed in a new job since left last job ;  &gt; Males ;</t>
  </si>
  <si>
    <t>Western Australia ;  &gt; Employed in a new job since left last job ;  &gt; Females ;</t>
  </si>
  <si>
    <t>Western Australia ;  &gt;&gt; Underemployed in a new job since left last job ;  Persons ;</t>
  </si>
  <si>
    <t>Western Australia ;  &gt;&gt; Underemployed in a new job since left last job ;  &gt; Males ;</t>
  </si>
  <si>
    <t>Western Australia ;  &gt;&gt; Underemployed in a new job since left last job ;  &gt; Females ;</t>
  </si>
  <si>
    <t>Western Australia ;  &gt; Not employed since left last job ;  Persons ;</t>
  </si>
  <si>
    <t>Western Australia ;  &gt; Not employed since left last job ;  &gt; Males ;</t>
  </si>
  <si>
    <t>Western Australia ;  &gt; Not employed since left last job ;  &gt; Females ;</t>
  </si>
  <si>
    <t>Western Australia ;  Lost a job last year ;  Persons ;</t>
  </si>
  <si>
    <t>Western Australia ;  Lost a job last year ;  &gt; Males ;</t>
  </si>
  <si>
    <t>Western Australia ;  Lost a job last year ;  &gt; Females ;</t>
  </si>
  <si>
    <t>Western Australia ;  &gt; Retrenched last year ;  Persons ;</t>
  </si>
  <si>
    <t>Western Australia ;  &gt; Retrenched last year ;  &gt; Males ;</t>
  </si>
  <si>
    <t>Western Australia ;  &gt; Retrenched last year ;  &gt; Females ;</t>
  </si>
  <si>
    <t>Western Australia ;  &gt; Employed in a new job since lost last job ;  Persons ;</t>
  </si>
  <si>
    <t>Western Australia ;  &gt; Employed in a new job since lost last job ;  &gt; Males ;</t>
  </si>
  <si>
    <t>Western Australia ;  &gt; Employed in a new job since lost last job ;  &gt; Females ;</t>
  </si>
  <si>
    <t>Western Australia ;  &gt;&gt; Underemployed in a new job since lost last job ;  Persons ;</t>
  </si>
  <si>
    <t>Western Australia ;  &gt;&gt; Underemployed in a new job since lost last job ;  &gt; Males ;</t>
  </si>
  <si>
    <t>Western Australia ;  &gt;&gt; Underemployed in a new job since lost last job ;  &gt; Females ;</t>
  </si>
  <si>
    <t>Western Australia ;  &gt; Not employed since lost last job ;  Persons ;</t>
  </si>
  <si>
    <t>Western Australia ;  &gt; Not employed since lost last job ;  &gt; Males ;</t>
  </si>
  <si>
    <t>Western Australia ;  &gt; Not employed since lost last job ;  &gt; Females ;</t>
  </si>
  <si>
    <t>Tasmania ;  Employed total ;  Persons ;</t>
  </si>
  <si>
    <t>Tasmania ;  Employed total ;  &gt; Males ;</t>
  </si>
  <si>
    <t>Tasmania ;  Employed total ;  &gt; Females ;</t>
  </si>
  <si>
    <t>Tasmania ;  &gt; Less than 1 year in main job ;  Persons ;</t>
  </si>
  <si>
    <t>Tasmania ;  &gt; Less than 1 year in main job ;  &gt; Males ;</t>
  </si>
  <si>
    <t>Tasmania ;  &gt; Less than 1 year in main job ;  &gt; Females ;</t>
  </si>
  <si>
    <t>Tasmania ;  &gt;&gt; Less than 3 months in main job ;  Persons ;</t>
  </si>
  <si>
    <t>Tasmania ;  &gt;&gt; Less than 3 months in main job ;  &gt; Males ;</t>
  </si>
  <si>
    <t>Tasmania ;  &gt;&gt; Less than 3 months in main job ;  &gt; Females ;</t>
  </si>
  <si>
    <t>Tasmania ;  &gt;&gt; 3-5 months in main job ;  Persons ;</t>
  </si>
  <si>
    <t>Tasmania ;  &gt;&gt; 3-5 months in main job ;  &gt; Males ;</t>
  </si>
  <si>
    <t>Tasmania ;  &gt;&gt; 3-5 months in main job ;  &gt; Females ;</t>
  </si>
  <si>
    <t>Tasmania ;  &gt;&gt; 6-11 months in main job ;  Persons ;</t>
  </si>
  <si>
    <t>Tasmania ;  &gt;&gt; 6-11 months in main job ;  &gt; Males ;</t>
  </si>
  <si>
    <t>Tasmania ;  &gt;&gt; 6-11 months in main job ;  &gt; Females ;</t>
  </si>
  <si>
    <t>Tasmania ;  &gt; 1 year or more in main job ;  Persons ;</t>
  </si>
  <si>
    <t>Tasmania ;  &gt; 1 year or more in main job ;  &gt; Males ;</t>
  </si>
  <si>
    <t>Tasmania ;  &gt; 1 year or more in main job ;  &gt; Females ;</t>
  </si>
  <si>
    <t>Tasmania ;  &gt;&gt; 1-4 years in main job ;  Persons ;</t>
  </si>
  <si>
    <t>Tasmania ;  &gt;&gt; 1-4 years in main job ;  &gt; Males ;</t>
  </si>
  <si>
    <t>Tasmania ;  &gt;&gt; 1-4 years in main job ;  &gt; Females ;</t>
  </si>
  <si>
    <t>Tasmania ;  &gt;&gt;&gt; 1 year in main job ;  Persons ;</t>
  </si>
  <si>
    <t>Tasmania ;  &gt;&gt;&gt; 1 year in main job ;  &gt; Males ;</t>
  </si>
  <si>
    <t>Tasmania ;  &gt;&gt;&gt; 1 year in main job ;  &gt; Females ;</t>
  </si>
  <si>
    <t>Tasmania ;  &gt;&gt;&gt; 2 years in main job ;  Persons ;</t>
  </si>
  <si>
    <t>Tasmania ;  &gt;&gt;&gt; 2 years in main job ;  &gt; Males ;</t>
  </si>
  <si>
    <t>Tasmania ;  &gt;&gt;&gt; 2 years in main job ;  &gt; Females ;</t>
  </si>
  <si>
    <t>Tasmania ;  &gt;&gt;&gt; 3-4 years in main job ;  Persons ;</t>
  </si>
  <si>
    <t>Tasmania ;  &gt;&gt;&gt; 3-4 years in main job ;  &gt; Males ;</t>
  </si>
  <si>
    <t>Tasmania ;  &gt;&gt;&gt; 3-4 years in main job ;  &gt; Females ;</t>
  </si>
  <si>
    <t>Tasmania ;  &gt;&gt; 5 years or more in main job ;  Persons ;</t>
  </si>
  <si>
    <t>Tasmania ;  &gt;&gt; 5 years or more in main job ;  &gt; Males ;</t>
  </si>
  <si>
    <t>Tasmania ;  &gt;&gt; 5 years or more in main job ;  &gt; Females ;</t>
  </si>
  <si>
    <t>Tasmania ;  &gt;&gt;&gt; 5-9 years in main job ;  Persons ;</t>
  </si>
  <si>
    <t>Tasmania ;  &gt;&gt;&gt; 5-9 years in main job ;  &gt; Males ;</t>
  </si>
  <si>
    <t>Tasmania ;  &gt;&gt;&gt; 5-9 years in main job ;  &gt; Females ;</t>
  </si>
  <si>
    <t>Tasmania ;  &gt;&gt;&gt; 10 years or more in main job ;  Persons ;</t>
  </si>
  <si>
    <t>Tasmania ;  &gt;&gt;&gt; 10 years or more in main job ;  &gt; Males ;</t>
  </si>
  <si>
    <t>Tasmania ;  &gt;&gt;&gt; 10 years or more in main job ;  &gt; Females ;</t>
  </si>
  <si>
    <t>Tasmania ;  &gt;&gt;&gt;&gt; 10-19 years in main job ;  Persons ;</t>
  </si>
  <si>
    <t>Tasmania ;  &gt;&gt;&gt;&gt; 10-19 years in main job ;  &gt; Males ;</t>
  </si>
  <si>
    <t>Tasmania ;  &gt;&gt;&gt;&gt; 10-19 years in main job ;  &gt; Females ;</t>
  </si>
  <si>
    <t>Tasmania ;  &gt;&gt;&gt;&gt; 20 years or more in main job ;  Persons ;</t>
  </si>
  <si>
    <t>Tasmania ;  &gt;&gt;&gt;&gt; 20 years or more in main job ;  &gt; Males ;</t>
  </si>
  <si>
    <t>Tasmania ;  &gt;&gt;&gt;&gt; 20 years or more in main job ;  &gt; Females ;</t>
  </si>
  <si>
    <t>Tasmania ;  &gt; Changed jobs in last 12 months ;  Persons ;</t>
  </si>
  <si>
    <t>Tasmania ;  &gt; Changed jobs in last 12 months ;  &gt; Males ;</t>
  </si>
  <si>
    <t>Tasmania ;  &gt; Changed jobs in last 12 months ;  &gt; Females ;</t>
  </si>
  <si>
    <t>Tasmania ;  &gt; Did not change jobs in last 12 months ;  Persons ;</t>
  </si>
  <si>
    <t>Tasmania ;  &gt; Did not change jobs in last 12 months ;  &gt; Males ;</t>
  </si>
  <si>
    <t>Tasmania ;  &gt; Did not change jobs in last 12 months ;  &gt; Females ;</t>
  </si>
  <si>
    <t>Tasmania ;  Civilian Population aged 15 and over ;  Persons ;</t>
  </si>
  <si>
    <t>Tasmania ;  Civilian Population aged 15 and over ;  &gt; Males ;</t>
  </si>
  <si>
    <t>Tasmania ;  Civilian Population aged 15 and over ;  &gt; Females ;</t>
  </si>
  <si>
    <t>Tasmania ;  Left, lost or worked multiple jobs last year ;  Persons ;</t>
  </si>
  <si>
    <t>Tasmania ;  Left, lost or worked multiple jobs last year ;  &gt; Males ;</t>
  </si>
  <si>
    <t>Tasmania ;  Left, lost or worked multiple jobs last year ;  &gt; Females ;</t>
  </si>
  <si>
    <t>Tasmania ;  &gt; Employed and had more than one job last year ;  Persons ;</t>
  </si>
  <si>
    <t>Tasmania ;  &gt; Employed and had more than one job last year ;  &gt; Males ;</t>
  </si>
  <si>
    <t>Tasmania ;  &gt; Employed and had more than one job last year ;  &gt; Females ;</t>
  </si>
  <si>
    <t>Tasmania ;  &gt;&gt; Single job holder and had more than one job last year ;  Persons ;</t>
  </si>
  <si>
    <t>Tasmania ;  &gt;&gt; Single job holder and had more than one job last year ;  &gt; Males ;</t>
  </si>
  <si>
    <t>Tasmania ;  &gt;&gt; Single job holder and had more than one job last year ;  &gt; Females ;</t>
  </si>
  <si>
    <t>Tasmania ;  &gt;&gt; Multiple job holder and had more than one job last year ;  Persons ;</t>
  </si>
  <si>
    <t>Tasmania ;  &gt;&gt; Multiple job holder and had more than one job last year ;  &gt; Males ;</t>
  </si>
  <si>
    <t>Tasmania ;  &gt;&gt; Multiple job holder and had more than one job last year ;  &gt; Females ;</t>
  </si>
  <si>
    <t>Tasmania ;  &gt;&gt; Underemployed and had more than one job last year ;  Persons ;</t>
  </si>
  <si>
    <t>Tasmania ;  &gt;&gt; Underemployed and had more than one job last year ;  &gt; Males ;</t>
  </si>
  <si>
    <t>Tasmania ;  &gt;&gt; Underemployed and had more than one job last year ;  &gt; Females ;</t>
  </si>
  <si>
    <t>Tasmania ;  &gt; Unemployed and had a job last year ;  Persons ;</t>
  </si>
  <si>
    <t>Tasmania ;  &gt; Unemployed and had a job last year ;  &gt; Males ;</t>
  </si>
  <si>
    <t>Tasmania ;  &gt; Unemployed and had a job last year ;  &gt; Females ;</t>
  </si>
  <si>
    <t>Tasmania ;  &gt; Not in the labour force and had a job last year ;  Persons ;</t>
  </si>
  <si>
    <t>Tasmania ;  &gt; Not in the labour force and had a job last year ;  &gt; Males ;</t>
  </si>
  <si>
    <t>Tasmania ;  &gt; Not in the labour force and had a job last year ;  &gt; Females ;</t>
  </si>
  <si>
    <t>Tasmania ;  Left a job last year ;  Persons ;</t>
  </si>
  <si>
    <t>Tasmania ;  Left a job last year ;  &gt; Males ;</t>
  </si>
  <si>
    <t>Tasmania ;  Left a job last year ;  &gt; Females ;</t>
  </si>
  <si>
    <t>Tasmania ;  &gt; Employed in a new job since left last job ;  Persons ;</t>
  </si>
  <si>
    <t>Tasmania ;  &gt; Employed in a new job since left last job ;  &gt; Males ;</t>
  </si>
  <si>
    <t>Tasmania ;  &gt; Employed in a new job since left last job ;  &gt; Females ;</t>
  </si>
  <si>
    <t>Tasmania ;  &gt;&gt; Underemployed in a new job since left last job ;  Persons ;</t>
  </si>
  <si>
    <t>Tasmania ;  &gt;&gt; Underemployed in a new job since left last job ;  &gt; Males ;</t>
  </si>
  <si>
    <t>Tasmania ;  &gt;&gt; Underemployed in a new job since left last job ;  &gt; Females ;</t>
  </si>
  <si>
    <t>Tasmania ;  &gt; Not employed since left last job ;  Persons ;</t>
  </si>
  <si>
    <t>Tasmania ;  &gt; Not employed since left last job ;  &gt; Males ;</t>
  </si>
  <si>
    <t>Tasmania ;  &gt; Not employed since left last job ;  &gt; Females ;</t>
  </si>
  <si>
    <t>Tasmania ;  Lost a job last year ;  Persons ;</t>
  </si>
  <si>
    <t>Tasmania ;  Lost a job last year ;  &gt; Males ;</t>
  </si>
  <si>
    <t>Tasmania ;  Lost a job last year ;  &gt; Females ;</t>
  </si>
  <si>
    <t>Tasmania ;  &gt; Retrenched last year ;  Persons ;</t>
  </si>
  <si>
    <t>Tasmania ;  &gt; Retrenched last year ;  &gt; Males ;</t>
  </si>
  <si>
    <t>Tasmania ;  &gt; Retrenched last year ;  &gt; Females ;</t>
  </si>
  <si>
    <t>Tasmania ;  &gt; Employed in a new job since lost last job ;  Persons ;</t>
  </si>
  <si>
    <t>Tasmania ;  &gt; Employed in a new job since lost last job ;  &gt; Males ;</t>
  </si>
  <si>
    <t>Tasmania ;  &gt; Employed in a new job since lost last job ;  &gt; Females ;</t>
  </si>
  <si>
    <t>Tasmania ;  &gt;&gt; Underemployed in a new job since lost last job ;  Persons ;</t>
  </si>
  <si>
    <t>Tasmania ;  &gt;&gt; Underemployed in a new job since lost last job ;  &gt; Males ;</t>
  </si>
  <si>
    <t>Tasmania ;  &gt;&gt; Underemployed in a new job since lost last job ;  &gt; Females ;</t>
  </si>
  <si>
    <t>Tasmania ;  &gt; Not employed since lost last job ;  Persons ;</t>
  </si>
  <si>
    <t>Tasmania ;  &gt; Not employed since lost last job ;  &gt; Males ;</t>
  </si>
  <si>
    <t>Tasmania ;  &gt; Not employed since lost last job ;  &gt; Females ;</t>
  </si>
  <si>
    <t>Northern Territory ;  Employed total ;  Persons ;</t>
  </si>
  <si>
    <t>Northern Territory ;  Employed total ;  &gt; Males ;</t>
  </si>
  <si>
    <t>Northern Territory ;  Employed total ;  &gt; Females ;</t>
  </si>
  <si>
    <t>Northern Territory ;  &gt; Less than 1 year in main job ;  Persons ;</t>
  </si>
  <si>
    <t>Northern Territory ;  &gt; Less than 1 year in main job ;  &gt; Males ;</t>
  </si>
  <si>
    <t>Northern Territory ;  &gt; Less than 1 year in main job ;  &gt; Females ;</t>
  </si>
  <si>
    <t>Northern Territory ;  &gt;&gt; Less than 3 months in main job ;  Persons ;</t>
  </si>
  <si>
    <t>Northern Territory ;  &gt;&gt; Less than 3 months in main job ;  &gt; Males ;</t>
  </si>
  <si>
    <t>Northern Territory ;  &gt;&gt; Less than 3 months in main job ;  &gt; Females ;</t>
  </si>
  <si>
    <t>Northern Territory ;  &gt;&gt; 3-5 months in main job ;  Persons ;</t>
  </si>
  <si>
    <t>Northern Territory ;  &gt;&gt; 3-5 months in main job ;  &gt; Males ;</t>
  </si>
  <si>
    <t>Northern Territory ;  &gt;&gt; 3-5 months in main job ;  &gt; Females ;</t>
  </si>
  <si>
    <t>Northern Territory ;  &gt;&gt; 6-11 months in main job ;  Persons ;</t>
  </si>
  <si>
    <t>Northern Territory ;  &gt;&gt; 6-11 months in main job ;  &gt; Males ;</t>
  </si>
  <si>
    <t>Northern Territory ;  &gt;&gt; 6-11 months in main job ;  &gt; Females ;</t>
  </si>
  <si>
    <t>Northern Territory ;  &gt; 1 year or more in main job ;  Persons ;</t>
  </si>
  <si>
    <t>Northern Territory ;  &gt; 1 year or more in main job ;  &gt; Males ;</t>
  </si>
  <si>
    <t>Northern Territory ;  &gt; 1 year or more in main job ;  &gt; Females ;</t>
  </si>
  <si>
    <t>Northern Territory ;  &gt;&gt; 1-4 years in main job ;  Persons ;</t>
  </si>
  <si>
    <t>Northern Territory ;  &gt;&gt; 1-4 years in main job ;  &gt; Males ;</t>
  </si>
  <si>
    <t>Northern Territory ;  &gt;&gt; 1-4 years in main job ;  &gt; Females ;</t>
  </si>
  <si>
    <t>Northern Territory ;  &gt;&gt;&gt; 1 year in main job ;  Persons ;</t>
  </si>
  <si>
    <t>Northern Territory ;  &gt;&gt;&gt; 1 year in main job ;  &gt; Males ;</t>
  </si>
  <si>
    <t>Northern Territory ;  &gt;&gt;&gt; 1 year in main job ;  &gt; Females ;</t>
  </si>
  <si>
    <t>Northern Territory ;  &gt;&gt;&gt; 2 years in main job ;  Persons ;</t>
  </si>
  <si>
    <t>Northern Territory ;  &gt;&gt;&gt; 2 years in main job ;  &gt; Males ;</t>
  </si>
  <si>
    <t>A126267514L</t>
  </si>
  <si>
    <t>A126260170T</t>
  </si>
  <si>
    <t>A126252802C</t>
  </si>
  <si>
    <t>A126267490F</t>
  </si>
  <si>
    <t>A126260146T</t>
  </si>
  <si>
    <t>A126252778R</t>
  </si>
  <si>
    <t>A126267466F</t>
  </si>
  <si>
    <t>A126260122X</t>
  </si>
  <si>
    <t>A126252854F</t>
  </si>
  <si>
    <t>A126267542W</t>
  </si>
  <si>
    <t>A126260198V</t>
  </si>
  <si>
    <t>A126252830L</t>
  </si>
  <si>
    <t>A126267518W</t>
  </si>
  <si>
    <t>A126260174A</t>
  </si>
  <si>
    <t>A126252834W</t>
  </si>
  <si>
    <t>A126267522L</t>
  </si>
  <si>
    <t>A126260178K</t>
  </si>
  <si>
    <t>A126252878X</t>
  </si>
  <si>
    <t>A126267566R</t>
  </si>
  <si>
    <t>A126260222J</t>
  </si>
  <si>
    <t>A126252142J</t>
  </si>
  <si>
    <t>A126266830W</t>
  </si>
  <si>
    <t>A126259486R</t>
  </si>
  <si>
    <t>A126252178K</t>
  </si>
  <si>
    <t>A126266866X</t>
  </si>
  <si>
    <t>A126259522L</t>
  </si>
  <si>
    <t>A126252126J</t>
  </si>
  <si>
    <t>A126266814W</t>
  </si>
  <si>
    <t>A126259470W</t>
  </si>
  <si>
    <t>A126252182A</t>
  </si>
  <si>
    <t>A126266870R</t>
  </si>
  <si>
    <t>A126259526W</t>
  </si>
  <si>
    <t>A126252186K</t>
  </si>
  <si>
    <t>A126266874X</t>
  </si>
  <si>
    <t>A126259530L</t>
  </si>
  <si>
    <t>A126252130X</t>
  </si>
  <si>
    <t>A126266818F</t>
  </si>
  <si>
    <t>A126259474F</t>
  </si>
  <si>
    <t>A126252134J</t>
  </si>
  <si>
    <t>A126266822W</t>
  </si>
  <si>
    <t>A126259478R</t>
  </si>
  <si>
    <t>A126252158A</t>
  </si>
  <si>
    <t>A126266846R</t>
  </si>
  <si>
    <t>A126259502C</t>
  </si>
  <si>
    <t>A126252102R</t>
  </si>
  <si>
    <t>A126266790R</t>
  </si>
  <si>
    <t>A126259446W</t>
  </si>
  <si>
    <t>A126252190A</t>
  </si>
  <si>
    <t>A126266878J</t>
  </si>
  <si>
    <t>A126259534W</t>
  </si>
  <si>
    <t>A126252162T</t>
  </si>
  <si>
    <t>A126266850F</t>
  </si>
  <si>
    <t>A126259506L</t>
  </si>
  <si>
    <t>A126252194K</t>
  </si>
  <si>
    <t>A126266882X</t>
  </si>
  <si>
    <t>A126259538F</t>
  </si>
  <si>
    <t>A126252106X</t>
  </si>
  <si>
    <t>A126266794X</t>
  </si>
  <si>
    <t>A126259450L</t>
  </si>
  <si>
    <t>A126252066T</t>
  </si>
  <si>
    <t>A126266754F</t>
  </si>
  <si>
    <t>A126259410V</t>
  </si>
  <si>
    <t>A126252078A</t>
  </si>
  <si>
    <t>A126266766R</t>
  </si>
  <si>
    <t>A126259422C</t>
  </si>
  <si>
    <t>A126252138T</t>
  </si>
  <si>
    <t>A126266826F</t>
  </si>
  <si>
    <t>A126259482F</t>
  </si>
  <si>
    <t>A126252082T</t>
  </si>
  <si>
    <t>A126266770F</t>
  </si>
  <si>
    <t>A126259426L</t>
  </si>
  <si>
    <t>A126252074T</t>
  </si>
  <si>
    <t>A126266762F</t>
  </si>
  <si>
    <t>A126259418L</t>
  </si>
  <si>
    <t>A126252166A</t>
  </si>
  <si>
    <t>A126266854R</t>
  </si>
  <si>
    <t>A126259510C</t>
  </si>
  <si>
    <t>A126252170T</t>
  </si>
  <si>
    <t>A126266858X</t>
  </si>
  <si>
    <t>A126259514L</t>
  </si>
  <si>
    <t>A126252090T</t>
  </si>
  <si>
    <t>A126266778X</t>
  </si>
  <si>
    <t>A126259434L</t>
  </si>
  <si>
    <t>A126252070J</t>
  </si>
  <si>
    <t>A126266758R</t>
  </si>
  <si>
    <t>A126259414C</t>
  </si>
  <si>
    <t>A126252110R</t>
  </si>
  <si>
    <t>A126266798J</t>
  </si>
  <si>
    <t>A126259454W</t>
  </si>
  <si>
    <t>A126252086A</t>
  </si>
  <si>
    <t>A126266774R</t>
  </si>
  <si>
    <t>A126259430C</t>
  </si>
  <si>
    <t>A126252114X</t>
  </si>
  <si>
    <t>A126266802L</t>
  </si>
  <si>
    <t>A126259458F</t>
  </si>
  <si>
    <t>A126252094A</t>
  </si>
  <si>
    <t>A126266782R</t>
  </si>
  <si>
    <t>A126259438W</t>
  </si>
  <si>
    <t>A126252118J</t>
  </si>
  <si>
    <t>A126266806W</t>
  </si>
  <si>
    <t>A126259462W</t>
  </si>
  <si>
    <t>A126252146T</t>
  </si>
  <si>
    <t>A126266834F</t>
  </si>
  <si>
    <t>A126259490F</t>
  </si>
  <si>
    <t>A126252122X</t>
  </si>
  <si>
    <t>A126266810L</t>
  </si>
  <si>
    <t>A126259466F</t>
  </si>
  <si>
    <t>A126252098K</t>
  </si>
  <si>
    <t>A126266786X</t>
  </si>
  <si>
    <t>A126259442L</t>
  </si>
  <si>
    <t>A126252174A</t>
  </si>
  <si>
    <t>A126266862R</t>
  </si>
  <si>
    <t>A126259518W</t>
  </si>
  <si>
    <t>A126252150J</t>
  </si>
  <si>
    <t>A126266838R</t>
  </si>
  <si>
    <t>A126259494R</t>
  </si>
  <si>
    <t>A126252154T</t>
  </si>
  <si>
    <t>A126266842F</t>
  </si>
  <si>
    <t>A126259498X</t>
  </si>
  <si>
    <t>A126252198V</t>
  </si>
  <si>
    <t>A126266886J</t>
  </si>
  <si>
    <t>A126259542W</t>
  </si>
  <si>
    <t>A126252278V</t>
  </si>
  <si>
    <t>A126266966J</t>
  </si>
  <si>
    <t>A126259622W</t>
  </si>
  <si>
    <t>A126252314T</t>
  </si>
  <si>
    <t>A126267002J</t>
  </si>
  <si>
    <t>A126259658X</t>
  </si>
  <si>
    <t>A126252262A</t>
  </si>
  <si>
    <t>A126266950R</t>
  </si>
  <si>
    <t>A126259606W</t>
  </si>
  <si>
    <t>A126252318A</t>
  </si>
  <si>
    <t>A126267006T</t>
  </si>
  <si>
    <t>A126259662R</t>
  </si>
  <si>
    <t>A126252322T</t>
  </si>
  <si>
    <t>A126267010J</t>
  </si>
  <si>
    <t>A126259666X</t>
  </si>
  <si>
    <t>A126252266K</t>
  </si>
  <si>
    <t>A126266954X</t>
  </si>
  <si>
    <t>A126259610L</t>
  </si>
  <si>
    <t>A126252270A</t>
  </si>
  <si>
    <t>A126266958J</t>
  </si>
  <si>
    <t>A126259614W</t>
  </si>
  <si>
    <t>A126252294V</t>
  </si>
  <si>
    <t>A126266982J</t>
  </si>
  <si>
    <t>A126259638R</t>
  </si>
  <si>
    <t>A126252238A</t>
  </si>
  <si>
    <t>A126266926R</t>
  </si>
  <si>
    <t>A126259582R</t>
  </si>
  <si>
    <t>A126252326A</t>
  </si>
  <si>
    <t>A126267014T</t>
  </si>
  <si>
    <t>A126259670R</t>
  </si>
  <si>
    <t>A126252298C</t>
  </si>
  <si>
    <t>A126266986T</t>
  </si>
  <si>
    <t>A126259642F</t>
  </si>
  <si>
    <t>A126252330T</t>
  </si>
  <si>
    <t>A126267018A</t>
  </si>
  <si>
    <t>A126259674X</t>
  </si>
  <si>
    <t>A126252242T</t>
  </si>
  <si>
    <t>A126266930F</t>
  </si>
  <si>
    <t>A126259586X</t>
  </si>
  <si>
    <t>A126252202X</t>
  </si>
  <si>
    <t>A126266890X</t>
  </si>
  <si>
    <t>A126259546F</t>
  </si>
  <si>
    <t>A126252214J</t>
  </si>
  <si>
    <t>A126266902W</t>
  </si>
  <si>
    <t>A126259558R</t>
  </si>
  <si>
    <t>A126252274K</t>
  </si>
  <si>
    <t>A126266962X</t>
  </si>
  <si>
    <t>A126259618F</t>
  </si>
  <si>
    <t>A126252218T</t>
  </si>
  <si>
    <t>A126266906F</t>
  </si>
  <si>
    <t>A126259562F</t>
  </si>
  <si>
    <t>A126252210X</t>
  </si>
  <si>
    <t>A126266898T</t>
  </si>
  <si>
    <t>A126259554F</t>
  </si>
  <si>
    <t>A126252302J</t>
  </si>
  <si>
    <t>A126266990J</t>
  </si>
  <si>
    <t>A126259646R</t>
  </si>
  <si>
    <t>A126252306T</t>
  </si>
  <si>
    <t>A126266994T</t>
  </si>
  <si>
    <t>A126259650F</t>
  </si>
  <si>
    <t>A126252226T</t>
  </si>
  <si>
    <t>A126266914F</t>
  </si>
  <si>
    <t>A126259570F</t>
  </si>
  <si>
    <t>A126252206J</t>
  </si>
  <si>
    <t>A126266894J</t>
  </si>
  <si>
    <t>A126259550W</t>
  </si>
  <si>
    <t>A126252246A</t>
  </si>
  <si>
    <t>A126266934R</t>
  </si>
  <si>
    <t>A126259590R</t>
  </si>
  <si>
    <t>A126252222J</t>
  </si>
  <si>
    <t>A126266910W</t>
  </si>
  <si>
    <t>A126259566R</t>
  </si>
  <si>
    <t>A126252250T</t>
  </si>
  <si>
    <t>A126266938X</t>
  </si>
  <si>
    <t>A126259594X</t>
  </si>
  <si>
    <t>A126252230J</t>
  </si>
  <si>
    <t>A126266918R</t>
  </si>
  <si>
    <t>A126259574R</t>
  </si>
  <si>
    <t>A126252254A</t>
  </si>
  <si>
    <t>A126266942R</t>
  </si>
  <si>
    <t>A126259598J</t>
  </si>
  <si>
    <t>A126252282K</t>
  </si>
  <si>
    <t>A126266970X</t>
  </si>
  <si>
    <t>A126259626F</t>
  </si>
  <si>
    <t>A126252258K</t>
  </si>
  <si>
    <t>A126266946X</t>
  </si>
  <si>
    <t>A126259602L</t>
  </si>
  <si>
    <t>A126252234T</t>
  </si>
  <si>
    <t>A126266922F</t>
  </si>
  <si>
    <t>A126259578X</t>
  </si>
  <si>
    <t>A126252310J</t>
  </si>
  <si>
    <t>A126266998A</t>
  </si>
  <si>
    <t>A126259654R</t>
  </si>
  <si>
    <t>A126252286V</t>
  </si>
  <si>
    <t>A126266974J</t>
  </si>
  <si>
    <t>A126259630W</t>
  </si>
  <si>
    <t>A126252290K</t>
  </si>
  <si>
    <t>A126266978T</t>
  </si>
  <si>
    <t>A126259634F</t>
  </si>
  <si>
    <t>A126252334A</t>
  </si>
  <si>
    <t>A126267022T</t>
  </si>
  <si>
    <t>A126259678J</t>
  </si>
  <si>
    <t>A126252414A</t>
  </si>
  <si>
    <t>A126267102T</t>
  </si>
  <si>
    <t>A126259758J</t>
  </si>
  <si>
    <t>A126252450K</t>
  </si>
  <si>
    <t>A126267138V</t>
  </si>
  <si>
    <t>A126259794T</t>
  </si>
  <si>
    <t>A126252398L</t>
  </si>
  <si>
    <t>A126267086C</t>
  </si>
  <si>
    <t>A126259742R</t>
  </si>
  <si>
    <t>A126252454V</t>
  </si>
  <si>
    <t>A126267142K</t>
  </si>
  <si>
    <t>A126259798A</t>
  </si>
  <si>
    <t>A126252458C</t>
  </si>
  <si>
    <t>A126267146V</t>
  </si>
  <si>
    <t>A126259802F</t>
  </si>
  <si>
    <t>A126252402T</t>
  </si>
  <si>
    <t>A126267090V</t>
  </si>
  <si>
    <t>A126259746X</t>
  </si>
  <si>
    <t>A126252406A</t>
  </si>
  <si>
    <t>A126267094C</t>
  </si>
  <si>
    <t>A126259750R</t>
  </si>
  <si>
    <t>A126252430A</t>
  </si>
  <si>
    <t>A126267118K</t>
  </si>
  <si>
    <t>A126259774J</t>
  </si>
  <si>
    <t>A126252374V</t>
  </si>
  <si>
    <t>A126267062K</t>
  </si>
  <si>
    <t>Northern Territory ;  &gt;&gt;&gt; 2 years in main job ;  &gt; Females ;</t>
  </si>
  <si>
    <t>Northern Territory ;  &gt;&gt;&gt; 3-4 years in main job ;  Persons ;</t>
  </si>
  <si>
    <t>Northern Territory ;  &gt;&gt;&gt; 3-4 years in main job ;  &gt; Males ;</t>
  </si>
  <si>
    <t>Northern Territory ;  &gt;&gt;&gt; 3-4 years in main job ;  &gt; Females ;</t>
  </si>
  <si>
    <t>Northern Territory ;  &gt;&gt; 5 years or more in main job ;  Persons ;</t>
  </si>
  <si>
    <t>Northern Territory ;  &gt;&gt; 5 years or more in main job ;  &gt; Males ;</t>
  </si>
  <si>
    <t>Northern Territory ;  &gt;&gt; 5 years or more in main job ;  &gt; Females ;</t>
  </si>
  <si>
    <t>Northern Territory ;  &gt;&gt;&gt; 5-9 years in main job ;  Persons ;</t>
  </si>
  <si>
    <t>Northern Territory ;  &gt;&gt;&gt; 5-9 years in main job ;  &gt; Males ;</t>
  </si>
  <si>
    <t>Northern Territory ;  &gt;&gt;&gt; 5-9 years in main job ;  &gt; Females ;</t>
  </si>
  <si>
    <t>Northern Territory ;  &gt;&gt;&gt; 10 years or more in main job ;  Persons ;</t>
  </si>
  <si>
    <t>Northern Territory ;  &gt;&gt;&gt; 10 years or more in main job ;  &gt; Males ;</t>
  </si>
  <si>
    <t>Northern Territory ;  &gt;&gt;&gt; 10 years or more in main job ;  &gt; Females ;</t>
  </si>
  <si>
    <t>Northern Territory ;  &gt;&gt;&gt;&gt; 10-19 years in main job ;  Persons ;</t>
  </si>
  <si>
    <t>Northern Territory ;  &gt;&gt;&gt;&gt; 10-19 years in main job ;  &gt; Males ;</t>
  </si>
  <si>
    <t>Northern Territory ;  &gt;&gt;&gt;&gt; 10-19 years in main job ;  &gt; Females ;</t>
  </si>
  <si>
    <t>Northern Territory ;  &gt;&gt;&gt;&gt; 20 years or more in main job ;  Persons ;</t>
  </si>
  <si>
    <t>Northern Territory ;  &gt;&gt;&gt;&gt; 20 years or more in main job ;  &gt; Males ;</t>
  </si>
  <si>
    <t>Northern Territory ;  &gt;&gt;&gt;&gt; 20 years or more in main job ;  &gt; Females ;</t>
  </si>
  <si>
    <t>Northern Territory ;  &gt; Changed jobs in last 12 months ;  Persons ;</t>
  </si>
  <si>
    <t>Northern Territory ;  &gt; Changed jobs in last 12 months ;  &gt; Males ;</t>
  </si>
  <si>
    <t>Northern Territory ;  &gt; Changed jobs in last 12 months ;  &gt; Females ;</t>
  </si>
  <si>
    <t>Northern Territory ;  &gt; Did not change jobs in last 12 months ;  Persons ;</t>
  </si>
  <si>
    <t>Northern Territory ;  &gt; Did not change jobs in last 12 months ;  &gt; Males ;</t>
  </si>
  <si>
    <t>Northern Territory ;  &gt; Did not change jobs in last 12 months ;  &gt; Females ;</t>
  </si>
  <si>
    <t>Northern Territory ;  Civilian Population aged 15 and over ;  Persons ;</t>
  </si>
  <si>
    <t>Northern Territory ;  Civilian Population aged 15 and over ;  &gt; Males ;</t>
  </si>
  <si>
    <t>Northern Territory ;  Civilian Population aged 15 and over ;  &gt; Females ;</t>
  </si>
  <si>
    <t>Northern Territory ;  Left, lost or worked multiple jobs last year ;  Persons ;</t>
  </si>
  <si>
    <t>Northern Territory ;  Left, lost or worked multiple jobs last year ;  &gt; Males ;</t>
  </si>
  <si>
    <t>Northern Territory ;  Left, lost or worked multiple jobs last year ;  &gt; Females ;</t>
  </si>
  <si>
    <t>Northern Territory ;  &gt; Employed and had more than one job last year ;  Persons ;</t>
  </si>
  <si>
    <t>Northern Territory ;  &gt; Employed and had more than one job last year ;  &gt; Males ;</t>
  </si>
  <si>
    <t>Northern Territory ;  &gt; Employed and had more than one job last year ;  &gt; Females ;</t>
  </si>
  <si>
    <t>Northern Territory ;  &gt;&gt; Single job holder and had more than one job last year ;  Persons ;</t>
  </si>
  <si>
    <t>Northern Territory ;  &gt;&gt; Single job holder and had more than one job last year ;  &gt; Males ;</t>
  </si>
  <si>
    <t>Northern Territory ;  &gt;&gt; Single job holder and had more than one job last year ;  &gt; Females ;</t>
  </si>
  <si>
    <t>Northern Territory ;  &gt;&gt; Multiple job holder and had more than one job last year ;  Persons ;</t>
  </si>
  <si>
    <t>Northern Territory ;  &gt;&gt; Multiple job holder and had more than one job last year ;  &gt; Males ;</t>
  </si>
  <si>
    <t>Northern Territory ;  &gt;&gt; Multiple job holder and had more than one job last year ;  &gt; Females ;</t>
  </si>
  <si>
    <t>Northern Territory ;  &gt;&gt; Underemployed and had more than one job last year ;  Persons ;</t>
  </si>
  <si>
    <t>Northern Territory ;  &gt;&gt; Underemployed and had more than one job last year ;  &gt; Males ;</t>
  </si>
  <si>
    <t>Northern Territory ;  &gt;&gt; Underemployed and had more than one job last year ;  &gt; Females ;</t>
  </si>
  <si>
    <t>Northern Territory ;  &gt; Unemployed and had a job last year ;  Persons ;</t>
  </si>
  <si>
    <t>Northern Territory ;  &gt; Unemployed and had a job last year ;  &gt; Males ;</t>
  </si>
  <si>
    <t>Northern Territory ;  &gt; Unemployed and had a job last year ;  &gt; Females ;</t>
  </si>
  <si>
    <t>Northern Territory ;  &gt; Not in the labour force and had a job last year ;  Persons ;</t>
  </si>
  <si>
    <t>Northern Territory ;  &gt; Not in the labour force and had a job last year ;  &gt; Males ;</t>
  </si>
  <si>
    <t>Northern Territory ;  &gt; Not in the labour force and had a job last year ;  &gt; Females ;</t>
  </si>
  <si>
    <t>Northern Territory ;  Left a job last year ;  Persons ;</t>
  </si>
  <si>
    <t>Northern Territory ;  Left a job last year ;  &gt; Males ;</t>
  </si>
  <si>
    <t>Northern Territory ;  Left a job last year ;  &gt; Females ;</t>
  </si>
  <si>
    <t>Northern Territory ;  &gt; Employed in a new job since left last job ;  Persons ;</t>
  </si>
  <si>
    <t>Northern Territory ;  &gt; Employed in a new job since left last job ;  &gt; Males ;</t>
  </si>
  <si>
    <t>Northern Territory ;  &gt; Employed in a new job since left last job ;  &gt; Females ;</t>
  </si>
  <si>
    <t>Northern Territory ;  &gt;&gt; Underemployed in a new job since left last job ;  Persons ;</t>
  </si>
  <si>
    <t>Northern Territory ;  &gt;&gt; Underemployed in a new job since left last job ;  &gt; Males ;</t>
  </si>
  <si>
    <t>Northern Territory ;  &gt;&gt; Underemployed in a new job since left last job ;  &gt; Females ;</t>
  </si>
  <si>
    <t>Northern Territory ;  &gt; Not employed since left last job ;  Persons ;</t>
  </si>
  <si>
    <t>Northern Territory ;  &gt; Not employed since left last job ;  &gt; Males ;</t>
  </si>
  <si>
    <t>Northern Territory ;  &gt; Not employed since left last job ;  &gt; Females ;</t>
  </si>
  <si>
    <t>Northern Territory ;  Lost a job last year ;  Persons ;</t>
  </si>
  <si>
    <t>Northern Territory ;  Lost a job last year ;  &gt; Males ;</t>
  </si>
  <si>
    <t>Northern Territory ;  Lost a job last year ;  &gt; Females ;</t>
  </si>
  <si>
    <t>Northern Territory ;  &gt; Retrenched last year ;  Persons ;</t>
  </si>
  <si>
    <t>Northern Territory ;  &gt; Retrenched last year ;  &gt; Males ;</t>
  </si>
  <si>
    <t>Northern Territory ;  &gt; Retrenched last year ;  &gt; Females ;</t>
  </si>
  <si>
    <t>Northern Territory ;  &gt; Employed in a new job since lost last job ;  Persons ;</t>
  </si>
  <si>
    <t>Northern Territory ;  &gt; Employed in a new job since lost last job ;  &gt; Males ;</t>
  </si>
  <si>
    <t>Northern Territory ;  &gt; Employed in a new job since lost last job ;  &gt; Females ;</t>
  </si>
  <si>
    <t>Northern Territory ;  &gt;&gt; Underemployed in a new job since lost last job ;  Persons ;</t>
  </si>
  <si>
    <t>Northern Territory ;  &gt;&gt; Underemployed in a new job since lost last job ;  &gt; Males ;</t>
  </si>
  <si>
    <t>Northern Territory ;  &gt;&gt; Underemployed in a new job since lost last job ;  &gt; Females ;</t>
  </si>
  <si>
    <t>Northern Territory ;  &gt; Not employed since lost last job ;  Persons ;</t>
  </si>
  <si>
    <t>Northern Territory ;  &gt; Not employed since lost last job ;  &gt; Males ;</t>
  </si>
  <si>
    <t>Northern Territory ;  &gt; Not employed since lost last job ;  &gt; Females ;</t>
  </si>
  <si>
    <t>Australian Capital Territory ;  Employed total ;  Persons ;</t>
  </si>
  <si>
    <t>Australian Capital Territory ;  Employed total ;  &gt; Males ;</t>
  </si>
  <si>
    <t>Australian Capital Territory ;  Employed total ;  &gt; Females ;</t>
  </si>
  <si>
    <t>Australian Capital Territory ;  &gt; Less than 1 year in main job ;  Persons ;</t>
  </si>
  <si>
    <t>Australian Capital Territory ;  &gt; Less than 1 year in main job ;  &gt; Males ;</t>
  </si>
  <si>
    <t>Australian Capital Territory ;  &gt; Less than 1 year in main job ;  &gt; Females ;</t>
  </si>
  <si>
    <t>Australian Capital Territory ;  &gt;&gt; Less than 3 months in main job ;  Persons ;</t>
  </si>
  <si>
    <t>Australian Capital Territory ;  &gt;&gt; Less than 3 months in main job ;  &gt; Males ;</t>
  </si>
  <si>
    <t>Australian Capital Territory ;  &gt;&gt; Less than 3 months in main job ;  &gt; Females ;</t>
  </si>
  <si>
    <t>Australian Capital Territory ;  &gt;&gt; 3-5 months in main job ;  Persons ;</t>
  </si>
  <si>
    <t>Australian Capital Territory ;  &gt;&gt; 3-5 months in main job ;  &gt; Males ;</t>
  </si>
  <si>
    <t>Australian Capital Territory ;  &gt;&gt; 3-5 months in main job ;  &gt; Females ;</t>
  </si>
  <si>
    <t>Australian Capital Territory ;  &gt;&gt; 6-11 months in main job ;  Persons ;</t>
  </si>
  <si>
    <t>Australian Capital Territory ;  &gt;&gt; 6-11 months in main job ;  &gt; Males ;</t>
  </si>
  <si>
    <t>Australian Capital Territory ;  &gt;&gt; 6-11 months in main job ;  &gt; Females ;</t>
  </si>
  <si>
    <t>Australian Capital Territory ;  &gt; 1 year or more in main job ;  Persons ;</t>
  </si>
  <si>
    <t>Australian Capital Territory ;  &gt; 1 year or more in main job ;  &gt; Males ;</t>
  </si>
  <si>
    <t>Australian Capital Territory ;  &gt; 1 year or more in main job ;  &gt; Females ;</t>
  </si>
  <si>
    <t>Australian Capital Territory ;  &gt;&gt; 1-4 years in main job ;  Persons ;</t>
  </si>
  <si>
    <t>Australian Capital Territory ;  &gt;&gt; 1-4 years in main job ;  &gt; Males ;</t>
  </si>
  <si>
    <t>Australian Capital Territory ;  &gt;&gt; 1-4 years in main job ;  &gt; Females ;</t>
  </si>
  <si>
    <t>Australian Capital Territory ;  &gt;&gt;&gt; 1 year in main job ;  Persons ;</t>
  </si>
  <si>
    <t>Australian Capital Territory ;  &gt;&gt;&gt; 1 year in main job ;  &gt; Males ;</t>
  </si>
  <si>
    <t>Australian Capital Territory ;  &gt;&gt;&gt; 1 year in main job ;  &gt; Females ;</t>
  </si>
  <si>
    <t>Australian Capital Territory ;  &gt;&gt;&gt; 2 years in main job ;  Persons ;</t>
  </si>
  <si>
    <t>Australian Capital Territory ;  &gt;&gt;&gt; 2 years in main job ;  &gt; Males ;</t>
  </si>
  <si>
    <t>Australian Capital Territory ;  &gt;&gt;&gt; 2 years in main job ;  &gt; Females ;</t>
  </si>
  <si>
    <t>Australian Capital Territory ;  &gt;&gt;&gt; 3-4 years in main job ;  Persons ;</t>
  </si>
  <si>
    <t>Australian Capital Territory ;  &gt;&gt;&gt; 3-4 years in main job ;  &gt; Males ;</t>
  </si>
  <si>
    <t>Australian Capital Territory ;  &gt;&gt;&gt; 3-4 years in main job ;  &gt; Females ;</t>
  </si>
  <si>
    <t>Australian Capital Territory ;  &gt;&gt; 5 years or more in main job ;  Persons ;</t>
  </si>
  <si>
    <t>Australian Capital Territory ;  &gt;&gt; 5 years or more in main job ;  &gt; Males ;</t>
  </si>
  <si>
    <t>Australian Capital Territory ;  &gt;&gt; 5 years or more in main job ;  &gt; Females ;</t>
  </si>
  <si>
    <t>Australian Capital Territory ;  &gt;&gt;&gt; 5-9 years in main job ;  Persons ;</t>
  </si>
  <si>
    <t>Australian Capital Territory ;  &gt;&gt;&gt; 5-9 years in main job ;  &gt; Males ;</t>
  </si>
  <si>
    <t>Australian Capital Territory ;  &gt;&gt;&gt; 5-9 years in main job ;  &gt; Females ;</t>
  </si>
  <si>
    <t>Australian Capital Territory ;  &gt;&gt;&gt; 10 years or more in main job ;  Persons ;</t>
  </si>
  <si>
    <t>Australian Capital Territory ;  &gt;&gt;&gt; 10 years or more in main job ;  &gt; Males ;</t>
  </si>
  <si>
    <t>Australian Capital Territory ;  &gt;&gt;&gt; 10 years or more in main job ;  &gt; Females ;</t>
  </si>
  <si>
    <t>Australian Capital Territory ;  &gt;&gt;&gt;&gt; 10-19 years in main job ;  Persons ;</t>
  </si>
  <si>
    <t>Australian Capital Territory ;  &gt;&gt;&gt;&gt; 10-19 years in main job ;  &gt; Males ;</t>
  </si>
  <si>
    <t>Australian Capital Territory ;  &gt;&gt;&gt;&gt; 10-19 years in main job ;  &gt; Females ;</t>
  </si>
  <si>
    <t>Australian Capital Territory ;  &gt;&gt;&gt;&gt; 20 years or more in main job ;  Persons ;</t>
  </si>
  <si>
    <t>Australian Capital Territory ;  &gt;&gt;&gt;&gt; 20 years or more in main job ;  &gt; Males ;</t>
  </si>
  <si>
    <t>Australian Capital Territory ;  &gt;&gt;&gt;&gt; 20 years or more in main job ;  &gt; Females ;</t>
  </si>
  <si>
    <t>Australian Capital Territory ;  &gt; Changed jobs in last 12 months ;  Persons ;</t>
  </si>
  <si>
    <t>Australian Capital Territory ;  &gt; Changed jobs in last 12 months ;  &gt; Males ;</t>
  </si>
  <si>
    <t>Australian Capital Territory ;  &gt; Changed jobs in last 12 months ;  &gt; Females ;</t>
  </si>
  <si>
    <t>Australian Capital Territory ;  &gt; Did not change jobs in last 12 months ;  Persons ;</t>
  </si>
  <si>
    <t>Australian Capital Territory ;  &gt; Did not change jobs in last 12 months ;  &gt; Males ;</t>
  </si>
  <si>
    <t>Australian Capital Territory ;  &gt; Did not change jobs in last 12 months ;  &gt; Females ;</t>
  </si>
  <si>
    <t>Australian Capital Territory ;  Civilian Population aged 15 and over ;  Persons ;</t>
  </si>
  <si>
    <t>Australian Capital Territory ;  Civilian Population aged 15 and over ;  &gt; Males ;</t>
  </si>
  <si>
    <t>Australian Capital Territory ;  Civilian Population aged 15 and over ;  &gt; Females ;</t>
  </si>
  <si>
    <t>Australian Capital Territory ;  Left, lost or worked multiple jobs last year ;  Persons ;</t>
  </si>
  <si>
    <t>Australian Capital Territory ;  Left, lost or worked multiple jobs last year ;  &gt; Males ;</t>
  </si>
  <si>
    <t>Australian Capital Territory ;  Left, lost or worked multiple jobs last year ;  &gt; Females ;</t>
  </si>
  <si>
    <t>Australian Capital Territory ;  &gt; Employed and had more than one job last year ;  Persons ;</t>
  </si>
  <si>
    <t>Australian Capital Territory ;  &gt; Employed and had more than one job last year ;  &gt; Males ;</t>
  </si>
  <si>
    <t>Australian Capital Territory ;  &gt; Employed and had more than one job last year ;  &gt; Females ;</t>
  </si>
  <si>
    <t>Australian Capital Territory ;  &gt;&gt; Single job holder and had more than one job last year ;  Persons ;</t>
  </si>
  <si>
    <t>Australian Capital Territory ;  &gt;&gt; Single job holder and had more than one job last year ;  &gt; Males ;</t>
  </si>
  <si>
    <t>Australian Capital Territory ;  &gt;&gt; Single job holder and had more than one job last year ;  &gt; Females ;</t>
  </si>
  <si>
    <t>Australian Capital Territory ;  &gt;&gt; Multiple job holder and had more than one job last year ;  Persons ;</t>
  </si>
  <si>
    <t>Australian Capital Territory ;  &gt;&gt; Multiple job holder and had more than one job last year ;  &gt; Males ;</t>
  </si>
  <si>
    <t>Australian Capital Territory ;  &gt;&gt; Multiple job holder and had more than one job last year ;  &gt; Females ;</t>
  </si>
  <si>
    <t>Australian Capital Territory ;  &gt;&gt; Underemployed and had more than one job last year ;  Persons ;</t>
  </si>
  <si>
    <t>Australian Capital Territory ;  &gt;&gt; Underemployed and had more than one job last year ;  &gt; Males ;</t>
  </si>
  <si>
    <t>Australian Capital Territory ;  &gt;&gt; Underemployed and had more than one job last year ;  &gt; Females ;</t>
  </si>
  <si>
    <t>Australian Capital Territory ;  &gt; Unemployed and had a job last year ;  Persons ;</t>
  </si>
  <si>
    <t>Australian Capital Territory ;  &gt; Unemployed and had a job last year ;  &gt; Males ;</t>
  </si>
  <si>
    <t>Australian Capital Territory ;  &gt; Unemployed and had a job last year ;  &gt; Females ;</t>
  </si>
  <si>
    <t>Australian Capital Territory ;  &gt; Not in the labour force and had a job last year ;  Persons ;</t>
  </si>
  <si>
    <t>Australian Capital Territory ;  &gt; Not in the labour force and had a job last year ;  &gt; Males ;</t>
  </si>
  <si>
    <t>Australian Capital Territory ;  &gt; Not in the labour force and had a job last year ;  &gt; Females ;</t>
  </si>
  <si>
    <t>Australian Capital Territory ;  Left a job last year ;  Persons ;</t>
  </si>
  <si>
    <t>Australian Capital Territory ;  Left a job last year ;  &gt; Males ;</t>
  </si>
  <si>
    <t>Australian Capital Territory ;  Left a job last year ;  &gt; Females ;</t>
  </si>
  <si>
    <t>Australian Capital Territory ;  &gt; Employed in a new job since left last job ;  Persons ;</t>
  </si>
  <si>
    <t>Australian Capital Territory ;  &gt; Employed in a new job since left last job ;  &gt; Males ;</t>
  </si>
  <si>
    <t>Australian Capital Territory ;  &gt; Employed in a new job since left last job ;  &gt; Females ;</t>
  </si>
  <si>
    <t>Australian Capital Territory ;  &gt;&gt; Underemployed in a new job since left last job ;  Persons ;</t>
  </si>
  <si>
    <t>Australian Capital Territory ;  &gt;&gt; Underemployed in a new job since left last job ;  &gt; Males ;</t>
  </si>
  <si>
    <t>Australian Capital Territory ;  &gt;&gt; Underemployed in a new job since left last job ;  &gt; Females ;</t>
  </si>
  <si>
    <t>Australian Capital Territory ;  &gt; Not employed since left last job ;  Persons ;</t>
  </si>
  <si>
    <t>Australian Capital Territory ;  &gt; Not employed since left last job ;  &gt; Males ;</t>
  </si>
  <si>
    <t>Australian Capital Territory ;  &gt; Not employed since left last job ;  &gt; Females ;</t>
  </si>
  <si>
    <t>Australian Capital Territory ;  Lost a job last year ;  Persons ;</t>
  </si>
  <si>
    <t>Australian Capital Territory ;  Lost a job last year ;  &gt; Males ;</t>
  </si>
  <si>
    <t>Australian Capital Territory ;  Lost a job last year ;  &gt; Females ;</t>
  </si>
  <si>
    <t>Australian Capital Territory ;  &gt; Retrenched last year ;  Persons ;</t>
  </si>
  <si>
    <t>Australian Capital Territory ;  &gt; Retrenched last year ;  &gt; Males ;</t>
  </si>
  <si>
    <t>Australian Capital Territory ;  &gt; Retrenched last year ;  &gt; Females ;</t>
  </si>
  <si>
    <t>Australian Capital Territory ;  &gt; Employed in a new job since lost last job ;  Persons ;</t>
  </si>
  <si>
    <t>Australian Capital Territory ;  &gt; Employed in a new job since lost last job ;  &gt; Males ;</t>
  </si>
  <si>
    <t>Australian Capital Territory ;  &gt; Employed in a new job since lost last job ;  &gt; Females ;</t>
  </si>
  <si>
    <t>Australian Capital Territory ;  &gt;&gt; Underemployed in a new job since lost last job ;  Persons ;</t>
  </si>
  <si>
    <t>Australian Capital Territory ;  &gt;&gt; Underemployed in a new job since lost last job ;  &gt; Males ;</t>
  </si>
  <si>
    <t>Australian Capital Territory ;  &gt;&gt; Underemployed in a new job since lost last job ;  &gt; Females ;</t>
  </si>
  <si>
    <t>Australian Capital Territory ;  &gt; Not employed since lost last job ;  Persons ;</t>
  </si>
  <si>
    <t>Australian Capital Territory ;  &gt; Not employed since lost last job ;  &gt; Males ;</t>
  </si>
  <si>
    <t>Australian Capital Territory ;  &gt; Not employed since lost last job ;  &gt; Females ;</t>
  </si>
  <si>
    <t>A126259718R</t>
  </si>
  <si>
    <t>A126252462V</t>
  </si>
  <si>
    <t>A126267150K</t>
  </si>
  <si>
    <t>A126259806R</t>
  </si>
  <si>
    <t>A126252434K</t>
  </si>
  <si>
    <t>A126267122A</t>
  </si>
  <si>
    <t>A126259778T</t>
  </si>
  <si>
    <t>A126252466C</t>
  </si>
  <si>
    <t>A126267154V</t>
  </si>
  <si>
    <t>A126259810F</t>
  </si>
  <si>
    <t>A126252378C</t>
  </si>
  <si>
    <t>A126267066V</t>
  </si>
  <si>
    <t>A126259722F</t>
  </si>
  <si>
    <t>A126252338K</t>
  </si>
  <si>
    <t>A126267026A</t>
  </si>
  <si>
    <t>A126259682X</t>
  </si>
  <si>
    <t>A126252350A</t>
  </si>
  <si>
    <t>A126267038K</t>
  </si>
  <si>
    <t>A126259694J</t>
  </si>
  <si>
    <t>A126252410T</t>
  </si>
  <si>
    <t>A126267098L</t>
  </si>
  <si>
    <t>A126259754X</t>
  </si>
  <si>
    <t>A126252354K</t>
  </si>
  <si>
    <t>A126267042A</t>
  </si>
  <si>
    <t>A126259698T</t>
  </si>
  <si>
    <t>A126252346K</t>
  </si>
  <si>
    <t>A126267034A</t>
  </si>
  <si>
    <t>A126259690X</t>
  </si>
  <si>
    <t>A126252438V</t>
  </si>
  <si>
    <t>A126267126K</t>
  </si>
  <si>
    <t>A126259782J</t>
  </si>
  <si>
    <t>A126252442K</t>
  </si>
  <si>
    <t>A126267130A</t>
  </si>
  <si>
    <t>A126259786T</t>
  </si>
  <si>
    <t>A126252362K</t>
  </si>
  <si>
    <t>A126267050A</t>
  </si>
  <si>
    <t>A126259706F</t>
  </si>
  <si>
    <t>A126252342A</t>
  </si>
  <si>
    <t>A126267030T</t>
  </si>
  <si>
    <t>A126259686J</t>
  </si>
  <si>
    <t>A126252382V</t>
  </si>
  <si>
    <t>A126267070K</t>
  </si>
  <si>
    <t>A126259726R</t>
  </si>
  <si>
    <t>A126252358V</t>
  </si>
  <si>
    <t>A126267046K</t>
  </si>
  <si>
    <t>A126259702W</t>
  </si>
  <si>
    <t>A126252386C</t>
  </si>
  <si>
    <t>A126267074V</t>
  </si>
  <si>
    <t>A126259730F</t>
  </si>
  <si>
    <t>A126252366V</t>
  </si>
  <si>
    <t>A126267054K</t>
  </si>
  <si>
    <t>A126259710W</t>
  </si>
  <si>
    <t>A126252390V</t>
  </si>
  <si>
    <t>A126267078C</t>
  </si>
  <si>
    <t>A126259734R</t>
  </si>
  <si>
    <t>A126252418K</t>
  </si>
  <si>
    <t>A126267106A</t>
  </si>
  <si>
    <t>A126259762X</t>
  </si>
  <si>
    <t>A126252394C</t>
  </si>
  <si>
    <t>A126267082V</t>
  </si>
  <si>
    <t>A126259738X</t>
  </si>
  <si>
    <t>A126252370K</t>
  </si>
  <si>
    <t>A126267058V</t>
  </si>
  <si>
    <t>A126259714F</t>
  </si>
  <si>
    <t>A126252446V</t>
  </si>
  <si>
    <t>A126267134K</t>
  </si>
  <si>
    <t>A126259790J</t>
  </si>
  <si>
    <t>A126252422A</t>
  </si>
  <si>
    <t>A126267110T</t>
  </si>
  <si>
    <t>A126259766J</t>
  </si>
  <si>
    <t>A126252426K</t>
  </si>
  <si>
    <t>A126267114A</t>
  </si>
  <si>
    <t>A126259770X</t>
  </si>
  <si>
    <t>A126252470V</t>
  </si>
  <si>
    <t>A126267158C</t>
  </si>
  <si>
    <t>A126259814R</t>
  </si>
  <si>
    <t>A126251870L</t>
  </si>
  <si>
    <t>A126266558W</t>
  </si>
  <si>
    <t>A126259214K</t>
  </si>
  <si>
    <t>A126251906C</t>
  </si>
  <si>
    <t>A126266594F</t>
  </si>
  <si>
    <t>A126259250V</t>
  </si>
  <si>
    <t>A126251854L</t>
  </si>
  <si>
    <t>A126266542C</t>
  </si>
  <si>
    <t>A126259198W</t>
  </si>
  <si>
    <t>A126251910V</t>
  </si>
  <si>
    <t>A126266598R</t>
  </si>
  <si>
    <t>A126259254C</t>
  </si>
  <si>
    <t>A126251914C</t>
  </si>
  <si>
    <t>A126266602V</t>
  </si>
  <si>
    <t>A126259258L</t>
  </si>
  <si>
    <t>A126251858W</t>
  </si>
  <si>
    <t>A126266546L</t>
  </si>
  <si>
    <t>A126259202A</t>
  </si>
  <si>
    <t>A126251862L</t>
  </si>
  <si>
    <t>A126266550C</t>
  </si>
  <si>
    <t>A126259206K</t>
  </si>
  <si>
    <t>A126251886F</t>
  </si>
  <si>
    <t>A126266574W</t>
  </si>
  <si>
    <t>A126259230K</t>
  </si>
  <si>
    <t>A126251830V</t>
  </si>
  <si>
    <t>A126266518C</t>
  </si>
  <si>
    <t>A126259174C</t>
  </si>
  <si>
    <t>A126251918L</t>
  </si>
  <si>
    <t>A126266606C</t>
  </si>
  <si>
    <t>A126259262C</t>
  </si>
  <si>
    <t>A126251890W</t>
  </si>
  <si>
    <t>A126266578F</t>
  </si>
  <si>
    <t>A126259234V</t>
  </si>
  <si>
    <t>A126251922C</t>
  </si>
  <si>
    <t>A126266610V</t>
  </si>
  <si>
    <t>A126259266L</t>
  </si>
  <si>
    <t>A126251834C</t>
  </si>
  <si>
    <t>A126266522V</t>
  </si>
  <si>
    <t>A126259178L</t>
  </si>
  <si>
    <t>A126251794W</t>
  </si>
  <si>
    <t>A126266482L</t>
  </si>
  <si>
    <t>A126259138V</t>
  </si>
  <si>
    <t>A126251806V</t>
  </si>
  <si>
    <t>A126266494W</t>
  </si>
  <si>
    <t>A126259150K</t>
  </si>
  <si>
    <t>A126251866W</t>
  </si>
  <si>
    <t>A126266554L</t>
  </si>
  <si>
    <t>A126259210A</t>
  </si>
  <si>
    <t>A126251810K</t>
  </si>
  <si>
    <t>A126266498F</t>
  </si>
  <si>
    <t>A126259154V</t>
  </si>
  <si>
    <t>A126251802K</t>
  </si>
  <si>
    <t>A126266490L</t>
  </si>
  <si>
    <t>A126259146V</t>
  </si>
  <si>
    <t>A126251894F</t>
  </si>
  <si>
    <t>A126266582W</t>
  </si>
  <si>
    <t>A126259238C</t>
  </si>
  <si>
    <t>A126251898R</t>
  </si>
  <si>
    <t>A126266586F</t>
  </si>
  <si>
    <t>A126259242V</t>
  </si>
  <si>
    <t>A126251818C</t>
  </si>
  <si>
    <t>A126266506V</t>
  </si>
  <si>
    <t>A126259162V</t>
  </si>
  <si>
    <t>A126251798F</t>
  </si>
  <si>
    <t>A126266486W</t>
  </si>
  <si>
    <t>A126259142K</t>
  </si>
  <si>
    <t>A126251838L</t>
  </si>
  <si>
    <t>A126266526C</t>
  </si>
  <si>
    <t>A126259182C</t>
  </si>
  <si>
    <t>A126251814V</t>
  </si>
  <si>
    <t>A126266502K</t>
  </si>
  <si>
    <t>A126259158C</t>
  </si>
  <si>
    <t>A126251842C</t>
  </si>
  <si>
    <t>A126266530V</t>
  </si>
  <si>
    <t>A126259186L</t>
  </si>
  <si>
    <t>A126251822V</t>
  </si>
  <si>
    <t>A126266510K</t>
  </si>
  <si>
    <t>A126259166C</t>
  </si>
  <si>
    <t>A126251846L</t>
  </si>
  <si>
    <t>A126266534C</t>
  </si>
  <si>
    <t>A126259190C</t>
  </si>
  <si>
    <t>A126251874W</t>
  </si>
  <si>
    <t>A126266562L</t>
  </si>
  <si>
    <t>A126259218V</t>
  </si>
  <si>
    <t>A126251850C</t>
  </si>
  <si>
    <t>A126266538L</t>
  </si>
  <si>
    <t>A126259194L</t>
  </si>
  <si>
    <t>A126251826C</t>
  </si>
  <si>
    <t>A126266514V</t>
  </si>
  <si>
    <t>A126259170V</t>
  </si>
  <si>
    <t>A126251902V</t>
  </si>
  <si>
    <t>A126266590W</t>
  </si>
  <si>
    <t>A126259246C</t>
  </si>
  <si>
    <t>A126251878F</t>
  </si>
  <si>
    <t>A126266566W</t>
  </si>
  <si>
    <t>A126259222K</t>
  </si>
  <si>
    <t>A126251882W</t>
  </si>
  <si>
    <t>A126266570L</t>
  </si>
  <si>
    <t>A126259226V</t>
  </si>
  <si>
    <t>A126251926L</t>
  </si>
  <si>
    <t>A126266614C</t>
  </si>
  <si>
    <t>A126259270C</t>
  </si>
  <si>
    <t>Time Series Workbook</t>
  </si>
  <si>
    <t>6223.0 Job mobility</t>
  </si>
  <si>
    <t>Table 1. Labour mobility, retrenchments and duration of employment</t>
  </si>
  <si>
    <t>E N Q U I R I E S</t>
  </si>
  <si>
    <t>Enquiries</t>
  </si>
  <si>
    <t>Data Item Description</t>
  </si>
  <si>
    <t>No. Obs.</t>
  </si>
  <si>
    <t>Freq.</t>
  </si>
  <si>
    <t>© Commonwealth of Australia  2025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</si>
  <si>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</si>
  <si>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</si>
  <si>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</si>
  <si>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6223.0 Job Mobility</t>
  </si>
  <si>
    <t>Released at 11:30 am (Canberra time) Tue 29 July 2025</t>
  </si>
  <si>
    <t>Contents</t>
  </si>
  <si>
    <t>Tables</t>
  </si>
  <si>
    <t>Table 1.1 - Labour mobility, retrenchments and duration of employment by age, February 2025</t>
  </si>
  <si>
    <t>Table 1.2 - Labour mobility, retrenchments and duration of employment by state and territory, February 2025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</si>
  <si>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</si>
  <si>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</si>
  <si>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</si>
  <si>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Job mobility, February 2025</t>
  </si>
  <si>
    <t>Summary</t>
  </si>
  <si>
    <t>Methodology</t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</si>
  <si>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</si>
  <si>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</si>
  <si>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</si>
  <si>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</si>
  <si>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</si>
  <si>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</si>
  <si>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</si>
  <si>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Employed</t>
  </si>
  <si>
    <t>Duration of employment in current main job</t>
  </si>
  <si>
    <t>Less than 1 year</t>
  </si>
  <si>
    <t>Less than 3 months</t>
  </si>
  <si>
    <t>3–5 months</t>
  </si>
  <si>
    <t>6–11 months</t>
  </si>
  <si>
    <t>1 year and over</t>
  </si>
  <si>
    <t>1–4 years</t>
  </si>
  <si>
    <t>1 year</t>
  </si>
  <si>
    <t>2 years</t>
  </si>
  <si>
    <t>3–4 years</t>
  </si>
  <si>
    <t>5 years and over</t>
  </si>
  <si>
    <t>5–9 years</t>
  </si>
  <si>
    <t>10 years and over</t>
  </si>
  <si>
    <t>10–19 years</t>
  </si>
  <si>
    <t>20 years and over</t>
  </si>
  <si>
    <t>Whether changed jobs in last 12 months</t>
  </si>
  <si>
    <t>Changed jobs in last 12 months</t>
  </si>
  <si>
    <t>Did not change jobs in last 12 months</t>
  </si>
  <si>
    <t>Total</t>
  </si>
  <si>
    <t>Civilian population aged 15 and over</t>
  </si>
  <si>
    <t>Left, lost or worked multiple jobs last year</t>
  </si>
  <si>
    <t xml:space="preserve">Employed and had more than one job last year </t>
  </si>
  <si>
    <t xml:space="preserve">Single job holder and had more than one job last year </t>
  </si>
  <si>
    <t xml:space="preserve">Multiple job holder and had more than one job last year </t>
  </si>
  <si>
    <t xml:space="preserve">Underemployed and had more than one job last year </t>
  </si>
  <si>
    <t xml:space="preserve">Unemployed and had a job last year </t>
  </si>
  <si>
    <t xml:space="preserve">Not in the labour force and had a job last year </t>
  </si>
  <si>
    <t xml:space="preserve">Left a job last year </t>
  </si>
  <si>
    <t xml:space="preserve">Employed in a new job since left last job </t>
  </si>
  <si>
    <t xml:space="preserve">Underemployed in a new job since left last job </t>
  </si>
  <si>
    <t xml:space="preserve">Not employed since left last job </t>
  </si>
  <si>
    <t xml:space="preserve">Lost a job last year </t>
  </si>
  <si>
    <t xml:space="preserve">Retrenched last year </t>
  </si>
  <si>
    <t xml:space="preserve">Employed in a new job since lost last job </t>
  </si>
  <si>
    <t xml:space="preserve">Underemployed in a new job since lost last job </t>
  </si>
  <si>
    <t xml:space="preserve">Not employed since lost last job 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</si>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</sst>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8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5" fillId="0" borderId="0">
      <alignment horizontal="left"/>
    </xf>
    <xf numFmtId="0" fontId="15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13" fillId="0" borderId="0">
      <alignment horizontal="left" vertical="center" wrapText="1"/>
    </xf>
    <xf numFmtId="0" fontId="11" fillId="0" borderId="0"/>
  </cellStyleXfs>
  <cellXfs count="88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4" fontId="2" fillId="0" borderId="0" xfId="0" applyNumberFormat="1" applyFont="1"/>
    <xf numFmtId="164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0" fontId="13" fillId="0" borderId="0" xfId="3" applyFont="1" applyAlignment="1">
      <alignment horizontal="right"/>
    </xf>
    <xf numFmtId="0" fontId="29" fillId="3" borderId="4" xfId="8" applyFont="1" applyFill="1" applyBorder="1" applyAlignment="1">
      <alignment horizontal="left"/>
    </xf>
    <xf numFmtId="0" fontId="13" fillId="3" borderId="4" xfId="8" applyFont="1" applyFill="1" applyBorder="1">
      <alignment horizontal="center"/>
    </xf>
    <xf numFmtId="1" fontId="31" fillId="0" borderId="0" xfId="4" quotePrefix="1" applyNumberFormat="1" applyFont="1" applyAlignment="1">
      <alignment horizontal="center"/>
    </xf>
    <xf numFmtId="166" fontId="29" fillId="0" borderId="0" xfId="10" applyNumberFormat="1" applyFont="1" applyAlignment="1">
      <alignment horizontal="left" vertical="center" indent="1"/>
    </xf>
    <xf numFmtId="0" fontId="13" fillId="0" borderId="0" xfId="7" applyFont="1" applyAlignment="1">
      <alignment horizontal="left" indent="1"/>
    </xf>
    <xf numFmtId="166" fontId="21" fillId="0" borderId="0" xfId="7" applyNumberFormat="1" applyFont="1" applyAlignment="1">
      <alignment horizontal="right"/>
    </xf>
    <xf numFmtId="0" fontId="7" fillId="0" borderId="0" xfId="1" applyAlignment="1">
      <alignment horizontal="left"/>
    </xf>
    <xf numFmtId="0" fontId="32" fillId="0" borderId="0" xfId="1" applyFont="1" applyAlignment="1">
      <alignment horizontal="left"/>
    </xf>
    <xf numFmtId="0" fontId="13" fillId="0" borderId="0" xfId="11" applyFont="1" applyAlignment="1">
      <alignment horizontal="left" indent="1"/>
    </xf>
    <xf numFmtId="0" fontId="13" fillId="0" borderId="0" xfId="11" applyFont="1" applyAlignment="1">
      <alignment horizontal="left" indent="2"/>
    </xf>
    <xf numFmtId="0" fontId="1" fillId="0" borderId="0" xfId="11" applyFont="1" applyAlignment="1">
      <alignment horizontal="left" indent="1"/>
    </xf>
    <xf numFmtId="0" fontId="1" fillId="0" borderId="0" xfId="11" applyFont="1" applyAlignment="1">
      <alignment horizontal="left" indent="2"/>
    </xf>
    <xf numFmtId="0" fontId="1" fillId="0" borderId="0" xfId="11" applyFont="1" applyAlignment="1">
      <alignment horizontal="left" indent="3"/>
    </xf>
    <xf numFmtId="0" fontId="13" fillId="0" borderId="0" xfId="11" applyFont="1" applyAlignment="1">
      <alignment horizontal="left" indent="3"/>
    </xf>
    <xf numFmtId="0" fontId="29" fillId="0" borderId="0" xfId="7" applyFont="1" applyAlignment="1">
      <alignment horizontal="left" indent="1"/>
    </xf>
    <xf numFmtId="0" fontId="1" fillId="0" borderId="0" xfId="11" applyFont="1" applyAlignment="1">
      <alignment horizontal="left" indent="4"/>
    </xf>
    <xf numFmtId="0" fontId="1" fillId="0" borderId="0" xfId="11" applyFont="1" applyAlignment="1">
      <alignment horizontal="left" indent="5"/>
    </xf>
    <xf numFmtId="166" fontId="18" fillId="0" borderId="0" xfId="7" applyNumberFormat="1" applyFont="1" applyAlignment="1">
      <alignment horizontal="right"/>
    </xf>
    <xf numFmtId="0" fontId="29" fillId="0" borderId="0" xfId="8" applyFont="1" applyAlignment="1">
      <alignment horizontal="left" indent="1"/>
    </xf>
    <xf numFmtId="0" fontId="1" fillId="0" borderId="0" xfId="0" applyFont="1" applyAlignment="1">
      <alignment horizontal="left" indent="1"/>
    </xf>
    <xf numFmtId="0" fontId="29" fillId="0" borderId="0" xfId="8" applyFont="1" applyAlignment="1">
      <alignment horizontal="left" indent="48"/>
    </xf>
    <xf numFmtId="0" fontId="1" fillId="0" borderId="0" xfId="0" applyFont="1" applyAlignment="1">
      <alignment horizontal="left" indent="2"/>
    </xf>
    <xf numFmtId="0" fontId="2" fillId="0" borderId="0" xfId="0" applyFont="1" applyAlignment="1">
      <alignment horizontal="left" indent="1"/>
    </xf>
    <xf numFmtId="0" fontId="13" fillId="0" borderId="0" xfId="8" applyFont="1" applyAlignment="1">
      <alignment horizontal="left" indent="1"/>
    </xf>
    <xf numFmtId="0" fontId="14" fillId="0" borderId="0" xfId="7" applyFont="1"/>
    <xf numFmtId="0" fontId="33" fillId="0" borderId="0" xfId="1" applyFont="1" applyAlignment="1">
      <alignment horizontal="left"/>
    </xf>
    <xf numFmtId="0" fontId="34" fillId="0" borderId="0" xfId="7" applyFont="1"/>
    <xf numFmtId="0" fontId="15" fillId="0" borderId="0" xfId="7"/>
    <xf numFmtId="0" fontId="12" fillId="0" borderId="0" xfId="0" applyFont="1"/>
    <xf numFmtId="3" fontId="35" fillId="0" borderId="0" xfId="7" applyNumberFormat="1" applyFont="1" applyAlignment="1">
      <alignment horizontal="right"/>
    </xf>
    <xf numFmtId="166" fontId="35" fillId="0" borderId="0" xfId="7" applyNumberFormat="1" applyFont="1" applyAlignment="1">
      <alignment horizontal="right"/>
    </xf>
    <xf numFmtId="0" fontId="36" fillId="0" borderId="0" xfId="7" applyFont="1"/>
    <xf numFmtId="0" fontId="37" fillId="0" borderId="0" xfId="7" applyFont="1"/>
    <xf numFmtId="0" fontId="18" fillId="0" borderId="0" xfId="4" quotePrefix="1" applyFont="1" applyAlignment="1">
      <alignment horizontal="right"/>
    </xf>
    <xf numFmtId="0" fontId="29" fillId="0" borderId="4" xfId="8" applyFont="1" applyBorder="1" applyAlignment="1">
      <alignment horizontal="left"/>
    </xf>
    <xf numFmtId="0" fontId="13" fillId="0" borderId="4" xfId="8" applyFont="1" applyBorder="1">
      <alignment horizontal="center"/>
    </xf>
    <xf numFmtId="0" fontId="13" fillId="0" borderId="0" xfId="8" applyFont="1">
      <alignment horizontal="center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0" fontId="20" fillId="0" borderId="0" xfId="5" applyFont="1"/>
    <xf numFmtId="17" fontId="30" fillId="4" borderId="3" xfId="9" quotePrefix="1" applyNumberFormat="1" applyFont="1" applyFill="1" applyBorder="1" applyAlignment="1">
      <alignment horizontal="center" wrapText="1"/>
    </xf>
    <xf numFmtId="17" fontId="29" fillId="4" borderId="3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  <xf numFmtId="17" fontId="29" fillId="0" borderId="5" xfId="9" quotePrefix="1" applyNumberFormat="1" applyFont="1" applyBorder="1" applyAlignment="1">
      <alignment horizontal="center" wrapText="1"/>
    </xf>
  </cellXfs>
  <cellStyles count="12">
    <cellStyle name="Hyperlink" xfId="1" builtinId="8"/>
    <cellStyle name="Hyperlink 2" xfId="5" xr:uid="{0D8B3AC8-AB92-4258-B27E-6EDE5D500820}"/>
    <cellStyle name="Normal" xfId="0" builtinId="0"/>
    <cellStyle name="Normal 10" xfId="3" xr:uid="{8D118229-25DC-44D7-BA6C-8EF81C1AE360}"/>
    <cellStyle name="Normal 2" xfId="7" xr:uid="{608DE268-8AA2-4AFE-A866-1FB6463422EC}"/>
    <cellStyle name="Normal 2 2 2" xfId="11" xr:uid="{85E767FD-5990-48D6-ACDF-272F50DA3F13}"/>
    <cellStyle name="Normal 2 4" xfId="4" xr:uid="{12A242B2-EC75-4E4F-881E-6EFD43B627DE}"/>
    <cellStyle name="Normal 3 5 4" xfId="2" xr:uid="{64771456-EEB9-480E-8D67-DFD8E016FEAB}"/>
    <cellStyle name="Style1" xfId="6" xr:uid="{4B735ADB-CA55-4A67-9089-B3E75BC01330}"/>
    <cellStyle name="Style4" xfId="8" xr:uid="{64001AD8-F5F1-4B96-8913-E68C46BF44CE}"/>
    <cellStyle name="Style5" xfId="9" xr:uid="{152302AF-B996-481F-BCE1-EFF03B99C3AE}"/>
    <cellStyle name="Style9" xfId="10" xr:uid="{CD064AFD-6DFC-4972-BB03-59C2B3C726E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01E464-F243-4469-9CD8-C96709E23F9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8B3AF87-DC1A-4A04-A682-8387DCE3120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EA1B0EB-0B8F-402E-8929-30FA0CAF938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5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jobs/job-mobility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21CCB-5EAA-4A06-A69D-D96BACE77CC2}">
  <dimension ref="A1:E27"/>
  <sheetViews>
    <sheetView showGridLines="0" tabSelected="1" workbookViewId="0">
      <pane ySplit="7" topLeftCell="A8" activePane="bottomLeft" state="frozen"/>
      <selection activeCell="C13" sqref="C13"/>
      <selection pane="bottomLeft" activeCell="B9" sqref="B9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2868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2880</v>
      </c>
      <c r="C5" s="11"/>
      <c r="D5" s="11"/>
      <c r="E5" s="11"/>
    </row>
    <row r="6" spans="1:5" ht="15.75" customHeight="1">
      <c r="A6" s="11"/>
      <c r="B6" s="79" t="s">
        <v>2870</v>
      </c>
      <c r="C6" s="79"/>
      <c r="D6" s="79"/>
      <c r="E6" s="79"/>
    </row>
    <row r="7" spans="1:5" ht="15.75" customHeight="1">
      <c r="A7" s="11"/>
      <c r="B7" s="21" t="s">
        <v>2881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2882</v>
      </c>
      <c r="C9" s="24"/>
      <c r="D9" s="11"/>
      <c r="E9" s="11"/>
    </row>
    <row r="10" spans="1:5">
      <c r="A10" s="23"/>
      <c r="B10" s="25" t="s">
        <v>2883</v>
      </c>
      <c r="C10" s="23"/>
      <c r="D10" s="11"/>
      <c r="E10" s="11"/>
    </row>
    <row r="11" spans="1:5">
      <c r="A11" s="23"/>
      <c r="B11" s="26">
        <v>1.1000000000000001</v>
      </c>
      <c r="C11" s="27" t="s">
        <v>2884</v>
      </c>
      <c r="D11" s="11"/>
      <c r="E11" s="11"/>
    </row>
    <row r="12" spans="1:5">
      <c r="A12" s="23"/>
      <c r="B12" s="26">
        <v>1.2</v>
      </c>
      <c r="C12" s="27" t="s">
        <v>2885</v>
      </c>
      <c r="D12" s="11"/>
      <c r="E12" s="11"/>
    </row>
    <row r="13" spans="1:5">
      <c r="A13" s="23"/>
      <c r="B13" s="26" t="s">
        <v>2886</v>
      </c>
      <c r="C13" s="27" t="s">
        <v>2887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80"/>
      <c r="C15" s="80"/>
      <c r="D15" s="11"/>
      <c r="E15" s="11"/>
    </row>
    <row r="16" spans="1:5" ht="15.75">
      <c r="A16" s="23"/>
      <c r="B16" s="81" t="s">
        <v>2888</v>
      </c>
      <c r="C16" s="81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2889</v>
      </c>
      <c r="C18" s="23"/>
      <c r="D18" s="11"/>
      <c r="E18" s="11"/>
    </row>
    <row r="19" spans="1:5">
      <c r="A19" s="23"/>
      <c r="B19" s="82" t="s">
        <v>2890</v>
      </c>
      <c r="C19" s="82"/>
      <c r="D19" s="11"/>
      <c r="E19" s="11"/>
    </row>
    <row r="20" spans="1:5">
      <c r="A20" s="23"/>
      <c r="B20" s="82" t="s">
        <v>2891</v>
      </c>
      <c r="C20" s="82"/>
      <c r="D20" s="11"/>
      <c r="E20" s="11"/>
    </row>
    <row r="21" spans="1:5">
      <c r="A21" s="22"/>
      <c r="B21" s="22"/>
      <c r="C21" s="22"/>
      <c r="D21" s="11"/>
      <c r="E21" s="11"/>
    </row>
    <row r="22" spans="1:5">
      <c r="A22" s="22"/>
      <c r="B22" s="15" t="s">
        <v>2871</v>
      </c>
      <c r="C22" s="11"/>
      <c r="D22" s="11"/>
      <c r="E22" s="11"/>
    </row>
    <row r="23" spans="1:5">
      <c r="A23" s="22"/>
      <c r="B23" s="78" t="s">
        <v>2879</v>
      </c>
      <c r="C23" s="78"/>
      <c r="D23" s="78"/>
      <c r="E23" s="78"/>
    </row>
    <row r="24" spans="1:5">
      <c r="A24" s="22"/>
      <c r="B24" s="78" t="s">
        <v>2878</v>
      </c>
      <c r="C24" s="78"/>
      <c r="D24" s="78"/>
      <c r="E24" s="78"/>
    </row>
    <row r="25" spans="1:5">
      <c r="A25" s="22"/>
      <c r="B25" s="11"/>
      <c r="C25" s="11"/>
      <c r="D25" s="11"/>
      <c r="E25" s="11"/>
    </row>
    <row r="26" spans="1:5">
      <c r="A26" s="22"/>
      <c r="B26" s="22"/>
      <c r="C26" s="22"/>
      <c r="D26" s="11"/>
      <c r="E26" s="11"/>
    </row>
    <row r="27" spans="1:5">
      <c r="A27" s="22"/>
      <c r="B27" s="29" t="str">
        <f ca="1">"© Commonwealth of Australia "&amp;YEAR(TODAY())</f>
        <v>© Commonwealth of Australia 2025</v>
      </c>
      <c r="C27" s="23"/>
      <c r="D27" s="11"/>
      <c r="E27" s="1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6F377587-5626-49C8-AE0C-A4CE782EB0C7}"/>
    <hyperlink ref="B13" location="Index!A12" display="Index" xr:uid="{DE4361E9-822E-452B-8A1B-699ABAF644DB}"/>
    <hyperlink ref="B27" r:id="rId2" display="© Commonwealth of Australia 2015" xr:uid="{9537509F-D2C1-4DE6-ACDD-08DBF8532480}"/>
    <hyperlink ref="B12" location="'Table 1.2'!C10" display="'Table 1.2'!C10" xr:uid="{DD52B9ED-C7F3-46CC-AB9A-575AF920E461}"/>
    <hyperlink ref="B24" r:id="rId3" display="or the Labour Surveys Branch at labour.statistics@abs.gov.au." xr:uid="{43F483B0-051C-4494-8BE1-4F71C8676445}"/>
    <hyperlink ref="B23:E23" r:id="rId4" display="For further information about these and related statistics visit www.abs.gov.au/about/contact-us" xr:uid="{6BEBE53F-A249-46CB-9210-915B45052D1E}"/>
    <hyperlink ref="B11" location="'Table 1.1'!C10" display="'Table 1.1'!C10" xr:uid="{8A539ADB-BE6E-4C61-BBAB-6D7470B3D904}"/>
    <hyperlink ref="B20" r:id="rId5" display="Explanatory Notes" xr:uid="{1357ED38-954E-4464-94E0-1D1999AB6833}"/>
    <hyperlink ref="B19" r:id="rId6" xr:uid="{22CCA0A3-14E3-4453-A666-428D0DBD5B73}"/>
    <hyperlink ref="B19:C19" r:id="rId7" display="Summary" xr:uid="{3AA87808-0FF9-4D58-AB30-001A756DD364}"/>
    <hyperlink ref="B20:C20" r:id="rId8" display="Methodology" xr:uid="{CEC18764-B8EA-4C2A-9FE2-B4DE5764B609}"/>
  </hyperlinks>
  <pageMargins left="0.7" right="0.7" top="0.75" bottom="0.75" header="0.3" footer="0.3"/>
  <pageSetup paperSize="9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W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A12" sqref="A12"/>
    </sheetView>
  </sheetViews>
  <sheetFormatPr defaultColWidth="14.7109375" defaultRowHeight="11.25"/>
  <cols>
    <col min="1" max="16384" width="14.7109375" style="1"/>
  </cols>
  <sheetData>
    <row r="1" spans="1:179" s="2" customFormat="1" ht="99.95" customHeight="1">
      <c r="B1" s="3" t="s">
        <v>2512</v>
      </c>
      <c r="C1" s="3" t="s">
        <v>2513</v>
      </c>
      <c r="D1" s="3" t="s">
        <v>2514</v>
      </c>
      <c r="E1" s="3" t="s">
        <v>2515</v>
      </c>
      <c r="F1" s="3" t="s">
        <v>2516</v>
      </c>
      <c r="G1" s="3" t="s">
        <v>2517</v>
      </c>
      <c r="H1" s="3" t="s">
        <v>2518</v>
      </c>
      <c r="I1" s="3" t="s">
        <v>2519</v>
      </c>
      <c r="J1" s="3" t="s">
        <v>2520</v>
      </c>
      <c r="K1" s="3" t="s">
        <v>2521</v>
      </c>
      <c r="L1" s="3" t="s">
        <v>2522</v>
      </c>
      <c r="M1" s="3" t="s">
        <v>2523</v>
      </c>
      <c r="N1" s="3" t="s">
        <v>2524</v>
      </c>
      <c r="O1" s="3" t="s">
        <v>2525</v>
      </c>
      <c r="P1" s="3" t="s">
        <v>2526</v>
      </c>
      <c r="Q1" s="3" t="s">
        <v>2527</v>
      </c>
      <c r="R1" s="3" t="s">
        <v>2528</v>
      </c>
      <c r="S1" s="3" t="s">
        <v>2529</v>
      </c>
      <c r="T1" s="3" t="s">
        <v>2530</v>
      </c>
      <c r="U1" s="3" t="s">
        <v>2531</v>
      </c>
      <c r="V1" s="3" t="s">
        <v>2532</v>
      </c>
      <c r="W1" s="3" t="s">
        <v>2533</v>
      </c>
      <c r="X1" s="3" t="s">
        <v>2534</v>
      </c>
      <c r="Y1" s="3" t="s">
        <v>2535</v>
      </c>
      <c r="Z1" s="3" t="s">
        <v>2536</v>
      </c>
      <c r="AA1" s="3" t="s">
        <v>2537</v>
      </c>
      <c r="AB1" s="3" t="s">
        <v>2538</v>
      </c>
      <c r="AC1" s="3" t="s">
        <v>2539</v>
      </c>
      <c r="AD1" s="3" t="s">
        <v>2540</v>
      </c>
      <c r="AE1" s="3" t="s">
        <v>2541</v>
      </c>
      <c r="AF1" s="3" t="s">
        <v>2542</v>
      </c>
      <c r="AG1" s="3" t="s">
        <v>2543</v>
      </c>
      <c r="AH1" s="3" t="s">
        <v>2544</v>
      </c>
      <c r="AI1" s="3" t="s">
        <v>2545</v>
      </c>
      <c r="AJ1" s="3" t="s">
        <v>2546</v>
      </c>
      <c r="AK1" s="3" t="s">
        <v>2547</v>
      </c>
      <c r="AL1" s="3" t="s">
        <v>2548</v>
      </c>
      <c r="AM1" s="3" t="s">
        <v>2549</v>
      </c>
      <c r="AN1" s="3" t="s">
        <v>2550</v>
      </c>
      <c r="AO1" s="3" t="s">
        <v>2551</v>
      </c>
      <c r="AP1" s="3" t="s">
        <v>2552</v>
      </c>
      <c r="AQ1" s="3" t="s">
        <v>2553</v>
      </c>
      <c r="AR1" s="3" t="s">
        <v>2554</v>
      </c>
      <c r="AS1" s="3" t="s">
        <v>2555</v>
      </c>
      <c r="AT1" s="3" t="s">
        <v>2556</v>
      </c>
      <c r="AU1" s="3" t="s">
        <v>2557</v>
      </c>
      <c r="AV1" s="3" t="s">
        <v>2558</v>
      </c>
      <c r="AW1" s="3" t="s">
        <v>2559</v>
      </c>
      <c r="AX1" s="3" t="s">
        <v>2560</v>
      </c>
      <c r="AY1" s="3" t="s">
        <v>2561</v>
      </c>
      <c r="AZ1" s="3" t="s">
        <v>2562</v>
      </c>
      <c r="BA1" s="3" t="s">
        <v>2563</v>
      </c>
      <c r="BB1" s="3" t="s">
        <v>2564</v>
      </c>
      <c r="BC1" s="3" t="s">
        <v>2565</v>
      </c>
      <c r="BD1" s="3" t="s">
        <v>2566</v>
      </c>
      <c r="BE1" s="3" t="s">
        <v>2567</v>
      </c>
      <c r="BF1" s="3" t="s">
        <v>2568</v>
      </c>
      <c r="BG1" s="3" t="s">
        <v>2569</v>
      </c>
      <c r="BH1" s="3" t="s">
        <v>2570</v>
      </c>
      <c r="BI1" s="3" t="s">
        <v>2571</v>
      </c>
      <c r="BJ1" s="3" t="s">
        <v>2572</v>
      </c>
      <c r="BK1" s="3" t="s">
        <v>2573</v>
      </c>
      <c r="BL1" s="3" t="s">
        <v>2574</v>
      </c>
      <c r="BM1" s="3" t="s">
        <v>2575</v>
      </c>
      <c r="BN1" s="3" t="s">
        <v>2576</v>
      </c>
      <c r="BO1" s="3" t="s">
        <v>2577</v>
      </c>
      <c r="BP1" s="3" t="s">
        <v>2578</v>
      </c>
      <c r="BQ1" s="3" t="s">
        <v>2579</v>
      </c>
      <c r="BR1" s="3" t="s">
        <v>2580</v>
      </c>
      <c r="BS1" s="3" t="s">
        <v>2581</v>
      </c>
      <c r="BT1" s="3" t="s">
        <v>2582</v>
      </c>
      <c r="BU1" s="3" t="s">
        <v>2583</v>
      </c>
      <c r="BV1" s="3" t="s">
        <v>2584</v>
      </c>
      <c r="BW1" s="3" t="s">
        <v>2585</v>
      </c>
      <c r="BX1" s="3" t="s">
        <v>2586</v>
      </c>
      <c r="BY1" s="3" t="s">
        <v>2587</v>
      </c>
      <c r="BZ1" s="3" t="s">
        <v>2588</v>
      </c>
      <c r="CA1" s="3" t="s">
        <v>2589</v>
      </c>
      <c r="CB1" s="3" t="s">
        <v>2590</v>
      </c>
      <c r="CC1" s="3" t="s">
        <v>2591</v>
      </c>
      <c r="CD1" s="3" t="s">
        <v>2592</v>
      </c>
      <c r="CE1" s="3" t="s">
        <v>2593</v>
      </c>
      <c r="CF1" s="3" t="s">
        <v>2594</v>
      </c>
      <c r="CG1" s="3" t="s">
        <v>2595</v>
      </c>
      <c r="CH1" s="3" t="s">
        <v>2596</v>
      </c>
      <c r="CI1" s="3" t="s">
        <v>2597</v>
      </c>
      <c r="CJ1" s="3" t="s">
        <v>2598</v>
      </c>
      <c r="CK1" s="3" t="s">
        <v>2599</v>
      </c>
      <c r="CL1" s="3" t="s">
        <v>2600</v>
      </c>
      <c r="CM1" s="3" t="s">
        <v>2601</v>
      </c>
      <c r="CN1" s="3" t="s">
        <v>2602</v>
      </c>
      <c r="CO1" s="3" t="s">
        <v>2603</v>
      </c>
      <c r="CP1" s="3" t="s">
        <v>2604</v>
      </c>
      <c r="CQ1" s="3" t="s">
        <v>2605</v>
      </c>
      <c r="CR1" s="3" t="s">
        <v>2606</v>
      </c>
      <c r="CS1" s="3" t="s">
        <v>2607</v>
      </c>
      <c r="CT1" s="3" t="s">
        <v>2608</v>
      </c>
      <c r="CU1" s="3" t="s">
        <v>2609</v>
      </c>
      <c r="CV1" s="3" t="s">
        <v>2610</v>
      </c>
      <c r="CW1" s="3" t="s">
        <v>2611</v>
      </c>
      <c r="CX1" s="3" t="s">
        <v>2612</v>
      </c>
      <c r="CY1" s="3" t="s">
        <v>2613</v>
      </c>
      <c r="CZ1" s="3" t="s">
        <v>2614</v>
      </c>
      <c r="DA1" s="3" t="s">
        <v>2615</v>
      </c>
      <c r="DB1" s="3" t="s">
        <v>2616</v>
      </c>
      <c r="DC1" s="3" t="s">
        <v>2617</v>
      </c>
      <c r="DD1" s="3" t="s">
        <v>2618</v>
      </c>
      <c r="DE1" s="3" t="s">
        <v>2619</v>
      </c>
      <c r="DF1" s="3" t="s">
        <v>2620</v>
      </c>
      <c r="DG1" s="3" t="s">
        <v>2621</v>
      </c>
      <c r="DH1" s="3" t="s">
        <v>2622</v>
      </c>
      <c r="DI1" s="3" t="s">
        <v>2623</v>
      </c>
      <c r="DJ1" s="3" t="s">
        <v>2624</v>
      </c>
      <c r="DK1" s="3" t="s">
        <v>2625</v>
      </c>
      <c r="DL1" s="3" t="s">
        <v>2626</v>
      </c>
      <c r="DM1" s="3" t="s">
        <v>2627</v>
      </c>
      <c r="DN1" s="3" t="s">
        <v>2628</v>
      </c>
      <c r="DO1" s="3" t="s">
        <v>2629</v>
      </c>
      <c r="DP1" s="3" t="s">
        <v>2630</v>
      </c>
      <c r="DQ1" s="3" t="s">
        <v>2631</v>
      </c>
      <c r="DR1" s="3" t="s">
        <v>2632</v>
      </c>
      <c r="DS1" s="3" t="s">
        <v>2633</v>
      </c>
      <c r="DT1" s="3" t="s">
        <v>2634</v>
      </c>
      <c r="DU1" s="3" t="s">
        <v>2635</v>
      </c>
      <c r="DV1" s="3" t="s">
        <v>2636</v>
      </c>
      <c r="DW1" s="3" t="s">
        <v>2637</v>
      </c>
      <c r="DX1" s="3" t="s">
        <v>2638</v>
      </c>
      <c r="DY1" s="3" t="s">
        <v>2639</v>
      </c>
      <c r="DZ1" s="3" t="s">
        <v>2640</v>
      </c>
      <c r="EA1" s="3" t="s">
        <v>2641</v>
      </c>
      <c r="EB1" s="3" t="s">
        <v>2642</v>
      </c>
      <c r="EC1" s="3" t="s">
        <v>2643</v>
      </c>
      <c r="ED1" s="3" t="s">
        <v>2644</v>
      </c>
      <c r="EE1" s="3" t="s">
        <v>2645</v>
      </c>
      <c r="EF1" s="3" t="s">
        <v>2646</v>
      </c>
      <c r="EG1" s="3" t="s">
        <v>2647</v>
      </c>
      <c r="EH1" s="3" t="s">
        <v>2648</v>
      </c>
      <c r="EI1" s="3" t="s">
        <v>2649</v>
      </c>
      <c r="EJ1" s="3" t="s">
        <v>2650</v>
      </c>
      <c r="EK1" s="3" t="s">
        <v>2651</v>
      </c>
      <c r="EL1" s="3" t="s">
        <v>2652</v>
      </c>
      <c r="EM1" s="3" t="s">
        <v>2653</v>
      </c>
      <c r="EN1" s="3" t="s">
        <v>2654</v>
      </c>
      <c r="EO1" s="3" t="s">
        <v>2655</v>
      </c>
      <c r="EP1" s="3" t="s">
        <v>2656</v>
      </c>
      <c r="EQ1" s="3" t="s">
        <v>2657</v>
      </c>
      <c r="ER1" s="3" t="s">
        <v>2658</v>
      </c>
      <c r="ES1" s="3" t="s">
        <v>2659</v>
      </c>
      <c r="ET1" s="3" t="s">
        <v>2660</v>
      </c>
      <c r="EU1" s="3" t="s">
        <v>2661</v>
      </c>
      <c r="EV1" s="3" t="s">
        <v>2662</v>
      </c>
      <c r="EW1" s="3" t="s">
        <v>2663</v>
      </c>
      <c r="EX1" s="3" t="s">
        <v>2664</v>
      </c>
      <c r="EY1" s="3" t="s">
        <v>2665</v>
      </c>
      <c r="EZ1" s="3" t="s">
        <v>2666</v>
      </c>
      <c r="FA1" s="3" t="s">
        <v>2667</v>
      </c>
      <c r="FB1" s="3" t="s">
        <v>2668</v>
      </c>
      <c r="FC1" s="3" t="s">
        <v>2669</v>
      </c>
      <c r="FD1" s="3" t="s">
        <v>2670</v>
      </c>
      <c r="FE1" s="3" t="s">
        <v>2671</v>
      </c>
      <c r="FF1" s="3" t="s">
        <v>2672</v>
      </c>
      <c r="FG1" s="3" t="s">
        <v>2673</v>
      </c>
      <c r="FH1" s="3" t="s">
        <v>2674</v>
      </c>
      <c r="FI1" s="3" t="s">
        <v>2675</v>
      </c>
      <c r="FJ1" s="3" t="s">
        <v>2676</v>
      </c>
      <c r="FK1" s="3" t="s">
        <v>2677</v>
      </c>
      <c r="FL1" s="3" t="s">
        <v>2678</v>
      </c>
      <c r="FM1" s="3" t="s">
        <v>2679</v>
      </c>
      <c r="FN1" s="3" t="s">
        <v>2680</v>
      </c>
      <c r="FO1" s="3" t="s">
        <v>2681</v>
      </c>
      <c r="FP1" s="3" t="s">
        <v>2682</v>
      </c>
      <c r="FQ1" s="3" t="s">
        <v>2683</v>
      </c>
      <c r="FR1" s="3" t="s">
        <v>2684</v>
      </c>
      <c r="FS1" s="3" t="s">
        <v>2685</v>
      </c>
      <c r="FT1" s="3" t="s">
        <v>2686</v>
      </c>
      <c r="FU1" s="3" t="s">
        <v>2687</v>
      </c>
      <c r="FV1" s="3" t="s">
        <v>2688</v>
      </c>
      <c r="FW1" s="3" t="s">
        <v>2689</v>
      </c>
    </row>
    <row r="2" spans="1:179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</row>
    <row r="3" spans="1:179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</row>
    <row r="4" spans="1:179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</row>
    <row r="5" spans="1:179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</row>
    <row r="6" spans="1:179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</row>
    <row r="7" spans="1:179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</row>
    <row r="8" spans="1:179" s="6" customFormat="1">
      <c r="A8" s="5" t="s">
        <v>256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</row>
    <row r="9" spans="1:179">
      <c r="A9" s="4" t="s">
        <v>257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</row>
    <row r="10" spans="1:179">
      <c r="A10" s="4" t="s">
        <v>258</v>
      </c>
      <c r="B10" s="8" t="s">
        <v>2690</v>
      </c>
      <c r="C10" s="8" t="s">
        <v>2691</v>
      </c>
      <c r="D10" s="8" t="s">
        <v>2692</v>
      </c>
      <c r="E10" s="8" t="s">
        <v>2693</v>
      </c>
      <c r="F10" s="8" t="s">
        <v>2694</v>
      </c>
      <c r="G10" s="8" t="s">
        <v>2695</v>
      </c>
      <c r="H10" s="8" t="s">
        <v>2696</v>
      </c>
      <c r="I10" s="8" t="s">
        <v>2697</v>
      </c>
      <c r="J10" s="8" t="s">
        <v>2698</v>
      </c>
      <c r="K10" s="8" t="s">
        <v>2699</v>
      </c>
      <c r="L10" s="8" t="s">
        <v>2700</v>
      </c>
      <c r="M10" s="8" t="s">
        <v>2701</v>
      </c>
      <c r="N10" s="8" t="s">
        <v>2702</v>
      </c>
      <c r="O10" s="8" t="s">
        <v>2703</v>
      </c>
      <c r="P10" s="8" t="s">
        <v>2704</v>
      </c>
      <c r="Q10" s="8" t="s">
        <v>2705</v>
      </c>
      <c r="R10" s="8" t="s">
        <v>2706</v>
      </c>
      <c r="S10" s="8" t="s">
        <v>2707</v>
      </c>
      <c r="T10" s="8" t="s">
        <v>2708</v>
      </c>
      <c r="U10" s="8" t="s">
        <v>2709</v>
      </c>
      <c r="V10" s="8" t="s">
        <v>2710</v>
      </c>
      <c r="W10" s="8" t="s">
        <v>2711</v>
      </c>
      <c r="X10" s="8" t="s">
        <v>2712</v>
      </c>
      <c r="Y10" s="8" t="s">
        <v>2713</v>
      </c>
      <c r="Z10" s="8" t="s">
        <v>2714</v>
      </c>
      <c r="AA10" s="8" t="s">
        <v>2715</v>
      </c>
      <c r="AB10" s="8" t="s">
        <v>2716</v>
      </c>
      <c r="AC10" s="8" t="s">
        <v>2717</v>
      </c>
      <c r="AD10" s="8" t="s">
        <v>2718</v>
      </c>
      <c r="AE10" s="8" t="s">
        <v>2719</v>
      </c>
      <c r="AF10" s="8" t="s">
        <v>2720</v>
      </c>
      <c r="AG10" s="8" t="s">
        <v>2721</v>
      </c>
      <c r="AH10" s="8" t="s">
        <v>2722</v>
      </c>
      <c r="AI10" s="8" t="s">
        <v>2723</v>
      </c>
      <c r="AJ10" s="8" t="s">
        <v>2724</v>
      </c>
      <c r="AK10" s="8" t="s">
        <v>2725</v>
      </c>
      <c r="AL10" s="8" t="s">
        <v>2726</v>
      </c>
      <c r="AM10" s="8" t="s">
        <v>2727</v>
      </c>
      <c r="AN10" s="8" t="s">
        <v>2728</v>
      </c>
      <c r="AO10" s="8" t="s">
        <v>2729</v>
      </c>
      <c r="AP10" s="8" t="s">
        <v>2730</v>
      </c>
      <c r="AQ10" s="8" t="s">
        <v>2731</v>
      </c>
      <c r="AR10" s="8" t="s">
        <v>2732</v>
      </c>
      <c r="AS10" s="8" t="s">
        <v>2733</v>
      </c>
      <c r="AT10" s="8" t="s">
        <v>2734</v>
      </c>
      <c r="AU10" s="8" t="s">
        <v>2735</v>
      </c>
      <c r="AV10" s="8" t="s">
        <v>2736</v>
      </c>
      <c r="AW10" s="8" t="s">
        <v>2737</v>
      </c>
      <c r="AX10" s="8" t="s">
        <v>2738</v>
      </c>
      <c r="AY10" s="8" t="s">
        <v>2739</v>
      </c>
      <c r="AZ10" s="8" t="s">
        <v>2740</v>
      </c>
      <c r="BA10" s="8" t="s">
        <v>2741</v>
      </c>
      <c r="BB10" s="8" t="s">
        <v>2742</v>
      </c>
      <c r="BC10" s="8" t="s">
        <v>2743</v>
      </c>
      <c r="BD10" s="8" t="s">
        <v>2744</v>
      </c>
      <c r="BE10" s="8" t="s">
        <v>2745</v>
      </c>
      <c r="BF10" s="8" t="s">
        <v>2746</v>
      </c>
      <c r="BG10" s="8" t="s">
        <v>2747</v>
      </c>
      <c r="BH10" s="8" t="s">
        <v>2748</v>
      </c>
      <c r="BI10" s="8" t="s">
        <v>2749</v>
      </c>
      <c r="BJ10" s="8" t="s">
        <v>2750</v>
      </c>
      <c r="BK10" s="8" t="s">
        <v>2751</v>
      </c>
      <c r="BL10" s="8" t="s">
        <v>2752</v>
      </c>
      <c r="BM10" s="8" t="s">
        <v>2753</v>
      </c>
      <c r="BN10" s="8" t="s">
        <v>2754</v>
      </c>
      <c r="BO10" s="8" t="s">
        <v>2755</v>
      </c>
      <c r="BP10" s="8" t="s">
        <v>2756</v>
      </c>
      <c r="BQ10" s="8" t="s">
        <v>2757</v>
      </c>
      <c r="BR10" s="8" t="s">
        <v>2758</v>
      </c>
      <c r="BS10" s="8" t="s">
        <v>2759</v>
      </c>
      <c r="BT10" s="8" t="s">
        <v>2760</v>
      </c>
      <c r="BU10" s="8" t="s">
        <v>2761</v>
      </c>
      <c r="BV10" s="8" t="s">
        <v>2762</v>
      </c>
      <c r="BW10" s="8" t="s">
        <v>2763</v>
      </c>
      <c r="BX10" s="8" t="s">
        <v>2764</v>
      </c>
      <c r="BY10" s="8" t="s">
        <v>2765</v>
      </c>
      <c r="BZ10" s="8" t="s">
        <v>2766</v>
      </c>
      <c r="CA10" s="8" t="s">
        <v>2767</v>
      </c>
      <c r="CB10" s="8" t="s">
        <v>2768</v>
      </c>
      <c r="CC10" s="8" t="s">
        <v>2769</v>
      </c>
      <c r="CD10" s="8" t="s">
        <v>2770</v>
      </c>
      <c r="CE10" s="8" t="s">
        <v>2771</v>
      </c>
      <c r="CF10" s="8" t="s">
        <v>2772</v>
      </c>
      <c r="CG10" s="8" t="s">
        <v>2773</v>
      </c>
      <c r="CH10" s="8" t="s">
        <v>2774</v>
      </c>
      <c r="CI10" s="8" t="s">
        <v>2775</v>
      </c>
      <c r="CJ10" s="8" t="s">
        <v>2776</v>
      </c>
      <c r="CK10" s="8" t="s">
        <v>2777</v>
      </c>
      <c r="CL10" s="8" t="s">
        <v>2778</v>
      </c>
      <c r="CM10" s="8" t="s">
        <v>2779</v>
      </c>
      <c r="CN10" s="8" t="s">
        <v>2780</v>
      </c>
      <c r="CO10" s="8" t="s">
        <v>2781</v>
      </c>
      <c r="CP10" s="8" t="s">
        <v>2782</v>
      </c>
      <c r="CQ10" s="8" t="s">
        <v>2783</v>
      </c>
      <c r="CR10" s="8" t="s">
        <v>2784</v>
      </c>
      <c r="CS10" s="8" t="s">
        <v>2785</v>
      </c>
      <c r="CT10" s="8" t="s">
        <v>2786</v>
      </c>
      <c r="CU10" s="8" t="s">
        <v>2787</v>
      </c>
      <c r="CV10" s="8" t="s">
        <v>2788</v>
      </c>
      <c r="CW10" s="8" t="s">
        <v>2789</v>
      </c>
      <c r="CX10" s="8" t="s">
        <v>2790</v>
      </c>
      <c r="CY10" s="8" t="s">
        <v>2791</v>
      </c>
      <c r="CZ10" s="8" t="s">
        <v>2792</v>
      </c>
      <c r="DA10" s="8" t="s">
        <v>2793</v>
      </c>
      <c r="DB10" s="8" t="s">
        <v>2794</v>
      </c>
      <c r="DC10" s="8" t="s">
        <v>2795</v>
      </c>
      <c r="DD10" s="8" t="s">
        <v>2796</v>
      </c>
      <c r="DE10" s="8" t="s">
        <v>2797</v>
      </c>
      <c r="DF10" s="8" t="s">
        <v>2798</v>
      </c>
      <c r="DG10" s="8" t="s">
        <v>2799</v>
      </c>
      <c r="DH10" s="8" t="s">
        <v>2800</v>
      </c>
      <c r="DI10" s="8" t="s">
        <v>2801</v>
      </c>
      <c r="DJ10" s="8" t="s">
        <v>2802</v>
      </c>
      <c r="DK10" s="8" t="s">
        <v>2803</v>
      </c>
      <c r="DL10" s="8" t="s">
        <v>2804</v>
      </c>
      <c r="DM10" s="8" t="s">
        <v>2805</v>
      </c>
      <c r="DN10" s="8" t="s">
        <v>2806</v>
      </c>
      <c r="DO10" s="8" t="s">
        <v>2807</v>
      </c>
      <c r="DP10" s="8" t="s">
        <v>2808</v>
      </c>
      <c r="DQ10" s="8" t="s">
        <v>2809</v>
      </c>
      <c r="DR10" s="8" t="s">
        <v>2810</v>
      </c>
      <c r="DS10" s="8" t="s">
        <v>2811</v>
      </c>
      <c r="DT10" s="8" t="s">
        <v>2812</v>
      </c>
      <c r="DU10" s="8" t="s">
        <v>2813</v>
      </c>
      <c r="DV10" s="8" t="s">
        <v>2814</v>
      </c>
      <c r="DW10" s="8" t="s">
        <v>2815</v>
      </c>
      <c r="DX10" s="8" t="s">
        <v>2816</v>
      </c>
      <c r="DY10" s="8" t="s">
        <v>2817</v>
      </c>
      <c r="DZ10" s="8" t="s">
        <v>2818</v>
      </c>
      <c r="EA10" s="8" t="s">
        <v>2819</v>
      </c>
      <c r="EB10" s="8" t="s">
        <v>2820</v>
      </c>
      <c r="EC10" s="8" t="s">
        <v>2821</v>
      </c>
      <c r="ED10" s="8" t="s">
        <v>2822</v>
      </c>
      <c r="EE10" s="8" t="s">
        <v>2823</v>
      </c>
      <c r="EF10" s="8" t="s">
        <v>2824</v>
      </c>
      <c r="EG10" s="8" t="s">
        <v>2825</v>
      </c>
      <c r="EH10" s="8" t="s">
        <v>2826</v>
      </c>
      <c r="EI10" s="8" t="s">
        <v>2827</v>
      </c>
      <c r="EJ10" s="8" t="s">
        <v>2828</v>
      </c>
      <c r="EK10" s="8" t="s">
        <v>2829</v>
      </c>
      <c r="EL10" s="8" t="s">
        <v>2830</v>
      </c>
      <c r="EM10" s="8" t="s">
        <v>2831</v>
      </c>
      <c r="EN10" s="8" t="s">
        <v>2832</v>
      </c>
      <c r="EO10" s="8" t="s">
        <v>2833</v>
      </c>
      <c r="EP10" s="8" t="s">
        <v>2834</v>
      </c>
      <c r="EQ10" s="8" t="s">
        <v>2835</v>
      </c>
      <c r="ER10" s="8" t="s">
        <v>2836</v>
      </c>
      <c r="ES10" s="8" t="s">
        <v>2837</v>
      </c>
      <c r="ET10" s="8" t="s">
        <v>2838</v>
      </c>
      <c r="EU10" s="8" t="s">
        <v>2839</v>
      </c>
      <c r="EV10" s="8" t="s">
        <v>2840</v>
      </c>
      <c r="EW10" s="8" t="s">
        <v>2841</v>
      </c>
      <c r="EX10" s="8" t="s">
        <v>2842</v>
      </c>
      <c r="EY10" s="8" t="s">
        <v>2843</v>
      </c>
      <c r="EZ10" s="8" t="s">
        <v>2844</v>
      </c>
      <c r="FA10" s="8" t="s">
        <v>2845</v>
      </c>
      <c r="FB10" s="8" t="s">
        <v>2846</v>
      </c>
      <c r="FC10" s="8" t="s">
        <v>2847</v>
      </c>
      <c r="FD10" s="8" t="s">
        <v>2848</v>
      </c>
      <c r="FE10" s="8" t="s">
        <v>2849</v>
      </c>
      <c r="FF10" s="8" t="s">
        <v>2850</v>
      </c>
      <c r="FG10" s="8" t="s">
        <v>2851</v>
      </c>
      <c r="FH10" s="8" t="s">
        <v>2852</v>
      </c>
      <c r="FI10" s="8" t="s">
        <v>2853</v>
      </c>
      <c r="FJ10" s="8" t="s">
        <v>2854</v>
      </c>
      <c r="FK10" s="8" t="s">
        <v>2855</v>
      </c>
      <c r="FL10" s="8" t="s">
        <v>2856</v>
      </c>
      <c r="FM10" s="8" t="s">
        <v>2857</v>
      </c>
      <c r="FN10" s="8" t="s">
        <v>2858</v>
      </c>
      <c r="FO10" s="8" t="s">
        <v>2859</v>
      </c>
      <c r="FP10" s="8" t="s">
        <v>2860</v>
      </c>
      <c r="FQ10" s="8" t="s">
        <v>2861</v>
      </c>
      <c r="FR10" s="8" t="s">
        <v>2862</v>
      </c>
      <c r="FS10" s="8" t="s">
        <v>2863</v>
      </c>
      <c r="FT10" s="8" t="s">
        <v>2864</v>
      </c>
      <c r="FU10" s="8" t="s">
        <v>2865</v>
      </c>
      <c r="FV10" s="8" t="s">
        <v>2866</v>
      </c>
      <c r="FW10" s="8" t="s">
        <v>2867</v>
      </c>
    </row>
    <row r="11" spans="1:179">
      <c r="A11" s="10">
        <v>42036</v>
      </c>
      <c r="B11" s="9">
        <v>7.7640000000000002</v>
      </c>
      <c r="C11" s="9">
        <v>19.658000000000001</v>
      </c>
      <c r="D11" s="9">
        <v>10.661</v>
      </c>
      <c r="E11" s="9">
        <v>8.9979999999999993</v>
      </c>
      <c r="F11" s="9">
        <v>47.136000000000003</v>
      </c>
      <c r="G11" s="9">
        <v>26.777000000000001</v>
      </c>
      <c r="H11" s="9">
        <v>20.359000000000002</v>
      </c>
      <c r="I11" s="9">
        <v>22.498000000000001</v>
      </c>
      <c r="J11" s="9">
        <v>13.88</v>
      </c>
      <c r="K11" s="9">
        <v>8.6180000000000003</v>
      </c>
      <c r="L11" s="9">
        <v>24.638000000000002</v>
      </c>
      <c r="M11" s="9">
        <v>12.897</v>
      </c>
      <c r="N11" s="9">
        <v>11.741</v>
      </c>
      <c r="O11" s="9">
        <v>15.09</v>
      </c>
      <c r="P11" s="9">
        <v>7.5609999999999999</v>
      </c>
      <c r="Q11" s="9">
        <v>7.53</v>
      </c>
      <c r="R11" s="9">
        <v>9.548</v>
      </c>
      <c r="S11" s="9">
        <v>5.3360000000000003</v>
      </c>
      <c r="T11" s="9">
        <v>4.2119999999999997</v>
      </c>
      <c r="U11" s="9">
        <v>11.208</v>
      </c>
      <c r="V11" s="9">
        <v>5.8079999999999998</v>
      </c>
      <c r="W11" s="9">
        <v>5.4</v>
      </c>
      <c r="X11" s="9">
        <v>118.336</v>
      </c>
      <c r="Y11" s="9">
        <v>64.161000000000001</v>
      </c>
      <c r="Z11" s="9">
        <v>54.174999999999997</v>
      </c>
      <c r="AA11" s="9">
        <v>168.976</v>
      </c>
      <c r="AB11" s="9">
        <v>87.405000000000001</v>
      </c>
      <c r="AC11" s="9">
        <v>81.570999999999998</v>
      </c>
      <c r="AD11" s="9">
        <v>29.062999999999999</v>
      </c>
      <c r="AE11" s="9">
        <v>15.311</v>
      </c>
      <c r="AF11" s="9">
        <v>13.752000000000001</v>
      </c>
      <c r="AG11" s="9">
        <v>21.257999999999999</v>
      </c>
      <c r="AH11" s="9">
        <v>11.151</v>
      </c>
      <c r="AI11" s="9">
        <v>10.108000000000001</v>
      </c>
      <c r="AJ11" s="9">
        <v>14.128</v>
      </c>
      <c r="AK11" s="9">
        <v>7.16</v>
      </c>
      <c r="AL11" s="9">
        <v>6.968</v>
      </c>
      <c r="AM11" s="9">
        <v>7.13</v>
      </c>
      <c r="AN11" s="9">
        <v>3.99</v>
      </c>
      <c r="AO11" s="9">
        <v>3.14</v>
      </c>
      <c r="AP11" s="9">
        <v>0.86199999999999999</v>
      </c>
      <c r="AQ11" s="9">
        <v>0.38200000000000001</v>
      </c>
      <c r="AR11" s="9">
        <v>0.48</v>
      </c>
      <c r="AS11" s="9">
        <v>2.758</v>
      </c>
      <c r="AT11" s="9">
        <v>1.6890000000000001</v>
      </c>
      <c r="AU11" s="9">
        <v>1.069</v>
      </c>
      <c r="AV11" s="9">
        <v>5.0469999999999997</v>
      </c>
      <c r="AW11" s="9">
        <v>2.4710000000000001</v>
      </c>
      <c r="AX11" s="9">
        <v>2.5750000000000002</v>
      </c>
      <c r="AY11" s="9">
        <v>12.307</v>
      </c>
      <c r="AZ11" s="9">
        <v>5.7690000000000001</v>
      </c>
      <c r="BA11" s="9">
        <v>6.5380000000000003</v>
      </c>
      <c r="BB11" s="9">
        <v>8.2010000000000005</v>
      </c>
      <c r="BC11" s="9">
        <v>3.9359999999999999</v>
      </c>
      <c r="BD11" s="9">
        <v>4.2640000000000002</v>
      </c>
      <c r="BE11" s="9">
        <v>0.19800000000000001</v>
      </c>
      <c r="BF11" s="9">
        <v>0</v>
      </c>
      <c r="BG11" s="9">
        <v>0.19800000000000001</v>
      </c>
      <c r="BH11" s="9">
        <v>4.1070000000000002</v>
      </c>
      <c r="BI11" s="9">
        <v>1.833</v>
      </c>
      <c r="BJ11" s="9">
        <v>2.274</v>
      </c>
      <c r="BK11" s="9">
        <v>6.7050000000000001</v>
      </c>
      <c r="BL11" s="9">
        <v>4.2</v>
      </c>
      <c r="BM11" s="9">
        <v>2.5049999999999999</v>
      </c>
      <c r="BN11" s="9">
        <v>3.2440000000000002</v>
      </c>
      <c r="BO11" s="9">
        <v>2.101</v>
      </c>
      <c r="BP11" s="9">
        <v>1.143</v>
      </c>
      <c r="BQ11" s="9">
        <v>3.0070000000000001</v>
      </c>
      <c r="BR11" s="9">
        <v>1.8720000000000001</v>
      </c>
      <c r="BS11" s="9">
        <v>1.135</v>
      </c>
      <c r="BT11" s="9">
        <v>9.8000000000000004E-2</v>
      </c>
      <c r="BU11" s="9">
        <v>9.8000000000000004E-2</v>
      </c>
      <c r="BV11" s="9">
        <v>0</v>
      </c>
      <c r="BW11" s="9">
        <v>3.698</v>
      </c>
      <c r="BX11" s="9">
        <v>2.3279999999999998</v>
      </c>
      <c r="BY11" s="9">
        <v>1.37</v>
      </c>
      <c r="BZ11" s="9">
        <v>211.12700000000001</v>
      </c>
      <c r="CA11" s="9">
        <v>108.31</v>
      </c>
      <c r="CB11" s="9">
        <v>102.81699999999999</v>
      </c>
      <c r="CC11" s="9">
        <v>39.043999999999997</v>
      </c>
      <c r="CD11" s="9">
        <v>19.405000000000001</v>
      </c>
      <c r="CE11" s="9">
        <v>19.638999999999999</v>
      </c>
      <c r="CF11" s="9">
        <v>11.911</v>
      </c>
      <c r="CG11" s="9">
        <v>4.649</v>
      </c>
      <c r="CH11" s="9">
        <v>7.2629999999999999</v>
      </c>
      <c r="CI11" s="9">
        <v>11.728999999999999</v>
      </c>
      <c r="CJ11" s="9">
        <v>6.0890000000000004</v>
      </c>
      <c r="CK11" s="9">
        <v>5.64</v>
      </c>
      <c r="CL11" s="9">
        <v>15.404</v>
      </c>
      <c r="CM11" s="9">
        <v>8.6679999999999993</v>
      </c>
      <c r="CN11" s="9">
        <v>6.7359999999999998</v>
      </c>
      <c r="CO11" s="9">
        <v>172.083</v>
      </c>
      <c r="CP11" s="9">
        <v>88.903999999999996</v>
      </c>
      <c r="CQ11" s="9">
        <v>83.179000000000002</v>
      </c>
      <c r="CR11" s="9">
        <v>74.811000000000007</v>
      </c>
      <c r="CS11" s="9">
        <v>38.229999999999997</v>
      </c>
      <c r="CT11" s="9">
        <v>36.581000000000003</v>
      </c>
      <c r="CU11" s="9">
        <v>14.635</v>
      </c>
      <c r="CV11" s="9">
        <v>6.4669999999999996</v>
      </c>
      <c r="CW11" s="9">
        <v>8.1679999999999993</v>
      </c>
      <c r="CX11" s="9">
        <v>22.285</v>
      </c>
      <c r="CY11" s="9">
        <v>11.928000000000001</v>
      </c>
      <c r="CZ11" s="9">
        <v>10.356999999999999</v>
      </c>
      <c r="DA11" s="9">
        <v>37.890999999999998</v>
      </c>
      <c r="DB11" s="9">
        <v>19.835000000000001</v>
      </c>
      <c r="DC11" s="9">
        <v>18.056000000000001</v>
      </c>
      <c r="DD11" s="9">
        <v>97.272000000000006</v>
      </c>
      <c r="DE11" s="9">
        <v>50.674999999999997</v>
      </c>
      <c r="DF11" s="9">
        <v>46.597999999999999</v>
      </c>
      <c r="DG11" s="9">
        <v>47.539000000000001</v>
      </c>
      <c r="DH11" s="9">
        <v>23.911000000000001</v>
      </c>
      <c r="DI11" s="9">
        <v>23.628</v>
      </c>
      <c r="DJ11" s="9">
        <v>49.734000000000002</v>
      </c>
      <c r="DK11" s="9">
        <v>26.763999999999999</v>
      </c>
      <c r="DL11" s="9">
        <v>22.97</v>
      </c>
      <c r="DM11" s="9">
        <v>30.899000000000001</v>
      </c>
      <c r="DN11" s="9">
        <v>16.106000000000002</v>
      </c>
      <c r="DO11" s="9">
        <v>14.792999999999999</v>
      </c>
      <c r="DP11" s="9">
        <v>18.835000000000001</v>
      </c>
      <c r="DQ11" s="9">
        <v>10.657999999999999</v>
      </c>
      <c r="DR11" s="9">
        <v>8.1769999999999996</v>
      </c>
      <c r="DS11" s="9">
        <v>18.747</v>
      </c>
      <c r="DT11" s="9">
        <v>10.763999999999999</v>
      </c>
      <c r="DU11" s="9">
        <v>7.9829999999999997</v>
      </c>
      <c r="DV11" s="9">
        <v>192.38</v>
      </c>
      <c r="DW11" s="9">
        <v>97.546000000000006</v>
      </c>
      <c r="DX11" s="9">
        <v>94.834000000000003</v>
      </c>
      <c r="DY11" s="9">
        <v>310.29300000000001</v>
      </c>
      <c r="DZ11" s="9">
        <v>151.71799999999999</v>
      </c>
      <c r="EA11" s="9">
        <v>158.57499999999999</v>
      </c>
      <c r="EB11" s="9">
        <v>55.176000000000002</v>
      </c>
      <c r="EC11" s="9">
        <v>29.138999999999999</v>
      </c>
      <c r="ED11" s="9">
        <v>26.038</v>
      </c>
      <c r="EE11" s="9">
        <v>39.468000000000004</v>
      </c>
      <c r="EF11" s="9">
        <v>21.888000000000002</v>
      </c>
      <c r="EG11" s="9">
        <v>17.579999999999998</v>
      </c>
      <c r="EH11" s="9">
        <v>27.120999999999999</v>
      </c>
      <c r="EI11" s="9">
        <v>15.875999999999999</v>
      </c>
      <c r="EJ11" s="9">
        <v>11.244</v>
      </c>
      <c r="EK11" s="9">
        <v>12.348000000000001</v>
      </c>
      <c r="EL11" s="9">
        <v>6.0119999999999996</v>
      </c>
      <c r="EM11" s="9">
        <v>6.3360000000000003</v>
      </c>
      <c r="EN11" s="9">
        <v>3.9540000000000002</v>
      </c>
      <c r="EO11" s="9">
        <v>1.5880000000000001</v>
      </c>
      <c r="EP11" s="9">
        <v>2.3650000000000002</v>
      </c>
      <c r="EQ11" s="9">
        <v>5.09</v>
      </c>
      <c r="ER11" s="9">
        <v>1.962</v>
      </c>
      <c r="ES11" s="9">
        <v>3.129</v>
      </c>
      <c r="ET11" s="9">
        <v>10.618</v>
      </c>
      <c r="EU11" s="9">
        <v>5.2889999999999997</v>
      </c>
      <c r="EV11" s="9">
        <v>5.3289999999999997</v>
      </c>
      <c r="EW11" s="9">
        <v>23.832999999999998</v>
      </c>
      <c r="EX11" s="9">
        <v>13.132999999999999</v>
      </c>
      <c r="EY11" s="9">
        <v>10.7</v>
      </c>
      <c r="EZ11" s="9">
        <v>14.085000000000001</v>
      </c>
      <c r="FA11" s="9">
        <v>8.1340000000000003</v>
      </c>
      <c r="FB11" s="9">
        <v>5.952</v>
      </c>
      <c r="FC11" s="9">
        <v>1.304</v>
      </c>
      <c r="FD11" s="9">
        <v>0.67800000000000005</v>
      </c>
      <c r="FE11" s="9">
        <v>0.626</v>
      </c>
      <c r="FF11" s="9">
        <v>9.7479999999999993</v>
      </c>
      <c r="FG11" s="9">
        <v>4.9989999999999997</v>
      </c>
      <c r="FH11" s="9">
        <v>4.7489999999999997</v>
      </c>
      <c r="FI11" s="9">
        <v>10.622</v>
      </c>
      <c r="FJ11" s="9">
        <v>4.8810000000000002</v>
      </c>
      <c r="FK11" s="9">
        <v>5.7409999999999997</v>
      </c>
      <c r="FL11" s="9">
        <v>4.9560000000000004</v>
      </c>
      <c r="FM11" s="9">
        <v>2.9889999999999999</v>
      </c>
      <c r="FN11" s="9">
        <v>1.9670000000000001</v>
      </c>
      <c r="FO11" s="9">
        <v>4.6619999999999999</v>
      </c>
      <c r="FP11" s="9">
        <v>2.6309999999999998</v>
      </c>
      <c r="FQ11" s="9">
        <v>2.032</v>
      </c>
      <c r="FR11" s="9">
        <v>0.48599999999999999</v>
      </c>
      <c r="FS11" s="9">
        <v>0</v>
      </c>
      <c r="FT11" s="9">
        <v>0.48599999999999999</v>
      </c>
      <c r="FU11" s="9">
        <v>5.96</v>
      </c>
      <c r="FV11" s="9">
        <v>2.2509999999999999</v>
      </c>
      <c r="FW11" s="9">
        <v>3.7090000000000001</v>
      </c>
    </row>
    <row r="12" spans="1:179">
      <c r="A12" s="10">
        <v>42401</v>
      </c>
      <c r="B12" s="9">
        <v>7.149</v>
      </c>
      <c r="C12" s="9">
        <v>17.280999999999999</v>
      </c>
      <c r="D12" s="9">
        <v>8.5950000000000006</v>
      </c>
      <c r="E12" s="9">
        <v>8.6859999999999999</v>
      </c>
      <c r="F12" s="9">
        <v>53.658000000000001</v>
      </c>
      <c r="G12" s="9">
        <v>29.800999999999998</v>
      </c>
      <c r="H12" s="9">
        <v>23.856999999999999</v>
      </c>
      <c r="I12" s="9">
        <v>25.44</v>
      </c>
      <c r="J12" s="9">
        <v>14.215</v>
      </c>
      <c r="K12" s="9">
        <v>11.225</v>
      </c>
      <c r="L12" s="9">
        <v>28.218</v>
      </c>
      <c r="M12" s="9">
        <v>15.586</v>
      </c>
      <c r="N12" s="9">
        <v>12.632</v>
      </c>
      <c r="O12" s="9">
        <v>17.736000000000001</v>
      </c>
      <c r="P12" s="9">
        <v>9.4939999999999998</v>
      </c>
      <c r="Q12" s="9">
        <v>8.2420000000000009</v>
      </c>
      <c r="R12" s="9">
        <v>10.481</v>
      </c>
      <c r="S12" s="9">
        <v>6.0919999999999996</v>
      </c>
      <c r="T12" s="9">
        <v>4.3890000000000002</v>
      </c>
      <c r="U12" s="9">
        <v>8.0280000000000005</v>
      </c>
      <c r="V12" s="9">
        <v>3.988</v>
      </c>
      <c r="W12" s="9">
        <v>4.04</v>
      </c>
      <c r="X12" s="9">
        <v>120.238</v>
      </c>
      <c r="Y12" s="9">
        <v>63.996000000000002</v>
      </c>
      <c r="Z12" s="9">
        <v>56.243000000000002</v>
      </c>
      <c r="AA12" s="9">
        <v>167.24</v>
      </c>
      <c r="AB12" s="9">
        <v>85.200999999999993</v>
      </c>
      <c r="AC12" s="9">
        <v>82.039000000000001</v>
      </c>
      <c r="AD12" s="9">
        <v>23.786000000000001</v>
      </c>
      <c r="AE12" s="9">
        <v>12.196999999999999</v>
      </c>
      <c r="AF12" s="9">
        <v>11.59</v>
      </c>
      <c r="AG12" s="9">
        <v>16.411000000000001</v>
      </c>
      <c r="AH12" s="9">
        <v>7.9359999999999999</v>
      </c>
      <c r="AI12" s="9">
        <v>8.4740000000000002</v>
      </c>
      <c r="AJ12" s="9">
        <v>10.276</v>
      </c>
      <c r="AK12" s="9">
        <v>5.5170000000000003</v>
      </c>
      <c r="AL12" s="9">
        <v>4.7590000000000003</v>
      </c>
      <c r="AM12" s="9">
        <v>6.1349999999999998</v>
      </c>
      <c r="AN12" s="9">
        <v>2.419</v>
      </c>
      <c r="AO12" s="9">
        <v>3.7160000000000002</v>
      </c>
      <c r="AP12" s="9">
        <v>1.1519999999999999</v>
      </c>
      <c r="AQ12" s="9">
        <v>0.42099999999999999</v>
      </c>
      <c r="AR12" s="9">
        <v>0.73</v>
      </c>
      <c r="AS12" s="9">
        <v>2.556</v>
      </c>
      <c r="AT12" s="9">
        <v>1.829</v>
      </c>
      <c r="AU12" s="9">
        <v>0.72699999999999998</v>
      </c>
      <c r="AV12" s="9">
        <v>4.82</v>
      </c>
      <c r="AW12" s="9">
        <v>2.431</v>
      </c>
      <c r="AX12" s="9">
        <v>2.3879999999999999</v>
      </c>
      <c r="AY12" s="9">
        <v>10.231999999999999</v>
      </c>
      <c r="AZ12" s="9">
        <v>4.4960000000000004</v>
      </c>
      <c r="BA12" s="9">
        <v>5.7350000000000003</v>
      </c>
      <c r="BB12" s="9">
        <v>6.4660000000000002</v>
      </c>
      <c r="BC12" s="9">
        <v>3.0489999999999999</v>
      </c>
      <c r="BD12" s="9">
        <v>3.4159999999999999</v>
      </c>
      <c r="BE12" s="9">
        <v>0.25600000000000001</v>
      </c>
      <c r="BF12" s="9">
        <v>0.14499999999999999</v>
      </c>
      <c r="BG12" s="9">
        <v>0.111</v>
      </c>
      <c r="BH12" s="9">
        <v>3.766</v>
      </c>
      <c r="BI12" s="9">
        <v>1.4470000000000001</v>
      </c>
      <c r="BJ12" s="9">
        <v>2.319</v>
      </c>
      <c r="BK12" s="9">
        <v>5.1710000000000003</v>
      </c>
      <c r="BL12" s="9">
        <v>3.7519999999999998</v>
      </c>
      <c r="BM12" s="9">
        <v>1.419</v>
      </c>
      <c r="BN12" s="9">
        <v>2.1539999999999999</v>
      </c>
      <c r="BO12" s="9">
        <v>1.4339999999999999</v>
      </c>
      <c r="BP12" s="9">
        <v>0.72</v>
      </c>
      <c r="BQ12" s="9">
        <v>1.5620000000000001</v>
      </c>
      <c r="BR12" s="9">
        <v>0.93899999999999995</v>
      </c>
      <c r="BS12" s="9">
        <v>0.623</v>
      </c>
      <c r="BT12" s="9">
        <v>0.48099999999999998</v>
      </c>
      <c r="BU12" s="9">
        <v>0.17599999999999999</v>
      </c>
      <c r="BV12" s="9">
        <v>0.30499999999999999</v>
      </c>
      <c r="BW12" s="9">
        <v>3.609</v>
      </c>
      <c r="BX12" s="9">
        <v>2.8140000000000001</v>
      </c>
      <c r="BY12" s="9">
        <v>0.79600000000000004</v>
      </c>
      <c r="BZ12" s="9">
        <v>215.57599999999999</v>
      </c>
      <c r="CA12" s="9">
        <v>108.185</v>
      </c>
      <c r="CB12" s="9">
        <v>107.39100000000001</v>
      </c>
      <c r="CC12" s="9">
        <v>45.847000000000001</v>
      </c>
      <c r="CD12" s="9">
        <v>22.69</v>
      </c>
      <c r="CE12" s="9">
        <v>23.157</v>
      </c>
      <c r="CF12" s="9">
        <v>11.566000000000001</v>
      </c>
      <c r="CG12" s="9">
        <v>4.6520000000000001</v>
      </c>
      <c r="CH12" s="9">
        <v>6.9139999999999997</v>
      </c>
      <c r="CI12" s="9">
        <v>11.288</v>
      </c>
      <c r="CJ12" s="9">
        <v>5.4939999999999998</v>
      </c>
      <c r="CK12" s="9">
        <v>5.7939999999999996</v>
      </c>
      <c r="CL12" s="9">
        <v>22.992999999999999</v>
      </c>
      <c r="CM12" s="9">
        <v>12.544</v>
      </c>
      <c r="CN12" s="9">
        <v>10.449</v>
      </c>
      <c r="CO12" s="9">
        <v>169.72900000000001</v>
      </c>
      <c r="CP12" s="9">
        <v>85.495000000000005</v>
      </c>
      <c r="CQ12" s="9">
        <v>84.233999999999995</v>
      </c>
      <c r="CR12" s="9">
        <v>69.25</v>
      </c>
      <c r="CS12" s="9">
        <v>33.180999999999997</v>
      </c>
      <c r="CT12" s="9">
        <v>36.069000000000003</v>
      </c>
      <c r="CU12" s="9">
        <v>21.196000000000002</v>
      </c>
      <c r="CV12" s="9">
        <v>9.4239999999999995</v>
      </c>
      <c r="CW12" s="9">
        <v>11.771000000000001</v>
      </c>
      <c r="CX12" s="9">
        <v>20.274000000000001</v>
      </c>
      <c r="CY12" s="9">
        <v>9.4719999999999995</v>
      </c>
      <c r="CZ12" s="9">
        <v>10.802</v>
      </c>
      <c r="DA12" s="9">
        <v>27.78</v>
      </c>
      <c r="DB12" s="9">
        <v>14.285</v>
      </c>
      <c r="DC12" s="9">
        <v>13.496</v>
      </c>
      <c r="DD12" s="9">
        <v>100.479</v>
      </c>
      <c r="DE12" s="9">
        <v>52.314</v>
      </c>
      <c r="DF12" s="9">
        <v>48.164999999999999</v>
      </c>
      <c r="DG12" s="9">
        <v>50.976999999999997</v>
      </c>
      <c r="DH12" s="9">
        <v>25.902000000000001</v>
      </c>
      <c r="DI12" s="9">
        <v>25.074999999999999</v>
      </c>
      <c r="DJ12" s="9">
        <v>49.500999999999998</v>
      </c>
      <c r="DK12" s="9">
        <v>26.411999999999999</v>
      </c>
      <c r="DL12" s="9">
        <v>23.09</v>
      </c>
      <c r="DM12" s="9">
        <v>34.396999999999998</v>
      </c>
      <c r="DN12" s="9">
        <v>17.86</v>
      </c>
      <c r="DO12" s="9">
        <v>16.538</v>
      </c>
      <c r="DP12" s="9">
        <v>15.103999999999999</v>
      </c>
      <c r="DQ12" s="9">
        <v>8.5519999999999996</v>
      </c>
      <c r="DR12" s="9">
        <v>6.5519999999999996</v>
      </c>
      <c r="DS12" s="9">
        <v>25.353999999999999</v>
      </c>
      <c r="DT12" s="9">
        <v>12.885</v>
      </c>
      <c r="DU12" s="9">
        <v>12.468999999999999</v>
      </c>
      <c r="DV12" s="9">
        <v>190.22300000000001</v>
      </c>
      <c r="DW12" s="9">
        <v>95.3</v>
      </c>
      <c r="DX12" s="9">
        <v>94.923000000000002</v>
      </c>
      <c r="DY12" s="9">
        <v>315.33499999999998</v>
      </c>
      <c r="DZ12" s="9">
        <v>152.559</v>
      </c>
      <c r="EA12" s="9">
        <v>162.77600000000001</v>
      </c>
      <c r="EB12" s="9">
        <v>60.485999999999997</v>
      </c>
      <c r="EC12" s="9">
        <v>28.923999999999999</v>
      </c>
      <c r="ED12" s="9">
        <v>31.562000000000001</v>
      </c>
      <c r="EE12" s="9">
        <v>45.872999999999998</v>
      </c>
      <c r="EF12" s="9">
        <v>22.263000000000002</v>
      </c>
      <c r="EG12" s="9">
        <v>23.61</v>
      </c>
      <c r="EH12" s="9">
        <v>33.481000000000002</v>
      </c>
      <c r="EI12" s="9">
        <v>17.803999999999998</v>
      </c>
      <c r="EJ12" s="9">
        <v>15.677</v>
      </c>
      <c r="EK12" s="9">
        <v>12.391</v>
      </c>
      <c r="EL12" s="9">
        <v>4.4580000000000002</v>
      </c>
      <c r="EM12" s="9">
        <v>7.9329999999999998</v>
      </c>
      <c r="EN12" s="9">
        <v>4.5999999999999996</v>
      </c>
      <c r="EO12" s="9">
        <v>1.264</v>
      </c>
      <c r="EP12" s="9">
        <v>3.3359999999999999</v>
      </c>
      <c r="EQ12" s="9">
        <v>4.8339999999999996</v>
      </c>
      <c r="ER12" s="9">
        <v>2.5459999999999998</v>
      </c>
      <c r="ES12" s="9">
        <v>2.2869999999999999</v>
      </c>
      <c r="ET12" s="9">
        <v>9.7799999999999994</v>
      </c>
      <c r="EU12" s="9">
        <v>4.1150000000000002</v>
      </c>
      <c r="EV12" s="9">
        <v>5.665</v>
      </c>
      <c r="EW12" s="9">
        <v>27.567</v>
      </c>
      <c r="EX12" s="9">
        <v>12.019</v>
      </c>
      <c r="EY12" s="9">
        <v>15.548</v>
      </c>
      <c r="EZ12" s="9">
        <v>20.975999999999999</v>
      </c>
      <c r="FA12" s="9">
        <v>9.5109999999999992</v>
      </c>
      <c r="FB12" s="9">
        <v>11.465</v>
      </c>
      <c r="FC12" s="9">
        <v>2.6589999999999998</v>
      </c>
      <c r="FD12" s="9">
        <v>0.53300000000000003</v>
      </c>
      <c r="FE12" s="9">
        <v>2.1259999999999999</v>
      </c>
      <c r="FF12" s="9">
        <v>6.5910000000000002</v>
      </c>
      <c r="FG12" s="9">
        <v>2.508</v>
      </c>
      <c r="FH12" s="9">
        <v>4.0830000000000002</v>
      </c>
      <c r="FI12" s="9">
        <v>12.211</v>
      </c>
      <c r="FJ12" s="9">
        <v>7.5279999999999996</v>
      </c>
      <c r="FK12" s="9">
        <v>4.6840000000000002</v>
      </c>
      <c r="FL12" s="9">
        <v>6.29</v>
      </c>
      <c r="FM12" s="9">
        <v>4.2569999999999997</v>
      </c>
      <c r="FN12" s="9">
        <v>2.0329999999999999</v>
      </c>
      <c r="FO12" s="9">
        <v>4.3769999999999998</v>
      </c>
      <c r="FP12" s="9">
        <v>3.3740000000000001</v>
      </c>
      <c r="FQ12" s="9">
        <v>1.004</v>
      </c>
      <c r="FR12" s="9">
        <v>0.24</v>
      </c>
      <c r="FS12" s="9">
        <v>0</v>
      </c>
      <c r="FT12" s="9">
        <v>0.24</v>
      </c>
      <c r="FU12" s="9">
        <v>7.8339999999999996</v>
      </c>
      <c r="FV12" s="9">
        <v>4.1539999999999999</v>
      </c>
      <c r="FW12" s="9">
        <v>3.68</v>
      </c>
    </row>
    <row r="13" spans="1:179">
      <c r="A13" s="10">
        <v>42767</v>
      </c>
      <c r="B13" s="9">
        <v>5.25</v>
      </c>
      <c r="C13" s="9">
        <v>17.977</v>
      </c>
      <c r="D13" s="9">
        <v>9.6189999999999998</v>
      </c>
      <c r="E13" s="9">
        <v>8.3580000000000005</v>
      </c>
      <c r="F13" s="9">
        <v>46.624000000000002</v>
      </c>
      <c r="G13" s="9">
        <v>25.222999999999999</v>
      </c>
      <c r="H13" s="9">
        <v>21.401</v>
      </c>
      <c r="I13" s="9">
        <v>21.300999999999998</v>
      </c>
      <c r="J13" s="9">
        <v>11.98</v>
      </c>
      <c r="K13" s="9">
        <v>9.3209999999999997</v>
      </c>
      <c r="L13" s="9">
        <v>25.323</v>
      </c>
      <c r="M13" s="9">
        <v>13.243</v>
      </c>
      <c r="N13" s="9">
        <v>12.079000000000001</v>
      </c>
      <c r="O13" s="9">
        <v>15.913</v>
      </c>
      <c r="P13" s="9">
        <v>7.2469999999999999</v>
      </c>
      <c r="Q13" s="9">
        <v>8.6660000000000004</v>
      </c>
      <c r="R13" s="9">
        <v>9.41</v>
      </c>
      <c r="S13" s="9">
        <v>5.9969999999999999</v>
      </c>
      <c r="T13" s="9">
        <v>3.4129999999999998</v>
      </c>
      <c r="U13" s="9">
        <v>9.3559999999999999</v>
      </c>
      <c r="V13" s="9">
        <v>4.8319999999999999</v>
      </c>
      <c r="W13" s="9">
        <v>4.524</v>
      </c>
      <c r="X13" s="9">
        <v>104.443</v>
      </c>
      <c r="Y13" s="9">
        <v>55.298000000000002</v>
      </c>
      <c r="Z13" s="9">
        <v>49.145000000000003</v>
      </c>
      <c r="AA13" s="9">
        <v>149.56</v>
      </c>
      <c r="AB13" s="9">
        <v>74.700999999999993</v>
      </c>
      <c r="AC13" s="9">
        <v>74.858999999999995</v>
      </c>
      <c r="AD13" s="9">
        <v>23.323</v>
      </c>
      <c r="AE13" s="9">
        <v>11.406000000000001</v>
      </c>
      <c r="AF13" s="9">
        <v>11.917</v>
      </c>
      <c r="AG13" s="9">
        <v>16.079999999999998</v>
      </c>
      <c r="AH13" s="9">
        <v>7.4550000000000001</v>
      </c>
      <c r="AI13" s="9">
        <v>8.6259999999999994</v>
      </c>
      <c r="AJ13" s="9">
        <v>11.042</v>
      </c>
      <c r="AK13" s="9">
        <v>5.9610000000000003</v>
      </c>
      <c r="AL13" s="9">
        <v>5.0810000000000004</v>
      </c>
      <c r="AM13" s="9">
        <v>5.0380000000000003</v>
      </c>
      <c r="AN13" s="9">
        <v>1.494</v>
      </c>
      <c r="AO13" s="9">
        <v>3.544</v>
      </c>
      <c r="AP13" s="9">
        <v>0.80500000000000005</v>
      </c>
      <c r="AQ13" s="9">
        <v>0.14299999999999999</v>
      </c>
      <c r="AR13" s="9">
        <v>0.66200000000000003</v>
      </c>
      <c r="AS13" s="9">
        <v>1.986</v>
      </c>
      <c r="AT13" s="9">
        <v>1.1970000000000001</v>
      </c>
      <c r="AU13" s="9">
        <v>0.79</v>
      </c>
      <c r="AV13" s="9">
        <v>5.2560000000000002</v>
      </c>
      <c r="AW13" s="9">
        <v>2.754</v>
      </c>
      <c r="AX13" s="9">
        <v>2.5019999999999998</v>
      </c>
      <c r="AY13" s="9">
        <v>11.21</v>
      </c>
      <c r="AZ13" s="9">
        <v>5.4470000000000001</v>
      </c>
      <c r="BA13" s="9">
        <v>5.7619999999999996</v>
      </c>
      <c r="BB13" s="9">
        <v>7.1289999999999996</v>
      </c>
      <c r="BC13" s="9">
        <v>3.53</v>
      </c>
      <c r="BD13" s="9">
        <v>3.5979999999999999</v>
      </c>
      <c r="BE13" s="9">
        <v>0.128</v>
      </c>
      <c r="BF13" s="9">
        <v>0</v>
      </c>
      <c r="BG13" s="9">
        <v>0.128</v>
      </c>
      <c r="BH13" s="9">
        <v>4.0810000000000004</v>
      </c>
      <c r="BI13" s="9">
        <v>1.917</v>
      </c>
      <c r="BJ13" s="9">
        <v>2.1640000000000001</v>
      </c>
      <c r="BK13" s="9">
        <v>5.3890000000000002</v>
      </c>
      <c r="BL13" s="9">
        <v>3.335</v>
      </c>
      <c r="BM13" s="9">
        <v>2.0539999999999998</v>
      </c>
      <c r="BN13" s="9">
        <v>2.4390000000000001</v>
      </c>
      <c r="BO13" s="9">
        <v>1.7569999999999999</v>
      </c>
      <c r="BP13" s="9">
        <v>0.68300000000000005</v>
      </c>
      <c r="BQ13" s="9">
        <v>2.2269999999999999</v>
      </c>
      <c r="BR13" s="9">
        <v>1.3009999999999999</v>
      </c>
      <c r="BS13" s="9">
        <v>0.92600000000000005</v>
      </c>
      <c r="BT13" s="9">
        <v>0.17899999999999999</v>
      </c>
      <c r="BU13" s="9">
        <v>0</v>
      </c>
      <c r="BV13" s="9">
        <v>0.17899999999999999</v>
      </c>
      <c r="BW13" s="9">
        <v>3.1619999999999999</v>
      </c>
      <c r="BX13" s="9">
        <v>2.0339999999999998</v>
      </c>
      <c r="BY13" s="9">
        <v>1.1279999999999999</v>
      </c>
      <c r="BZ13" s="9">
        <v>218.15700000000001</v>
      </c>
      <c r="CA13" s="9">
        <v>110.69199999999999</v>
      </c>
      <c r="CB13" s="9">
        <v>107.465</v>
      </c>
      <c r="CC13" s="9">
        <v>41.317999999999998</v>
      </c>
      <c r="CD13" s="9">
        <v>19.696999999999999</v>
      </c>
      <c r="CE13" s="9">
        <v>21.620999999999999</v>
      </c>
      <c r="CF13" s="9">
        <v>12.273999999999999</v>
      </c>
      <c r="CG13" s="9">
        <v>5.9939999999999998</v>
      </c>
      <c r="CH13" s="9">
        <v>6.28</v>
      </c>
      <c r="CI13" s="9">
        <v>11.596</v>
      </c>
      <c r="CJ13" s="9">
        <v>4.508</v>
      </c>
      <c r="CK13" s="9">
        <v>7.0880000000000001</v>
      </c>
      <c r="CL13" s="9">
        <v>17.448</v>
      </c>
      <c r="CM13" s="9">
        <v>9.1950000000000003</v>
      </c>
      <c r="CN13" s="9">
        <v>8.2530000000000001</v>
      </c>
      <c r="CO13" s="9">
        <v>176.83799999999999</v>
      </c>
      <c r="CP13" s="9">
        <v>90.995000000000005</v>
      </c>
      <c r="CQ13" s="9">
        <v>85.843000000000004</v>
      </c>
      <c r="CR13" s="9">
        <v>75.876999999999995</v>
      </c>
      <c r="CS13" s="9">
        <v>39.360999999999997</v>
      </c>
      <c r="CT13" s="9">
        <v>36.517000000000003</v>
      </c>
      <c r="CU13" s="9">
        <v>24.699000000000002</v>
      </c>
      <c r="CV13" s="9">
        <v>10.702999999999999</v>
      </c>
      <c r="CW13" s="9">
        <v>13.994999999999999</v>
      </c>
      <c r="CX13" s="9">
        <v>21.707000000000001</v>
      </c>
      <c r="CY13" s="9">
        <v>12.331</v>
      </c>
      <c r="CZ13" s="9">
        <v>9.3759999999999994</v>
      </c>
      <c r="DA13" s="9">
        <v>29.472000000000001</v>
      </c>
      <c r="DB13" s="9">
        <v>16.327000000000002</v>
      </c>
      <c r="DC13" s="9">
        <v>13.145</v>
      </c>
      <c r="DD13" s="9">
        <v>100.961</v>
      </c>
      <c r="DE13" s="9">
        <v>51.634</v>
      </c>
      <c r="DF13" s="9">
        <v>49.326999999999998</v>
      </c>
      <c r="DG13" s="9">
        <v>47.712000000000003</v>
      </c>
      <c r="DH13" s="9">
        <v>23.818999999999999</v>
      </c>
      <c r="DI13" s="9">
        <v>23.893000000000001</v>
      </c>
      <c r="DJ13" s="9">
        <v>53.249000000000002</v>
      </c>
      <c r="DK13" s="9">
        <v>27.815000000000001</v>
      </c>
      <c r="DL13" s="9">
        <v>25.434000000000001</v>
      </c>
      <c r="DM13" s="9">
        <v>37.274000000000001</v>
      </c>
      <c r="DN13" s="9">
        <v>17.611999999999998</v>
      </c>
      <c r="DO13" s="9">
        <v>19.661000000000001</v>
      </c>
      <c r="DP13" s="9">
        <v>15.975</v>
      </c>
      <c r="DQ13" s="9">
        <v>10.202999999999999</v>
      </c>
      <c r="DR13" s="9">
        <v>5.7720000000000002</v>
      </c>
      <c r="DS13" s="9">
        <v>19.167999999999999</v>
      </c>
      <c r="DT13" s="9">
        <v>8.9290000000000003</v>
      </c>
      <c r="DU13" s="9">
        <v>10.24</v>
      </c>
      <c r="DV13" s="9">
        <v>198.988</v>
      </c>
      <c r="DW13" s="9">
        <v>101.76300000000001</v>
      </c>
      <c r="DX13" s="9">
        <v>97.224999999999994</v>
      </c>
      <c r="DY13" s="9">
        <v>318.44200000000001</v>
      </c>
      <c r="DZ13" s="9">
        <v>154.12899999999999</v>
      </c>
      <c r="EA13" s="9">
        <v>164.31299999999999</v>
      </c>
      <c r="EB13" s="9">
        <v>56.569000000000003</v>
      </c>
      <c r="EC13" s="9">
        <v>26.814</v>
      </c>
      <c r="ED13" s="9">
        <v>29.754999999999999</v>
      </c>
      <c r="EE13" s="9">
        <v>38.524999999999999</v>
      </c>
      <c r="EF13" s="9">
        <v>18.193999999999999</v>
      </c>
      <c r="EG13" s="9">
        <v>20.331</v>
      </c>
      <c r="EH13" s="9">
        <v>25.782</v>
      </c>
      <c r="EI13" s="9">
        <v>12.269</v>
      </c>
      <c r="EJ13" s="9">
        <v>13.513</v>
      </c>
      <c r="EK13" s="9">
        <v>12.743</v>
      </c>
      <c r="EL13" s="9">
        <v>5.9260000000000002</v>
      </c>
      <c r="EM13" s="9">
        <v>6.8179999999999996</v>
      </c>
      <c r="EN13" s="9">
        <v>5.4930000000000003</v>
      </c>
      <c r="EO13" s="9">
        <v>2.02</v>
      </c>
      <c r="EP13" s="9">
        <v>3.4729999999999999</v>
      </c>
      <c r="EQ13" s="9">
        <v>3.8170000000000002</v>
      </c>
      <c r="ER13" s="9">
        <v>1.6180000000000001</v>
      </c>
      <c r="ES13" s="9">
        <v>2.1989999999999998</v>
      </c>
      <c r="ET13" s="9">
        <v>14.227</v>
      </c>
      <c r="EU13" s="9">
        <v>7.0019999999999998</v>
      </c>
      <c r="EV13" s="9">
        <v>7.2249999999999996</v>
      </c>
      <c r="EW13" s="9">
        <v>27.821000000000002</v>
      </c>
      <c r="EX13" s="9">
        <v>12.536</v>
      </c>
      <c r="EY13" s="9">
        <v>15.285</v>
      </c>
      <c r="EZ13" s="9">
        <v>16.372</v>
      </c>
      <c r="FA13" s="9">
        <v>8.0749999999999993</v>
      </c>
      <c r="FB13" s="9">
        <v>8.2970000000000006</v>
      </c>
      <c r="FC13" s="9">
        <v>2.3450000000000002</v>
      </c>
      <c r="FD13" s="9">
        <v>1.0640000000000001</v>
      </c>
      <c r="FE13" s="9">
        <v>1.2809999999999999</v>
      </c>
      <c r="FF13" s="9">
        <v>11.449</v>
      </c>
      <c r="FG13" s="9">
        <v>4.4610000000000003</v>
      </c>
      <c r="FH13" s="9">
        <v>6.9880000000000004</v>
      </c>
      <c r="FI13" s="9">
        <v>9.391</v>
      </c>
      <c r="FJ13" s="9">
        <v>5.0119999999999996</v>
      </c>
      <c r="FK13" s="9">
        <v>4.3789999999999996</v>
      </c>
      <c r="FL13" s="9">
        <v>2.0550000000000002</v>
      </c>
      <c r="FM13" s="9">
        <v>1.0669999999999999</v>
      </c>
      <c r="FN13" s="9">
        <v>0.98799999999999999</v>
      </c>
      <c r="FO13" s="9">
        <v>2.7959999999999998</v>
      </c>
      <c r="FP13" s="9">
        <v>0.85399999999999998</v>
      </c>
      <c r="FQ13" s="9">
        <v>1.9430000000000001</v>
      </c>
      <c r="FR13" s="9">
        <v>0.442</v>
      </c>
      <c r="FS13" s="9">
        <v>0</v>
      </c>
      <c r="FT13" s="9">
        <v>0.442</v>
      </c>
      <c r="FU13" s="9">
        <v>6.5949999999999998</v>
      </c>
      <c r="FV13" s="9">
        <v>4.1589999999999998</v>
      </c>
      <c r="FW13" s="9">
        <v>2.4359999999999999</v>
      </c>
    </row>
    <row r="14" spans="1:179">
      <c r="A14" s="10">
        <v>43132</v>
      </c>
      <c r="B14" s="9">
        <v>4.7759999999999998</v>
      </c>
      <c r="C14" s="9">
        <v>17.082999999999998</v>
      </c>
      <c r="D14" s="9">
        <v>9.0779999999999994</v>
      </c>
      <c r="E14" s="9">
        <v>8.0050000000000008</v>
      </c>
      <c r="F14" s="9">
        <v>45.441000000000003</v>
      </c>
      <c r="G14" s="9">
        <v>23.852</v>
      </c>
      <c r="H14" s="9">
        <v>21.588999999999999</v>
      </c>
      <c r="I14" s="9">
        <v>20.890999999999998</v>
      </c>
      <c r="J14" s="9">
        <v>11.526999999999999</v>
      </c>
      <c r="K14" s="9">
        <v>9.3640000000000008</v>
      </c>
      <c r="L14" s="9">
        <v>24.55</v>
      </c>
      <c r="M14" s="9">
        <v>12.324999999999999</v>
      </c>
      <c r="N14" s="9">
        <v>12.225</v>
      </c>
      <c r="O14" s="9">
        <v>16.381</v>
      </c>
      <c r="P14" s="9">
        <v>8.3710000000000004</v>
      </c>
      <c r="Q14" s="9">
        <v>8.0090000000000003</v>
      </c>
      <c r="R14" s="9">
        <v>8.1690000000000005</v>
      </c>
      <c r="S14" s="9">
        <v>3.9540000000000002</v>
      </c>
      <c r="T14" s="9">
        <v>4.2160000000000002</v>
      </c>
      <c r="U14" s="9">
        <v>9.5839999999999996</v>
      </c>
      <c r="V14" s="9">
        <v>4.8330000000000002</v>
      </c>
      <c r="W14" s="9">
        <v>4.7510000000000003</v>
      </c>
      <c r="X14" s="9">
        <v>101.04900000000001</v>
      </c>
      <c r="Y14" s="9">
        <v>52.502000000000002</v>
      </c>
      <c r="Z14" s="9">
        <v>48.546999999999997</v>
      </c>
      <c r="AA14" s="9">
        <v>145.273</v>
      </c>
      <c r="AB14" s="9">
        <v>72.156999999999996</v>
      </c>
      <c r="AC14" s="9">
        <v>73.117000000000004</v>
      </c>
      <c r="AD14" s="9">
        <v>23.802</v>
      </c>
      <c r="AE14" s="9">
        <v>10.752000000000001</v>
      </c>
      <c r="AF14" s="9">
        <v>13.05</v>
      </c>
      <c r="AG14" s="9">
        <v>17.879000000000001</v>
      </c>
      <c r="AH14" s="9">
        <v>8.4239999999999995</v>
      </c>
      <c r="AI14" s="9">
        <v>9.4550000000000001</v>
      </c>
      <c r="AJ14" s="9">
        <v>11.49</v>
      </c>
      <c r="AK14" s="9">
        <v>5.9130000000000003</v>
      </c>
      <c r="AL14" s="9">
        <v>5.5780000000000003</v>
      </c>
      <c r="AM14" s="9">
        <v>6.3890000000000002</v>
      </c>
      <c r="AN14" s="9">
        <v>2.512</v>
      </c>
      <c r="AO14" s="9">
        <v>3.8769999999999998</v>
      </c>
      <c r="AP14" s="9">
        <v>1.0389999999999999</v>
      </c>
      <c r="AQ14" s="9">
        <v>0.34499999999999997</v>
      </c>
      <c r="AR14" s="9">
        <v>0.69399999999999995</v>
      </c>
      <c r="AS14" s="9">
        <v>1.504</v>
      </c>
      <c r="AT14" s="9">
        <v>0.78500000000000003</v>
      </c>
      <c r="AU14" s="9">
        <v>0.71899999999999997</v>
      </c>
      <c r="AV14" s="9">
        <v>4.4189999999999996</v>
      </c>
      <c r="AW14" s="9">
        <v>1.542</v>
      </c>
      <c r="AX14" s="9">
        <v>2.8769999999999998</v>
      </c>
      <c r="AY14" s="9">
        <v>11.445</v>
      </c>
      <c r="AZ14" s="9">
        <v>4.8410000000000002</v>
      </c>
      <c r="BA14" s="9">
        <v>6.6040000000000001</v>
      </c>
      <c r="BB14" s="9">
        <v>7.6269999999999998</v>
      </c>
      <c r="BC14" s="9">
        <v>3.851</v>
      </c>
      <c r="BD14" s="9">
        <v>3.7759999999999998</v>
      </c>
      <c r="BE14" s="9">
        <v>0.55400000000000005</v>
      </c>
      <c r="BF14" s="9">
        <v>0</v>
      </c>
      <c r="BG14" s="9">
        <v>0.55400000000000005</v>
      </c>
      <c r="BH14" s="9">
        <v>3.8180000000000001</v>
      </c>
      <c r="BI14" s="9">
        <v>0.99</v>
      </c>
      <c r="BJ14" s="9">
        <v>2.8279999999999998</v>
      </c>
      <c r="BK14" s="9">
        <v>4.0620000000000003</v>
      </c>
      <c r="BL14" s="9">
        <v>2.3199999999999998</v>
      </c>
      <c r="BM14" s="9">
        <v>1.7430000000000001</v>
      </c>
      <c r="BN14" s="9">
        <v>1.8160000000000001</v>
      </c>
      <c r="BO14" s="9">
        <v>1.1879999999999999</v>
      </c>
      <c r="BP14" s="9">
        <v>0.628</v>
      </c>
      <c r="BQ14" s="9">
        <v>1.9570000000000001</v>
      </c>
      <c r="BR14" s="9">
        <v>0.98199999999999998</v>
      </c>
      <c r="BS14" s="9">
        <v>0.97499999999999998</v>
      </c>
      <c r="BT14" s="9">
        <v>0.28299999999999997</v>
      </c>
      <c r="BU14" s="9">
        <v>0.14299999999999999</v>
      </c>
      <c r="BV14" s="9">
        <v>0.14000000000000001</v>
      </c>
      <c r="BW14" s="9">
        <v>2.105</v>
      </c>
      <c r="BX14" s="9">
        <v>1.3380000000000001</v>
      </c>
      <c r="BY14" s="9">
        <v>0.76800000000000002</v>
      </c>
      <c r="BZ14" s="9">
        <v>227.53800000000001</v>
      </c>
      <c r="CA14" s="9">
        <v>115.379</v>
      </c>
      <c r="CB14" s="9">
        <v>112.15900000000001</v>
      </c>
      <c r="CC14" s="9">
        <v>47.521999999999998</v>
      </c>
      <c r="CD14" s="9">
        <v>26.042000000000002</v>
      </c>
      <c r="CE14" s="9">
        <v>21.48</v>
      </c>
      <c r="CF14" s="9">
        <v>11.577999999999999</v>
      </c>
      <c r="CG14" s="9">
        <v>5.6959999999999997</v>
      </c>
      <c r="CH14" s="9">
        <v>5.8810000000000002</v>
      </c>
      <c r="CI14" s="9">
        <v>13.448</v>
      </c>
      <c r="CJ14" s="9">
        <v>6.7590000000000003</v>
      </c>
      <c r="CK14" s="9">
        <v>6.6890000000000001</v>
      </c>
      <c r="CL14" s="9">
        <v>22.497</v>
      </c>
      <c r="CM14" s="9">
        <v>13.587</v>
      </c>
      <c r="CN14" s="9">
        <v>8.91</v>
      </c>
      <c r="CO14" s="9">
        <v>180.01599999999999</v>
      </c>
      <c r="CP14" s="9">
        <v>89.337000000000003</v>
      </c>
      <c r="CQ14" s="9">
        <v>90.679000000000002</v>
      </c>
      <c r="CR14" s="9">
        <v>79.67</v>
      </c>
      <c r="CS14" s="9">
        <v>38.279000000000003</v>
      </c>
      <c r="CT14" s="9">
        <v>41.390999999999998</v>
      </c>
      <c r="CU14" s="9">
        <v>22.289000000000001</v>
      </c>
      <c r="CV14" s="9">
        <v>10.7</v>
      </c>
      <c r="CW14" s="9">
        <v>11.589</v>
      </c>
      <c r="CX14" s="9">
        <v>28.995000000000001</v>
      </c>
      <c r="CY14" s="9">
        <v>13.789</v>
      </c>
      <c r="CZ14" s="9">
        <v>15.206</v>
      </c>
      <c r="DA14" s="9">
        <v>28.385999999999999</v>
      </c>
      <c r="DB14" s="9">
        <v>13.79</v>
      </c>
      <c r="DC14" s="9">
        <v>14.596</v>
      </c>
      <c r="DD14" s="9">
        <v>100.345</v>
      </c>
      <c r="DE14" s="9">
        <v>51.058</v>
      </c>
      <c r="DF14" s="9">
        <v>49.287999999999997</v>
      </c>
      <c r="DG14" s="9">
        <v>43.578000000000003</v>
      </c>
      <c r="DH14" s="9">
        <v>19.247</v>
      </c>
      <c r="DI14" s="9">
        <v>24.331</v>
      </c>
      <c r="DJ14" s="9">
        <v>56.768000000000001</v>
      </c>
      <c r="DK14" s="9">
        <v>31.811</v>
      </c>
      <c r="DL14" s="9">
        <v>24.957000000000001</v>
      </c>
      <c r="DM14" s="9">
        <v>37.662999999999997</v>
      </c>
      <c r="DN14" s="9">
        <v>19.594000000000001</v>
      </c>
      <c r="DO14" s="9">
        <v>18.068999999999999</v>
      </c>
      <c r="DP14" s="9">
        <v>19.105</v>
      </c>
      <c r="DQ14" s="9">
        <v>12.217000000000001</v>
      </c>
      <c r="DR14" s="9">
        <v>6.8879999999999999</v>
      </c>
      <c r="DS14" s="9">
        <v>24.379000000000001</v>
      </c>
      <c r="DT14" s="9">
        <v>13.815</v>
      </c>
      <c r="DU14" s="9">
        <v>10.564</v>
      </c>
      <c r="DV14" s="9">
        <v>203.15899999999999</v>
      </c>
      <c r="DW14" s="9">
        <v>101.56399999999999</v>
      </c>
      <c r="DX14" s="9">
        <v>101.59399999999999</v>
      </c>
      <c r="DY14" s="9">
        <v>325.983</v>
      </c>
      <c r="DZ14" s="9">
        <v>157.62700000000001</v>
      </c>
      <c r="EA14" s="9">
        <v>168.35599999999999</v>
      </c>
      <c r="EB14" s="9">
        <v>59.287999999999997</v>
      </c>
      <c r="EC14" s="9">
        <v>27.625</v>
      </c>
      <c r="ED14" s="9">
        <v>31.663</v>
      </c>
      <c r="EE14" s="9">
        <v>43.798999999999999</v>
      </c>
      <c r="EF14" s="9">
        <v>21.972000000000001</v>
      </c>
      <c r="EG14" s="9">
        <v>21.827000000000002</v>
      </c>
      <c r="EH14" s="9">
        <v>30.673999999999999</v>
      </c>
      <c r="EI14" s="9">
        <v>17.064</v>
      </c>
      <c r="EJ14" s="9">
        <v>13.61</v>
      </c>
      <c r="EK14" s="9">
        <v>13.125</v>
      </c>
      <c r="EL14" s="9">
        <v>4.9080000000000004</v>
      </c>
      <c r="EM14" s="9">
        <v>8.2170000000000005</v>
      </c>
      <c r="EN14" s="9">
        <v>4.8780000000000001</v>
      </c>
      <c r="EO14" s="9">
        <v>1.7909999999999999</v>
      </c>
      <c r="EP14" s="9">
        <v>3.0870000000000002</v>
      </c>
      <c r="EQ14" s="9">
        <v>3.8719999999999999</v>
      </c>
      <c r="ER14" s="9">
        <v>1.5820000000000001</v>
      </c>
      <c r="ES14" s="9">
        <v>2.29</v>
      </c>
      <c r="ET14" s="9">
        <v>11.617000000000001</v>
      </c>
      <c r="EU14" s="9">
        <v>4.0709999999999997</v>
      </c>
      <c r="EV14" s="9">
        <v>7.5449999999999999</v>
      </c>
      <c r="EW14" s="9">
        <v>28.134</v>
      </c>
      <c r="EX14" s="9">
        <v>14.244999999999999</v>
      </c>
      <c r="EY14" s="9">
        <v>13.888999999999999</v>
      </c>
      <c r="EZ14" s="9">
        <v>18.399999999999999</v>
      </c>
      <c r="FA14" s="9">
        <v>10.726000000000001</v>
      </c>
      <c r="FB14" s="9">
        <v>7.6740000000000004</v>
      </c>
      <c r="FC14" s="9">
        <v>1.6579999999999999</v>
      </c>
      <c r="FD14" s="9">
        <v>0.81299999999999994</v>
      </c>
      <c r="FE14" s="9">
        <v>0.84499999999999997</v>
      </c>
      <c r="FF14" s="9">
        <v>9.734</v>
      </c>
      <c r="FG14" s="9">
        <v>3.52</v>
      </c>
      <c r="FH14" s="9">
        <v>6.2140000000000004</v>
      </c>
      <c r="FI14" s="9">
        <v>11.734</v>
      </c>
      <c r="FJ14" s="9">
        <v>5.2229999999999999</v>
      </c>
      <c r="FK14" s="9">
        <v>6.5110000000000001</v>
      </c>
      <c r="FL14" s="9">
        <v>4.7839999999999998</v>
      </c>
      <c r="FM14" s="9">
        <v>1.9239999999999999</v>
      </c>
      <c r="FN14" s="9">
        <v>2.86</v>
      </c>
      <c r="FO14" s="9">
        <v>5.9790000000000001</v>
      </c>
      <c r="FP14" s="9">
        <v>3.089</v>
      </c>
      <c r="FQ14" s="9">
        <v>2.89</v>
      </c>
      <c r="FR14" s="9">
        <v>0.85299999999999998</v>
      </c>
      <c r="FS14" s="9">
        <v>0.26800000000000002</v>
      </c>
      <c r="FT14" s="9">
        <v>0.58499999999999996</v>
      </c>
      <c r="FU14" s="9">
        <v>5.7549999999999999</v>
      </c>
      <c r="FV14" s="9">
        <v>2.1339999999999999</v>
      </c>
      <c r="FW14" s="9">
        <v>3.621</v>
      </c>
    </row>
    <row r="15" spans="1:179">
      <c r="A15" s="10">
        <v>43497</v>
      </c>
      <c r="B15" s="9">
        <v>6.1689999999999996</v>
      </c>
      <c r="C15" s="9">
        <v>15.304</v>
      </c>
      <c r="D15" s="9">
        <v>6.9539999999999997</v>
      </c>
      <c r="E15" s="9">
        <v>8.35</v>
      </c>
      <c r="F15" s="9">
        <v>42.35</v>
      </c>
      <c r="G15" s="9">
        <v>22.978000000000002</v>
      </c>
      <c r="H15" s="9">
        <v>19.370999999999999</v>
      </c>
      <c r="I15" s="9">
        <v>16.952999999999999</v>
      </c>
      <c r="J15" s="9">
        <v>8.3919999999999995</v>
      </c>
      <c r="K15" s="9">
        <v>8.5609999999999999</v>
      </c>
      <c r="L15" s="9">
        <v>25.396999999999998</v>
      </c>
      <c r="M15" s="9">
        <v>14.586</v>
      </c>
      <c r="N15" s="9">
        <v>10.81</v>
      </c>
      <c r="O15" s="9">
        <v>16.704999999999998</v>
      </c>
      <c r="P15" s="9">
        <v>9.2919999999999998</v>
      </c>
      <c r="Q15" s="9">
        <v>7.4130000000000003</v>
      </c>
      <c r="R15" s="9">
        <v>8.6910000000000007</v>
      </c>
      <c r="S15" s="9">
        <v>5.2939999999999996</v>
      </c>
      <c r="T15" s="9">
        <v>3.3980000000000001</v>
      </c>
      <c r="U15" s="9">
        <v>9.7940000000000005</v>
      </c>
      <c r="V15" s="9">
        <v>5.7229999999999999</v>
      </c>
      <c r="W15" s="9">
        <v>4.0709999999999997</v>
      </c>
      <c r="X15" s="9">
        <v>97.274000000000001</v>
      </c>
      <c r="Y15" s="9">
        <v>49.533999999999999</v>
      </c>
      <c r="Z15" s="9">
        <v>47.74</v>
      </c>
      <c r="AA15" s="9">
        <v>144.155</v>
      </c>
      <c r="AB15" s="9">
        <v>70.945999999999998</v>
      </c>
      <c r="AC15" s="9">
        <v>73.209000000000003</v>
      </c>
      <c r="AD15" s="9">
        <v>26.588000000000001</v>
      </c>
      <c r="AE15" s="9">
        <v>13.702</v>
      </c>
      <c r="AF15" s="9">
        <v>12.885999999999999</v>
      </c>
      <c r="AG15" s="9">
        <v>19.256</v>
      </c>
      <c r="AH15" s="9">
        <v>10.497</v>
      </c>
      <c r="AI15" s="9">
        <v>8.76</v>
      </c>
      <c r="AJ15" s="9">
        <v>12.84</v>
      </c>
      <c r="AK15" s="9">
        <v>7.0049999999999999</v>
      </c>
      <c r="AL15" s="9">
        <v>5.835</v>
      </c>
      <c r="AM15" s="9">
        <v>6.4160000000000004</v>
      </c>
      <c r="AN15" s="9">
        <v>3.492</v>
      </c>
      <c r="AO15" s="9">
        <v>2.9239999999999999</v>
      </c>
      <c r="AP15" s="9">
        <v>1.6619999999999999</v>
      </c>
      <c r="AQ15" s="9">
        <v>0.91500000000000004</v>
      </c>
      <c r="AR15" s="9">
        <v>0.748</v>
      </c>
      <c r="AS15" s="9">
        <v>2.4609999999999999</v>
      </c>
      <c r="AT15" s="9">
        <v>1.5069999999999999</v>
      </c>
      <c r="AU15" s="9">
        <v>0.95499999999999996</v>
      </c>
      <c r="AV15" s="9">
        <v>4.8710000000000004</v>
      </c>
      <c r="AW15" s="9">
        <v>1.6990000000000001</v>
      </c>
      <c r="AX15" s="9">
        <v>3.1720000000000002</v>
      </c>
      <c r="AY15" s="9">
        <v>11.098000000000001</v>
      </c>
      <c r="AZ15" s="9">
        <v>5.2270000000000003</v>
      </c>
      <c r="BA15" s="9">
        <v>5.8719999999999999</v>
      </c>
      <c r="BB15" s="9">
        <v>7.47</v>
      </c>
      <c r="BC15" s="9">
        <v>4.1539999999999999</v>
      </c>
      <c r="BD15" s="9">
        <v>3.3159999999999998</v>
      </c>
      <c r="BE15" s="9">
        <v>0.59699999999999998</v>
      </c>
      <c r="BF15" s="9">
        <v>0.34100000000000003</v>
      </c>
      <c r="BG15" s="9">
        <v>0.255</v>
      </c>
      <c r="BH15" s="9">
        <v>3.6280000000000001</v>
      </c>
      <c r="BI15" s="9">
        <v>1.0720000000000001</v>
      </c>
      <c r="BJ15" s="9">
        <v>2.556</v>
      </c>
      <c r="BK15" s="9">
        <v>6.0279999999999996</v>
      </c>
      <c r="BL15" s="9">
        <v>3.702</v>
      </c>
      <c r="BM15" s="9">
        <v>2.3260000000000001</v>
      </c>
      <c r="BN15" s="9">
        <v>3.1419999999999999</v>
      </c>
      <c r="BO15" s="9">
        <v>1.97</v>
      </c>
      <c r="BP15" s="9">
        <v>1.1719999999999999</v>
      </c>
      <c r="BQ15" s="9">
        <v>2.3239999999999998</v>
      </c>
      <c r="BR15" s="9">
        <v>1.569</v>
      </c>
      <c r="BS15" s="9">
        <v>0.755</v>
      </c>
      <c r="BT15" s="9">
        <v>5.3999999999999999E-2</v>
      </c>
      <c r="BU15" s="9">
        <v>0</v>
      </c>
      <c r="BV15" s="9">
        <v>5.3999999999999999E-2</v>
      </c>
      <c r="BW15" s="9">
        <v>3.7040000000000002</v>
      </c>
      <c r="BX15" s="9">
        <v>2.133</v>
      </c>
      <c r="BY15" s="9">
        <v>1.571</v>
      </c>
      <c r="BZ15" s="9">
        <v>228.78299999999999</v>
      </c>
      <c r="CA15" s="9">
        <v>115.706</v>
      </c>
      <c r="CB15" s="9">
        <v>113.077</v>
      </c>
      <c r="CC15" s="9">
        <v>49.548999999999999</v>
      </c>
      <c r="CD15" s="9">
        <v>24.170999999999999</v>
      </c>
      <c r="CE15" s="9">
        <v>25.378</v>
      </c>
      <c r="CF15" s="9">
        <v>14.819000000000001</v>
      </c>
      <c r="CG15" s="9">
        <v>6.3630000000000004</v>
      </c>
      <c r="CH15" s="9">
        <v>8.4559999999999995</v>
      </c>
      <c r="CI15" s="9">
        <v>11.183</v>
      </c>
      <c r="CJ15" s="9">
        <v>5.4039999999999999</v>
      </c>
      <c r="CK15" s="9">
        <v>5.7789999999999999</v>
      </c>
      <c r="CL15" s="9">
        <v>23.547000000000001</v>
      </c>
      <c r="CM15" s="9">
        <v>12.403</v>
      </c>
      <c r="CN15" s="9">
        <v>11.143000000000001</v>
      </c>
      <c r="CO15" s="9">
        <v>179.23400000000001</v>
      </c>
      <c r="CP15" s="9">
        <v>91.534999999999997</v>
      </c>
      <c r="CQ15" s="9">
        <v>87.698999999999998</v>
      </c>
      <c r="CR15" s="9">
        <v>84.707999999999998</v>
      </c>
      <c r="CS15" s="9">
        <v>45.323</v>
      </c>
      <c r="CT15" s="9">
        <v>39.384999999999998</v>
      </c>
      <c r="CU15" s="9">
        <v>24.437000000000001</v>
      </c>
      <c r="CV15" s="9">
        <v>12.413</v>
      </c>
      <c r="CW15" s="9">
        <v>12.023</v>
      </c>
      <c r="CX15" s="9">
        <v>24.471</v>
      </c>
      <c r="CY15" s="9">
        <v>15.541</v>
      </c>
      <c r="CZ15" s="9">
        <v>8.9309999999999992</v>
      </c>
      <c r="DA15" s="9">
        <v>35.801000000000002</v>
      </c>
      <c r="DB15" s="9">
        <v>17.369</v>
      </c>
      <c r="DC15" s="9">
        <v>18.431000000000001</v>
      </c>
      <c r="DD15" s="9">
        <v>94.525000000000006</v>
      </c>
      <c r="DE15" s="9">
        <v>46.212000000000003</v>
      </c>
      <c r="DF15" s="9">
        <v>48.314</v>
      </c>
      <c r="DG15" s="9">
        <v>35.808999999999997</v>
      </c>
      <c r="DH15" s="9">
        <v>18.530999999999999</v>
      </c>
      <c r="DI15" s="9">
        <v>17.277999999999999</v>
      </c>
      <c r="DJ15" s="9">
        <v>58.716000000000001</v>
      </c>
      <c r="DK15" s="9">
        <v>27.681000000000001</v>
      </c>
      <c r="DL15" s="9">
        <v>31.036000000000001</v>
      </c>
      <c r="DM15" s="9">
        <v>41.588000000000001</v>
      </c>
      <c r="DN15" s="9">
        <v>18.256</v>
      </c>
      <c r="DO15" s="9">
        <v>23.332000000000001</v>
      </c>
      <c r="DP15" s="9">
        <v>17.129000000000001</v>
      </c>
      <c r="DQ15" s="9">
        <v>9.4250000000000007</v>
      </c>
      <c r="DR15" s="9">
        <v>7.7030000000000003</v>
      </c>
      <c r="DS15" s="9">
        <v>24.670999999999999</v>
      </c>
      <c r="DT15" s="9">
        <v>10.747</v>
      </c>
      <c r="DU15" s="9">
        <v>13.923999999999999</v>
      </c>
      <c r="DV15" s="9">
        <v>204.11199999999999</v>
      </c>
      <c r="DW15" s="9">
        <v>104.959</v>
      </c>
      <c r="DX15" s="9">
        <v>99.153000000000006</v>
      </c>
      <c r="DY15" s="9">
        <v>334.589</v>
      </c>
      <c r="DZ15" s="9">
        <v>161.827</v>
      </c>
      <c r="EA15" s="9">
        <v>172.76300000000001</v>
      </c>
      <c r="EB15" s="9">
        <v>61.344000000000001</v>
      </c>
      <c r="EC15" s="9">
        <v>29.760999999999999</v>
      </c>
      <c r="ED15" s="9">
        <v>31.582999999999998</v>
      </c>
      <c r="EE15" s="9">
        <v>45.829000000000001</v>
      </c>
      <c r="EF15" s="9">
        <v>22.396999999999998</v>
      </c>
      <c r="EG15" s="9">
        <v>23.431999999999999</v>
      </c>
      <c r="EH15" s="9">
        <v>30.962</v>
      </c>
      <c r="EI15" s="9">
        <v>14.855</v>
      </c>
      <c r="EJ15" s="9">
        <v>16.106000000000002</v>
      </c>
      <c r="EK15" s="9">
        <v>14.868</v>
      </c>
      <c r="EL15" s="9">
        <v>7.5419999999999998</v>
      </c>
      <c r="EM15" s="9">
        <v>7.3259999999999996</v>
      </c>
      <c r="EN15" s="9">
        <v>4.4509999999999996</v>
      </c>
      <c r="EO15" s="9">
        <v>2.032</v>
      </c>
      <c r="EP15" s="9">
        <v>2.419</v>
      </c>
      <c r="EQ15" s="9">
        <v>3.8359999999999999</v>
      </c>
      <c r="ER15" s="9">
        <v>1.669</v>
      </c>
      <c r="ES15" s="9">
        <v>2.1669999999999998</v>
      </c>
      <c r="ET15" s="9">
        <v>11.678000000000001</v>
      </c>
      <c r="EU15" s="9">
        <v>5.6950000000000003</v>
      </c>
      <c r="EV15" s="9">
        <v>5.984</v>
      </c>
      <c r="EW15" s="9">
        <v>29.204999999999998</v>
      </c>
      <c r="EX15" s="9">
        <v>9.9819999999999993</v>
      </c>
      <c r="EY15" s="9">
        <v>19.222000000000001</v>
      </c>
      <c r="EZ15" s="9">
        <v>20.428000000000001</v>
      </c>
      <c r="FA15" s="9">
        <v>7.976</v>
      </c>
      <c r="FB15" s="9">
        <v>12.452</v>
      </c>
      <c r="FC15" s="9">
        <v>1.0389999999999999</v>
      </c>
      <c r="FD15" s="9">
        <v>0.39900000000000002</v>
      </c>
      <c r="FE15" s="9">
        <v>0.64</v>
      </c>
      <c r="FF15" s="9">
        <v>8.7769999999999992</v>
      </c>
      <c r="FG15" s="9">
        <v>2.0070000000000001</v>
      </c>
      <c r="FH15" s="9">
        <v>6.77</v>
      </c>
      <c r="FI15" s="9">
        <v>10.981</v>
      </c>
      <c r="FJ15" s="9">
        <v>8.1280000000000001</v>
      </c>
      <c r="FK15" s="9">
        <v>2.8530000000000002</v>
      </c>
      <c r="FL15" s="9">
        <v>2.9529999999999998</v>
      </c>
      <c r="FM15" s="9">
        <v>2.355</v>
      </c>
      <c r="FN15" s="9">
        <v>0.59799999999999998</v>
      </c>
      <c r="FO15" s="9">
        <v>4.2430000000000003</v>
      </c>
      <c r="FP15" s="9">
        <v>2.7709999999999999</v>
      </c>
      <c r="FQ15" s="9">
        <v>1.472</v>
      </c>
      <c r="FR15" s="9">
        <v>0.16</v>
      </c>
      <c r="FS15" s="9">
        <v>0.16</v>
      </c>
      <c r="FT15" s="9">
        <v>0</v>
      </c>
      <c r="FU15" s="9">
        <v>6.7380000000000004</v>
      </c>
      <c r="FV15" s="9">
        <v>5.3570000000000002</v>
      </c>
      <c r="FW15" s="9">
        <v>1.381</v>
      </c>
    </row>
    <row r="16" spans="1:179">
      <c r="A16" s="10">
        <v>43862</v>
      </c>
      <c r="B16" s="9">
        <v>6.8890000000000002</v>
      </c>
      <c r="C16" s="9">
        <v>16.009</v>
      </c>
      <c r="D16" s="9">
        <v>8.7430000000000003</v>
      </c>
      <c r="E16" s="9">
        <v>7.266</v>
      </c>
      <c r="F16" s="9">
        <v>45.616999999999997</v>
      </c>
      <c r="G16" s="9">
        <v>24.12</v>
      </c>
      <c r="H16" s="9">
        <v>21.497</v>
      </c>
      <c r="I16" s="9">
        <v>19.876000000000001</v>
      </c>
      <c r="J16" s="9">
        <v>10.647</v>
      </c>
      <c r="K16" s="9">
        <v>9.2289999999999992</v>
      </c>
      <c r="L16" s="9">
        <v>25.742000000000001</v>
      </c>
      <c r="M16" s="9">
        <v>13.473000000000001</v>
      </c>
      <c r="N16" s="9">
        <v>12.268000000000001</v>
      </c>
      <c r="O16" s="9">
        <v>16.452999999999999</v>
      </c>
      <c r="P16" s="9">
        <v>8.4009999999999998</v>
      </c>
      <c r="Q16" s="9">
        <v>8.0519999999999996</v>
      </c>
      <c r="R16" s="9">
        <v>9.2889999999999997</v>
      </c>
      <c r="S16" s="9">
        <v>5.0720000000000001</v>
      </c>
      <c r="T16" s="9">
        <v>4.2160000000000002</v>
      </c>
      <c r="U16" s="9">
        <v>7.9340000000000002</v>
      </c>
      <c r="V16" s="9">
        <v>4.3540000000000001</v>
      </c>
      <c r="W16" s="9">
        <v>3.5790000000000002</v>
      </c>
      <c r="X16" s="9">
        <v>98.623999999999995</v>
      </c>
      <c r="Y16" s="9">
        <v>49.713000000000001</v>
      </c>
      <c r="Z16" s="9">
        <v>48.911000000000001</v>
      </c>
      <c r="AA16" s="9">
        <v>144.79599999999999</v>
      </c>
      <c r="AB16" s="9">
        <v>70.656000000000006</v>
      </c>
      <c r="AC16" s="9">
        <v>74.14</v>
      </c>
      <c r="AD16" s="9">
        <v>25.388999999999999</v>
      </c>
      <c r="AE16" s="9">
        <v>11.771000000000001</v>
      </c>
      <c r="AF16" s="9">
        <v>13.618</v>
      </c>
      <c r="AG16" s="9">
        <v>17.225999999999999</v>
      </c>
      <c r="AH16" s="9">
        <v>8.5690000000000008</v>
      </c>
      <c r="AI16" s="9">
        <v>8.657</v>
      </c>
      <c r="AJ16" s="9">
        <v>11.896000000000001</v>
      </c>
      <c r="AK16" s="9">
        <v>6.5270000000000001</v>
      </c>
      <c r="AL16" s="9">
        <v>5.3680000000000003</v>
      </c>
      <c r="AM16" s="9">
        <v>5.3310000000000004</v>
      </c>
      <c r="AN16" s="9">
        <v>2.0419999999999998</v>
      </c>
      <c r="AO16" s="9">
        <v>3.2890000000000001</v>
      </c>
      <c r="AP16" s="9">
        <v>1.6719999999999999</v>
      </c>
      <c r="AQ16" s="9">
        <v>0.79700000000000004</v>
      </c>
      <c r="AR16" s="9">
        <v>0.875</v>
      </c>
      <c r="AS16" s="9">
        <v>3.1949999999999998</v>
      </c>
      <c r="AT16" s="9">
        <v>1.6020000000000001</v>
      </c>
      <c r="AU16" s="9">
        <v>1.593</v>
      </c>
      <c r="AV16" s="9">
        <v>4.968</v>
      </c>
      <c r="AW16" s="9">
        <v>1.599</v>
      </c>
      <c r="AX16" s="9">
        <v>3.3679999999999999</v>
      </c>
      <c r="AY16" s="9">
        <v>11.368</v>
      </c>
      <c r="AZ16" s="9">
        <v>4.8</v>
      </c>
      <c r="BA16" s="9">
        <v>6.5679999999999996</v>
      </c>
      <c r="BB16" s="9">
        <v>5.9290000000000003</v>
      </c>
      <c r="BC16" s="9">
        <v>3.0630000000000002</v>
      </c>
      <c r="BD16" s="9">
        <v>2.8660000000000001</v>
      </c>
      <c r="BE16" s="9">
        <v>0.49399999999999999</v>
      </c>
      <c r="BF16" s="9">
        <v>0.30099999999999999</v>
      </c>
      <c r="BG16" s="9">
        <v>0.19400000000000001</v>
      </c>
      <c r="BH16" s="9">
        <v>5.4390000000000001</v>
      </c>
      <c r="BI16" s="9">
        <v>1.7370000000000001</v>
      </c>
      <c r="BJ16" s="9">
        <v>3.702</v>
      </c>
      <c r="BK16" s="9">
        <v>4.7279999999999998</v>
      </c>
      <c r="BL16" s="9">
        <v>2.7559999999999998</v>
      </c>
      <c r="BM16" s="9">
        <v>1.972</v>
      </c>
      <c r="BN16" s="9">
        <v>2.2610000000000001</v>
      </c>
      <c r="BO16" s="9">
        <v>1.284</v>
      </c>
      <c r="BP16" s="9">
        <v>0.97699999999999998</v>
      </c>
      <c r="BQ16" s="9">
        <v>2.0049999999999999</v>
      </c>
      <c r="BR16" s="9">
        <v>1.292</v>
      </c>
      <c r="BS16" s="9">
        <v>0.71299999999999997</v>
      </c>
      <c r="BT16" s="9">
        <v>0.30099999999999999</v>
      </c>
      <c r="BU16" s="9">
        <v>0.10299999999999999</v>
      </c>
      <c r="BV16" s="9">
        <v>0.19800000000000001</v>
      </c>
      <c r="BW16" s="9">
        <v>2.7229999999999999</v>
      </c>
      <c r="BX16" s="9">
        <v>1.464</v>
      </c>
      <c r="BY16" s="9">
        <v>1.2589999999999999</v>
      </c>
      <c r="BZ16" s="9">
        <v>236.65799999999999</v>
      </c>
      <c r="CA16" s="9">
        <v>120.902</v>
      </c>
      <c r="CB16" s="9">
        <v>115.756</v>
      </c>
      <c r="CC16" s="9">
        <v>47.192999999999998</v>
      </c>
      <c r="CD16" s="9">
        <v>22.225999999999999</v>
      </c>
      <c r="CE16" s="9">
        <v>24.966999999999999</v>
      </c>
      <c r="CF16" s="9">
        <v>11.9</v>
      </c>
      <c r="CG16" s="9">
        <v>4.5629999999999997</v>
      </c>
      <c r="CH16" s="9">
        <v>7.3369999999999997</v>
      </c>
      <c r="CI16" s="9">
        <v>11.351000000000001</v>
      </c>
      <c r="CJ16" s="9">
        <v>5.7030000000000003</v>
      </c>
      <c r="CK16" s="9">
        <v>5.6470000000000002</v>
      </c>
      <c r="CL16" s="9">
        <v>23.943000000000001</v>
      </c>
      <c r="CM16" s="9">
        <v>11.959</v>
      </c>
      <c r="CN16" s="9">
        <v>11.983000000000001</v>
      </c>
      <c r="CO16" s="9">
        <v>189.465</v>
      </c>
      <c r="CP16" s="9">
        <v>98.676000000000002</v>
      </c>
      <c r="CQ16" s="9">
        <v>90.789000000000001</v>
      </c>
      <c r="CR16" s="9">
        <v>91.259</v>
      </c>
      <c r="CS16" s="9">
        <v>46.22</v>
      </c>
      <c r="CT16" s="9">
        <v>45.037999999999997</v>
      </c>
      <c r="CU16" s="9">
        <v>21.699000000000002</v>
      </c>
      <c r="CV16" s="9">
        <v>11.416</v>
      </c>
      <c r="CW16" s="9">
        <v>10.282999999999999</v>
      </c>
      <c r="CX16" s="9">
        <v>31.571000000000002</v>
      </c>
      <c r="CY16" s="9">
        <v>14.23</v>
      </c>
      <c r="CZ16" s="9">
        <v>17.341999999999999</v>
      </c>
      <c r="DA16" s="9">
        <v>37.988</v>
      </c>
      <c r="DB16" s="9">
        <v>20.574000000000002</v>
      </c>
      <c r="DC16" s="9">
        <v>17.414000000000001</v>
      </c>
      <c r="DD16" s="9">
        <v>98.206000000000003</v>
      </c>
      <c r="DE16" s="9">
        <v>52.456000000000003</v>
      </c>
      <c r="DF16" s="9">
        <v>45.750999999999998</v>
      </c>
      <c r="DG16" s="9">
        <v>39.988999999999997</v>
      </c>
      <c r="DH16" s="9">
        <v>19.707000000000001</v>
      </c>
      <c r="DI16" s="9">
        <v>20.282</v>
      </c>
      <c r="DJ16" s="9">
        <v>58.218000000000004</v>
      </c>
      <c r="DK16" s="9">
        <v>32.749000000000002</v>
      </c>
      <c r="DL16" s="9">
        <v>25.469000000000001</v>
      </c>
      <c r="DM16" s="9">
        <v>41.665999999999997</v>
      </c>
      <c r="DN16" s="9">
        <v>23.501999999999999</v>
      </c>
      <c r="DO16" s="9">
        <v>18.164000000000001</v>
      </c>
      <c r="DP16" s="9">
        <v>16.552</v>
      </c>
      <c r="DQ16" s="9">
        <v>9.2469999999999999</v>
      </c>
      <c r="DR16" s="9">
        <v>7.3049999999999997</v>
      </c>
      <c r="DS16" s="9">
        <v>21.119</v>
      </c>
      <c r="DT16" s="9">
        <v>10.148999999999999</v>
      </c>
      <c r="DU16" s="9">
        <v>10.97</v>
      </c>
      <c r="DV16" s="9">
        <v>215.53899999999999</v>
      </c>
      <c r="DW16" s="9">
        <v>110.753</v>
      </c>
      <c r="DX16" s="9">
        <v>104.78700000000001</v>
      </c>
      <c r="DY16" s="9">
        <v>342.084</v>
      </c>
      <c r="DZ16" s="9">
        <v>165.46600000000001</v>
      </c>
      <c r="EA16" s="9">
        <v>176.61799999999999</v>
      </c>
      <c r="EB16" s="9">
        <v>60.68</v>
      </c>
      <c r="EC16" s="9">
        <v>27.890999999999998</v>
      </c>
      <c r="ED16" s="9">
        <v>32.789000000000001</v>
      </c>
      <c r="EE16" s="9">
        <v>44.337000000000003</v>
      </c>
      <c r="EF16" s="9">
        <v>20.010999999999999</v>
      </c>
      <c r="EG16" s="9">
        <v>24.326000000000001</v>
      </c>
      <c r="EH16" s="9">
        <v>31.603000000000002</v>
      </c>
      <c r="EI16" s="9">
        <v>15.42</v>
      </c>
      <c r="EJ16" s="9">
        <v>16.183</v>
      </c>
      <c r="EK16" s="9">
        <v>12.734</v>
      </c>
      <c r="EL16" s="9">
        <v>4.5910000000000002</v>
      </c>
      <c r="EM16" s="9">
        <v>8.1430000000000007</v>
      </c>
      <c r="EN16" s="9">
        <v>3.4950000000000001</v>
      </c>
      <c r="EO16" s="9">
        <v>1.591</v>
      </c>
      <c r="EP16" s="9">
        <v>1.905</v>
      </c>
      <c r="EQ16" s="9">
        <v>4.1689999999999996</v>
      </c>
      <c r="ER16" s="9">
        <v>1.5680000000000001</v>
      </c>
      <c r="ES16" s="9">
        <v>2.6</v>
      </c>
      <c r="ET16" s="9">
        <v>12.175000000000001</v>
      </c>
      <c r="EU16" s="9">
        <v>6.3120000000000003</v>
      </c>
      <c r="EV16" s="9">
        <v>5.8620000000000001</v>
      </c>
      <c r="EW16" s="9">
        <v>28.276</v>
      </c>
      <c r="EX16" s="9">
        <v>13.46</v>
      </c>
      <c r="EY16" s="9">
        <v>14.816000000000001</v>
      </c>
      <c r="EZ16" s="9">
        <v>17.754999999999999</v>
      </c>
      <c r="FA16" s="9">
        <v>8.0530000000000008</v>
      </c>
      <c r="FB16" s="9">
        <v>9.702</v>
      </c>
      <c r="FC16" s="9">
        <v>1.02</v>
      </c>
      <c r="FD16" s="9">
        <v>1.02</v>
      </c>
      <c r="FE16" s="9">
        <v>0</v>
      </c>
      <c r="FF16" s="9">
        <v>10.521000000000001</v>
      </c>
      <c r="FG16" s="9">
        <v>5.407</v>
      </c>
      <c r="FH16" s="9">
        <v>5.1139999999999999</v>
      </c>
      <c r="FI16" s="9">
        <v>9.1869999999999994</v>
      </c>
      <c r="FJ16" s="9">
        <v>4.57</v>
      </c>
      <c r="FK16" s="9">
        <v>4.617</v>
      </c>
      <c r="FL16" s="9">
        <v>3.956</v>
      </c>
      <c r="FM16" s="9">
        <v>2.407</v>
      </c>
      <c r="FN16" s="9">
        <v>1.5489999999999999</v>
      </c>
      <c r="FO16" s="9">
        <v>3.3639999999999999</v>
      </c>
      <c r="FP16" s="9">
        <v>2.0960000000000001</v>
      </c>
      <c r="FQ16" s="9">
        <v>1.268</v>
      </c>
      <c r="FR16" s="9">
        <v>0.68899999999999995</v>
      </c>
      <c r="FS16" s="9">
        <v>0</v>
      </c>
      <c r="FT16" s="9">
        <v>0.68899999999999995</v>
      </c>
      <c r="FU16" s="9">
        <v>5.8220000000000001</v>
      </c>
      <c r="FV16" s="9">
        <v>2.4729999999999999</v>
      </c>
      <c r="FW16" s="9">
        <v>3.3490000000000002</v>
      </c>
    </row>
    <row r="17" spans="1:179">
      <c r="A17" s="10">
        <v>44228</v>
      </c>
      <c r="B17" s="9">
        <v>7.55</v>
      </c>
      <c r="C17" s="9">
        <v>14.749000000000001</v>
      </c>
      <c r="D17" s="9">
        <v>7.4569999999999999</v>
      </c>
      <c r="E17" s="9">
        <v>7.2919999999999998</v>
      </c>
      <c r="F17" s="9">
        <v>47.49</v>
      </c>
      <c r="G17" s="9">
        <v>24.913</v>
      </c>
      <c r="H17" s="9">
        <v>22.577000000000002</v>
      </c>
      <c r="I17" s="9">
        <v>22.077000000000002</v>
      </c>
      <c r="J17" s="9">
        <v>11.954000000000001</v>
      </c>
      <c r="K17" s="9">
        <v>10.122</v>
      </c>
      <c r="L17" s="9">
        <v>25.413</v>
      </c>
      <c r="M17" s="9">
        <v>12.958</v>
      </c>
      <c r="N17" s="9">
        <v>12.455</v>
      </c>
      <c r="O17" s="9">
        <v>16.146000000000001</v>
      </c>
      <c r="P17" s="9">
        <v>7.77</v>
      </c>
      <c r="Q17" s="9">
        <v>8.3759999999999994</v>
      </c>
      <c r="R17" s="9">
        <v>9.2669999999999995</v>
      </c>
      <c r="S17" s="9">
        <v>5.1879999999999997</v>
      </c>
      <c r="T17" s="9">
        <v>4.0789999999999997</v>
      </c>
      <c r="U17" s="9">
        <v>9.4920000000000009</v>
      </c>
      <c r="V17" s="9">
        <v>5.0720000000000001</v>
      </c>
      <c r="W17" s="9">
        <v>4.42</v>
      </c>
      <c r="X17" s="9">
        <v>99.450999999999993</v>
      </c>
      <c r="Y17" s="9">
        <v>50.512</v>
      </c>
      <c r="Z17" s="9">
        <v>48.939</v>
      </c>
      <c r="AA17" s="9">
        <v>145.69499999999999</v>
      </c>
      <c r="AB17" s="9">
        <v>70.751000000000005</v>
      </c>
      <c r="AC17" s="9">
        <v>74.944000000000003</v>
      </c>
      <c r="AD17" s="9">
        <v>27.027000000000001</v>
      </c>
      <c r="AE17" s="9">
        <v>13.53</v>
      </c>
      <c r="AF17" s="9">
        <v>13.497</v>
      </c>
      <c r="AG17" s="9">
        <v>20.937999999999999</v>
      </c>
      <c r="AH17" s="9">
        <v>11.047000000000001</v>
      </c>
      <c r="AI17" s="9">
        <v>9.891</v>
      </c>
      <c r="AJ17" s="9">
        <v>13.215</v>
      </c>
      <c r="AK17" s="9">
        <v>7.6479999999999997</v>
      </c>
      <c r="AL17" s="9">
        <v>5.5659999999999998</v>
      </c>
      <c r="AM17" s="9">
        <v>7.7229999999999999</v>
      </c>
      <c r="AN17" s="9">
        <v>3.399</v>
      </c>
      <c r="AO17" s="9">
        <v>4.3250000000000002</v>
      </c>
      <c r="AP17" s="9">
        <v>1.8140000000000001</v>
      </c>
      <c r="AQ17" s="9">
        <v>0.622</v>
      </c>
      <c r="AR17" s="9">
        <v>1.1919999999999999</v>
      </c>
      <c r="AS17" s="9">
        <v>2.1160000000000001</v>
      </c>
      <c r="AT17" s="9">
        <v>0.86199999999999999</v>
      </c>
      <c r="AU17" s="9">
        <v>1.254</v>
      </c>
      <c r="AV17" s="9">
        <v>3.9729999999999999</v>
      </c>
      <c r="AW17" s="9">
        <v>1.621</v>
      </c>
      <c r="AX17" s="9">
        <v>2.3519999999999999</v>
      </c>
      <c r="AY17" s="9">
        <v>10.332000000000001</v>
      </c>
      <c r="AZ17" s="9">
        <v>4.4630000000000001</v>
      </c>
      <c r="BA17" s="9">
        <v>5.8689999999999998</v>
      </c>
      <c r="BB17" s="9">
        <v>7.3620000000000001</v>
      </c>
      <c r="BC17" s="9">
        <v>3.786</v>
      </c>
      <c r="BD17" s="9">
        <v>3.5760000000000001</v>
      </c>
      <c r="BE17" s="9">
        <v>0.54900000000000004</v>
      </c>
      <c r="BF17" s="9">
        <v>0.32600000000000001</v>
      </c>
      <c r="BG17" s="9">
        <v>0.223</v>
      </c>
      <c r="BH17" s="9">
        <v>2.97</v>
      </c>
      <c r="BI17" s="9">
        <v>0.67700000000000005</v>
      </c>
      <c r="BJ17" s="9">
        <v>2.2930000000000001</v>
      </c>
      <c r="BK17" s="9">
        <v>5.2489999999999997</v>
      </c>
      <c r="BL17" s="9">
        <v>3.0910000000000002</v>
      </c>
      <c r="BM17" s="9">
        <v>2.1579999999999999</v>
      </c>
      <c r="BN17" s="9">
        <v>2.5190000000000001</v>
      </c>
      <c r="BO17" s="9">
        <v>1.4910000000000001</v>
      </c>
      <c r="BP17" s="9">
        <v>1.0269999999999999</v>
      </c>
      <c r="BQ17" s="9">
        <v>2.13</v>
      </c>
      <c r="BR17" s="9">
        <v>1.286</v>
      </c>
      <c r="BS17" s="9">
        <v>0.84399999999999997</v>
      </c>
      <c r="BT17" s="9">
        <v>0.24299999999999999</v>
      </c>
      <c r="BU17" s="9">
        <v>5.0999999999999997E-2</v>
      </c>
      <c r="BV17" s="9">
        <v>0.193</v>
      </c>
      <c r="BW17" s="9">
        <v>3.1190000000000002</v>
      </c>
      <c r="BX17" s="9">
        <v>1.8049999999999999</v>
      </c>
      <c r="BY17" s="9">
        <v>1.3140000000000001</v>
      </c>
      <c r="BZ17" s="9">
        <v>243.09200000000001</v>
      </c>
      <c r="CA17" s="9">
        <v>122.798</v>
      </c>
      <c r="CB17" s="9">
        <v>120.294</v>
      </c>
      <c r="CC17" s="9">
        <v>48.11</v>
      </c>
      <c r="CD17" s="9">
        <v>21.652999999999999</v>
      </c>
      <c r="CE17" s="9">
        <v>26.457999999999998</v>
      </c>
      <c r="CF17" s="9">
        <v>12.958</v>
      </c>
      <c r="CG17" s="9">
        <v>6.1139999999999999</v>
      </c>
      <c r="CH17" s="9">
        <v>6.8440000000000003</v>
      </c>
      <c r="CI17" s="9">
        <v>15.362</v>
      </c>
      <c r="CJ17" s="9">
        <v>7.12</v>
      </c>
      <c r="CK17" s="9">
        <v>8.2420000000000009</v>
      </c>
      <c r="CL17" s="9">
        <v>19.79</v>
      </c>
      <c r="CM17" s="9">
        <v>8.4190000000000005</v>
      </c>
      <c r="CN17" s="9">
        <v>11.372</v>
      </c>
      <c r="CO17" s="9">
        <v>194.982</v>
      </c>
      <c r="CP17" s="9">
        <v>101.145</v>
      </c>
      <c r="CQ17" s="9">
        <v>93.837000000000003</v>
      </c>
      <c r="CR17" s="9">
        <v>89.918000000000006</v>
      </c>
      <c r="CS17" s="9">
        <v>46.45</v>
      </c>
      <c r="CT17" s="9">
        <v>43.466999999999999</v>
      </c>
      <c r="CU17" s="9">
        <v>23.202000000000002</v>
      </c>
      <c r="CV17" s="9">
        <v>11.917999999999999</v>
      </c>
      <c r="CW17" s="9">
        <v>11.284000000000001</v>
      </c>
      <c r="CX17" s="9">
        <v>27.349</v>
      </c>
      <c r="CY17" s="9">
        <v>14.602</v>
      </c>
      <c r="CZ17" s="9">
        <v>12.747</v>
      </c>
      <c r="DA17" s="9">
        <v>39.366999999999997</v>
      </c>
      <c r="DB17" s="9">
        <v>19.93</v>
      </c>
      <c r="DC17" s="9">
        <v>19.437000000000001</v>
      </c>
      <c r="DD17" s="9">
        <v>105.06399999999999</v>
      </c>
      <c r="DE17" s="9">
        <v>54.695</v>
      </c>
      <c r="DF17" s="9">
        <v>50.369</v>
      </c>
      <c r="DG17" s="9">
        <v>41.509</v>
      </c>
      <c r="DH17" s="9">
        <v>22.091000000000001</v>
      </c>
      <c r="DI17" s="9">
        <v>19.417000000000002</v>
      </c>
      <c r="DJ17" s="9">
        <v>63.555</v>
      </c>
      <c r="DK17" s="9">
        <v>32.603000000000002</v>
      </c>
      <c r="DL17" s="9">
        <v>30.952000000000002</v>
      </c>
      <c r="DM17" s="9">
        <v>42.268999999999998</v>
      </c>
      <c r="DN17" s="9">
        <v>20.324000000000002</v>
      </c>
      <c r="DO17" s="9">
        <v>21.945</v>
      </c>
      <c r="DP17" s="9">
        <v>21.286000000000001</v>
      </c>
      <c r="DQ17" s="9">
        <v>12.279</v>
      </c>
      <c r="DR17" s="9">
        <v>9.0069999999999997</v>
      </c>
      <c r="DS17" s="9">
        <v>24.425999999999998</v>
      </c>
      <c r="DT17" s="9">
        <v>10.154</v>
      </c>
      <c r="DU17" s="9">
        <v>14.271000000000001</v>
      </c>
      <c r="DV17" s="9">
        <v>218.666</v>
      </c>
      <c r="DW17" s="9">
        <v>112.643</v>
      </c>
      <c r="DX17" s="9">
        <v>106.023</v>
      </c>
      <c r="DY17" s="9">
        <v>348.495</v>
      </c>
      <c r="DZ17" s="9">
        <v>168.54</v>
      </c>
      <c r="EA17" s="9">
        <v>179.95599999999999</v>
      </c>
      <c r="EB17" s="9">
        <v>66.239999999999995</v>
      </c>
      <c r="EC17" s="9">
        <v>28.222999999999999</v>
      </c>
      <c r="ED17" s="9">
        <v>38.018000000000001</v>
      </c>
      <c r="EE17" s="9">
        <v>50.933</v>
      </c>
      <c r="EF17" s="9">
        <v>21.265000000000001</v>
      </c>
      <c r="EG17" s="9">
        <v>29.667999999999999</v>
      </c>
      <c r="EH17" s="9">
        <v>35.380000000000003</v>
      </c>
      <c r="EI17" s="9">
        <v>14.752000000000001</v>
      </c>
      <c r="EJ17" s="9">
        <v>20.629000000000001</v>
      </c>
      <c r="EK17" s="9">
        <v>15.552</v>
      </c>
      <c r="EL17" s="9">
        <v>6.5129999999999999</v>
      </c>
      <c r="EM17" s="9">
        <v>9.0389999999999997</v>
      </c>
      <c r="EN17" s="9">
        <v>5.891</v>
      </c>
      <c r="EO17" s="9">
        <v>3.1190000000000002</v>
      </c>
      <c r="EP17" s="9">
        <v>2.7719999999999998</v>
      </c>
      <c r="EQ17" s="9">
        <v>5.4509999999999996</v>
      </c>
      <c r="ER17" s="9">
        <v>2.4830000000000001</v>
      </c>
      <c r="ES17" s="9">
        <v>2.968</v>
      </c>
      <c r="ET17" s="9">
        <v>9.8559999999999999</v>
      </c>
      <c r="EU17" s="9">
        <v>4.4749999999999996</v>
      </c>
      <c r="EV17" s="9">
        <v>5.3810000000000002</v>
      </c>
      <c r="EW17" s="9">
        <v>28.859000000000002</v>
      </c>
      <c r="EX17" s="9">
        <v>11.273999999999999</v>
      </c>
      <c r="EY17" s="9">
        <v>17.585000000000001</v>
      </c>
      <c r="EZ17" s="9">
        <v>18.943999999999999</v>
      </c>
      <c r="FA17" s="9">
        <v>7.5090000000000003</v>
      </c>
      <c r="FB17" s="9">
        <v>11.435</v>
      </c>
      <c r="FC17" s="9">
        <v>1.536</v>
      </c>
      <c r="FD17" s="9">
        <v>0.52300000000000002</v>
      </c>
      <c r="FE17" s="9">
        <v>1.014</v>
      </c>
      <c r="FF17" s="9">
        <v>9.9149999999999991</v>
      </c>
      <c r="FG17" s="9">
        <v>3.7650000000000001</v>
      </c>
      <c r="FH17" s="9">
        <v>6.15</v>
      </c>
      <c r="FI17" s="9">
        <v>10.874000000000001</v>
      </c>
      <c r="FJ17" s="9">
        <v>5.8380000000000001</v>
      </c>
      <c r="FK17" s="9">
        <v>5.0359999999999996</v>
      </c>
      <c r="FL17" s="9">
        <v>6.6790000000000003</v>
      </c>
      <c r="FM17" s="9">
        <v>3.891</v>
      </c>
      <c r="FN17" s="9">
        <v>2.7879999999999998</v>
      </c>
      <c r="FO17" s="9">
        <v>5.4820000000000002</v>
      </c>
      <c r="FP17" s="9">
        <v>2.645</v>
      </c>
      <c r="FQ17" s="9">
        <v>2.8359999999999999</v>
      </c>
      <c r="FR17" s="9">
        <v>0.63400000000000001</v>
      </c>
      <c r="FS17" s="9">
        <v>0.46600000000000003</v>
      </c>
      <c r="FT17" s="9">
        <v>0.16700000000000001</v>
      </c>
      <c r="FU17" s="9">
        <v>5.3920000000000003</v>
      </c>
      <c r="FV17" s="9">
        <v>3.1930000000000001</v>
      </c>
      <c r="FW17" s="9">
        <v>2.1989999999999998</v>
      </c>
    </row>
    <row r="18" spans="1:179">
      <c r="A18" s="10">
        <v>44593</v>
      </c>
      <c r="B18" s="9">
        <v>5.97</v>
      </c>
      <c r="C18" s="9">
        <v>17.067</v>
      </c>
      <c r="D18" s="9">
        <v>9.0519999999999996</v>
      </c>
      <c r="E18" s="9">
        <v>8.0150000000000006</v>
      </c>
      <c r="F18" s="9">
        <v>43.616999999999997</v>
      </c>
      <c r="G18" s="9">
        <v>22.893000000000001</v>
      </c>
      <c r="H18" s="9">
        <v>20.725000000000001</v>
      </c>
      <c r="I18" s="9">
        <v>19.876000000000001</v>
      </c>
      <c r="J18" s="9">
        <v>10.429</v>
      </c>
      <c r="K18" s="9">
        <v>9.4469999999999992</v>
      </c>
      <c r="L18" s="9">
        <v>23.741</v>
      </c>
      <c r="M18" s="9">
        <v>12.464</v>
      </c>
      <c r="N18" s="9">
        <v>11.278</v>
      </c>
      <c r="O18" s="9">
        <v>16.23</v>
      </c>
      <c r="P18" s="9">
        <v>8.6760000000000002</v>
      </c>
      <c r="Q18" s="9">
        <v>7.5540000000000003</v>
      </c>
      <c r="R18" s="9">
        <v>7.5110000000000001</v>
      </c>
      <c r="S18" s="9">
        <v>3.7879999999999998</v>
      </c>
      <c r="T18" s="9">
        <v>3.7229999999999999</v>
      </c>
      <c r="U18" s="9">
        <v>11.977</v>
      </c>
      <c r="V18" s="9">
        <v>6.694</v>
      </c>
      <c r="W18" s="9">
        <v>5.2830000000000004</v>
      </c>
      <c r="X18" s="9">
        <v>96.164000000000001</v>
      </c>
      <c r="Y18" s="9">
        <v>47.643000000000001</v>
      </c>
      <c r="Z18" s="9">
        <v>48.521000000000001</v>
      </c>
      <c r="AA18" s="9">
        <v>147.43</v>
      </c>
      <c r="AB18" s="9">
        <v>71.817999999999998</v>
      </c>
      <c r="AC18" s="9">
        <v>75.611999999999995</v>
      </c>
      <c r="AD18" s="9">
        <v>28.707999999999998</v>
      </c>
      <c r="AE18" s="9">
        <v>13.887</v>
      </c>
      <c r="AF18" s="9">
        <v>14.821</v>
      </c>
      <c r="AG18" s="9">
        <v>21.855</v>
      </c>
      <c r="AH18" s="9">
        <v>11.12</v>
      </c>
      <c r="AI18" s="9">
        <v>10.736000000000001</v>
      </c>
      <c r="AJ18" s="9">
        <v>15.795</v>
      </c>
      <c r="AK18" s="9">
        <v>8.6929999999999996</v>
      </c>
      <c r="AL18" s="9">
        <v>7.101</v>
      </c>
      <c r="AM18" s="9">
        <v>6.0609999999999999</v>
      </c>
      <c r="AN18" s="9">
        <v>2.4260000000000002</v>
      </c>
      <c r="AO18" s="9">
        <v>3.6339999999999999</v>
      </c>
      <c r="AP18" s="9">
        <v>1.546</v>
      </c>
      <c r="AQ18" s="9">
        <v>0.70199999999999996</v>
      </c>
      <c r="AR18" s="9">
        <v>0.84399999999999997</v>
      </c>
      <c r="AS18" s="9">
        <v>1.625</v>
      </c>
      <c r="AT18" s="9">
        <v>0.68600000000000005</v>
      </c>
      <c r="AU18" s="9">
        <v>0.93899999999999995</v>
      </c>
      <c r="AV18" s="9">
        <v>5.2279999999999998</v>
      </c>
      <c r="AW18" s="9">
        <v>2.0819999999999999</v>
      </c>
      <c r="AX18" s="9">
        <v>3.1469999999999998</v>
      </c>
      <c r="AY18" s="9">
        <v>14.257999999999999</v>
      </c>
      <c r="AZ18" s="9">
        <v>7.3419999999999996</v>
      </c>
      <c r="BA18" s="9">
        <v>6.9169999999999998</v>
      </c>
      <c r="BB18" s="9">
        <v>10.23</v>
      </c>
      <c r="BC18" s="9">
        <v>5.4779999999999998</v>
      </c>
      <c r="BD18" s="9">
        <v>4.7519999999999998</v>
      </c>
      <c r="BE18" s="9">
        <v>0.218</v>
      </c>
      <c r="BF18" s="9">
        <v>0</v>
      </c>
      <c r="BG18" s="9">
        <v>0.218</v>
      </c>
      <c r="BH18" s="9">
        <v>4.0279999999999996</v>
      </c>
      <c r="BI18" s="9">
        <v>1.8640000000000001</v>
      </c>
      <c r="BJ18" s="9">
        <v>2.1640000000000001</v>
      </c>
      <c r="BK18" s="9">
        <v>4.5720000000000001</v>
      </c>
      <c r="BL18" s="9">
        <v>2.12</v>
      </c>
      <c r="BM18" s="9">
        <v>2.452</v>
      </c>
      <c r="BN18" s="9">
        <v>1.3779999999999999</v>
      </c>
      <c r="BO18" s="9">
        <v>0.81699999999999995</v>
      </c>
      <c r="BP18" s="9">
        <v>0.56100000000000005</v>
      </c>
      <c r="BQ18" s="9">
        <v>1.7470000000000001</v>
      </c>
      <c r="BR18" s="9">
        <v>1.2170000000000001</v>
      </c>
      <c r="BS18" s="9">
        <v>0.53100000000000003</v>
      </c>
      <c r="BT18" s="9">
        <v>0.183</v>
      </c>
      <c r="BU18" s="9">
        <v>0.183</v>
      </c>
      <c r="BV18" s="9">
        <v>0</v>
      </c>
      <c r="BW18" s="9">
        <v>2.8250000000000002</v>
      </c>
      <c r="BX18" s="9">
        <v>0.90300000000000002</v>
      </c>
      <c r="BY18" s="9">
        <v>1.921</v>
      </c>
      <c r="BZ18" s="9">
        <v>245.69399999999999</v>
      </c>
      <c r="CA18" s="9">
        <v>124.414</v>
      </c>
      <c r="CB18" s="9">
        <v>121.28100000000001</v>
      </c>
      <c r="CC18" s="9">
        <v>59.496000000000002</v>
      </c>
      <c r="CD18" s="9">
        <v>28.72</v>
      </c>
      <c r="CE18" s="9">
        <v>30.776</v>
      </c>
      <c r="CF18" s="9">
        <v>14.507</v>
      </c>
      <c r="CG18" s="9">
        <v>5.6429999999999998</v>
      </c>
      <c r="CH18" s="9">
        <v>8.8650000000000002</v>
      </c>
      <c r="CI18" s="9">
        <v>15.353999999999999</v>
      </c>
      <c r="CJ18" s="9">
        <v>8.1660000000000004</v>
      </c>
      <c r="CK18" s="9">
        <v>7.1879999999999997</v>
      </c>
      <c r="CL18" s="9">
        <v>29.635000000000002</v>
      </c>
      <c r="CM18" s="9">
        <v>14.912000000000001</v>
      </c>
      <c r="CN18" s="9">
        <v>14.723000000000001</v>
      </c>
      <c r="CO18" s="9">
        <v>186.19900000000001</v>
      </c>
      <c r="CP18" s="9">
        <v>95.694000000000003</v>
      </c>
      <c r="CQ18" s="9">
        <v>90.504999999999995</v>
      </c>
      <c r="CR18" s="9">
        <v>93.605999999999995</v>
      </c>
      <c r="CS18" s="9">
        <v>46.834000000000003</v>
      </c>
      <c r="CT18" s="9">
        <v>46.771999999999998</v>
      </c>
      <c r="CU18" s="9">
        <v>23.225999999999999</v>
      </c>
      <c r="CV18" s="9">
        <v>11.592000000000001</v>
      </c>
      <c r="CW18" s="9">
        <v>11.634</v>
      </c>
      <c r="CX18" s="9">
        <v>26.954999999999998</v>
      </c>
      <c r="CY18" s="9">
        <v>14.661</v>
      </c>
      <c r="CZ18" s="9">
        <v>12.295</v>
      </c>
      <c r="DA18" s="9">
        <v>43.423999999999999</v>
      </c>
      <c r="DB18" s="9">
        <v>20.582000000000001</v>
      </c>
      <c r="DC18" s="9">
        <v>22.843</v>
      </c>
      <c r="DD18" s="9">
        <v>92.593000000000004</v>
      </c>
      <c r="DE18" s="9">
        <v>48.859000000000002</v>
      </c>
      <c r="DF18" s="9">
        <v>43.732999999999997</v>
      </c>
      <c r="DG18" s="9">
        <v>37.801000000000002</v>
      </c>
      <c r="DH18" s="9">
        <v>20.314</v>
      </c>
      <c r="DI18" s="9">
        <v>17.486999999999998</v>
      </c>
      <c r="DJ18" s="9">
        <v>54.792000000000002</v>
      </c>
      <c r="DK18" s="9">
        <v>28.545000000000002</v>
      </c>
      <c r="DL18" s="9">
        <v>26.247</v>
      </c>
      <c r="DM18" s="9">
        <v>36.753</v>
      </c>
      <c r="DN18" s="9">
        <v>19.259</v>
      </c>
      <c r="DO18" s="9">
        <v>17.494</v>
      </c>
      <c r="DP18" s="9">
        <v>18.039000000000001</v>
      </c>
      <c r="DQ18" s="9">
        <v>9.2859999999999996</v>
      </c>
      <c r="DR18" s="9">
        <v>8.7520000000000007</v>
      </c>
      <c r="DS18" s="9">
        <v>32.341999999999999</v>
      </c>
      <c r="DT18" s="9">
        <v>16.414000000000001</v>
      </c>
      <c r="DU18" s="9">
        <v>15.927</v>
      </c>
      <c r="DV18" s="9">
        <v>213.35300000000001</v>
      </c>
      <c r="DW18" s="9">
        <v>107.999</v>
      </c>
      <c r="DX18" s="9">
        <v>105.354</v>
      </c>
      <c r="DY18" s="9">
        <v>355.67399999999998</v>
      </c>
      <c r="DZ18" s="9">
        <v>172.33699999999999</v>
      </c>
      <c r="EA18" s="9">
        <v>183.33600000000001</v>
      </c>
      <c r="EB18" s="9">
        <v>72.263000000000005</v>
      </c>
      <c r="EC18" s="9">
        <v>35.938000000000002</v>
      </c>
      <c r="ED18" s="9">
        <v>36.325000000000003</v>
      </c>
      <c r="EE18" s="9">
        <v>59.552</v>
      </c>
      <c r="EF18" s="9">
        <v>30.059000000000001</v>
      </c>
      <c r="EG18" s="9">
        <v>29.492999999999999</v>
      </c>
      <c r="EH18" s="9">
        <v>41.618000000000002</v>
      </c>
      <c r="EI18" s="9">
        <v>20.623000000000001</v>
      </c>
      <c r="EJ18" s="9">
        <v>20.994</v>
      </c>
      <c r="EK18" s="9">
        <v>17.934000000000001</v>
      </c>
      <c r="EL18" s="9">
        <v>9.4350000000000005</v>
      </c>
      <c r="EM18" s="9">
        <v>8.4979999999999993</v>
      </c>
      <c r="EN18" s="9">
        <v>2.9119999999999999</v>
      </c>
      <c r="EO18" s="9">
        <v>1.78</v>
      </c>
      <c r="EP18" s="9">
        <v>1.1319999999999999</v>
      </c>
      <c r="EQ18" s="9">
        <v>2.992</v>
      </c>
      <c r="ER18" s="9">
        <v>1.8680000000000001</v>
      </c>
      <c r="ES18" s="9">
        <v>1.1240000000000001</v>
      </c>
      <c r="ET18" s="9">
        <v>9.7200000000000006</v>
      </c>
      <c r="EU18" s="9">
        <v>4.0119999999999996</v>
      </c>
      <c r="EV18" s="9">
        <v>5.7080000000000002</v>
      </c>
      <c r="EW18" s="9">
        <v>36.158999999999999</v>
      </c>
      <c r="EX18" s="9">
        <v>17.016999999999999</v>
      </c>
      <c r="EY18" s="9">
        <v>19.141999999999999</v>
      </c>
      <c r="EZ18" s="9">
        <v>29.355</v>
      </c>
      <c r="FA18" s="9">
        <v>14.643000000000001</v>
      </c>
      <c r="FB18" s="9">
        <v>14.712</v>
      </c>
      <c r="FC18" s="9">
        <v>0.64500000000000002</v>
      </c>
      <c r="FD18" s="9">
        <v>0.64500000000000002</v>
      </c>
      <c r="FE18" s="9">
        <v>0</v>
      </c>
      <c r="FF18" s="9">
        <v>6.8029999999999999</v>
      </c>
      <c r="FG18" s="9">
        <v>2.3740000000000001</v>
      </c>
      <c r="FH18" s="9">
        <v>4.43</v>
      </c>
      <c r="FI18" s="9">
        <v>8.8949999999999996</v>
      </c>
      <c r="FJ18" s="9">
        <v>5.2770000000000001</v>
      </c>
      <c r="FK18" s="9">
        <v>3.6179999999999999</v>
      </c>
      <c r="FL18" s="9">
        <v>2.8940000000000001</v>
      </c>
      <c r="FM18" s="9">
        <v>1.89</v>
      </c>
      <c r="FN18" s="9">
        <v>1.0029999999999999</v>
      </c>
      <c r="FO18" s="9">
        <v>2.9860000000000002</v>
      </c>
      <c r="FP18" s="9">
        <v>1.7709999999999999</v>
      </c>
      <c r="FQ18" s="9">
        <v>1.2150000000000001</v>
      </c>
      <c r="FR18" s="9">
        <v>0.25</v>
      </c>
      <c r="FS18" s="9">
        <v>0.25</v>
      </c>
      <c r="FT18" s="9">
        <v>0</v>
      </c>
      <c r="FU18" s="9">
        <v>5.9080000000000004</v>
      </c>
      <c r="FV18" s="9">
        <v>3.5059999999999998</v>
      </c>
      <c r="FW18" s="9">
        <v>2.403</v>
      </c>
    </row>
    <row r="19" spans="1:179">
      <c r="A19" s="10">
        <v>44958</v>
      </c>
      <c r="B19" s="9">
        <v>6.8949999999999996</v>
      </c>
      <c r="C19" s="9">
        <v>13.865</v>
      </c>
      <c r="D19" s="9">
        <v>6.4459999999999997</v>
      </c>
      <c r="E19" s="9">
        <v>7.4189999999999996</v>
      </c>
      <c r="F19" s="9">
        <v>45.973999999999997</v>
      </c>
      <c r="G19" s="9">
        <v>23.344000000000001</v>
      </c>
      <c r="H19" s="9">
        <v>22.63</v>
      </c>
      <c r="I19" s="9">
        <v>18.858000000000001</v>
      </c>
      <c r="J19" s="9">
        <v>8.94</v>
      </c>
      <c r="K19" s="9">
        <v>9.9179999999999993</v>
      </c>
      <c r="L19" s="9">
        <v>27.116</v>
      </c>
      <c r="M19" s="9">
        <v>14.404</v>
      </c>
      <c r="N19" s="9">
        <v>12.712</v>
      </c>
      <c r="O19" s="9">
        <v>17.484000000000002</v>
      </c>
      <c r="P19" s="9">
        <v>8.6660000000000004</v>
      </c>
      <c r="Q19" s="9">
        <v>8.8179999999999996</v>
      </c>
      <c r="R19" s="9">
        <v>9.6319999999999997</v>
      </c>
      <c r="S19" s="9">
        <v>5.7380000000000004</v>
      </c>
      <c r="T19" s="9">
        <v>3.8940000000000001</v>
      </c>
      <c r="U19" s="9">
        <v>10.555</v>
      </c>
      <c r="V19" s="9">
        <v>5.577</v>
      </c>
      <c r="W19" s="9">
        <v>4.9779999999999998</v>
      </c>
      <c r="X19" s="9">
        <v>102.142</v>
      </c>
      <c r="Y19" s="9">
        <v>50.884</v>
      </c>
      <c r="Z19" s="9">
        <v>51.258000000000003</v>
      </c>
      <c r="AA19" s="9">
        <v>150.34299999999999</v>
      </c>
      <c r="AB19" s="9">
        <v>73.155000000000001</v>
      </c>
      <c r="AC19" s="9">
        <v>77.188000000000002</v>
      </c>
      <c r="AD19" s="9">
        <v>28.759</v>
      </c>
      <c r="AE19" s="9">
        <v>14.773999999999999</v>
      </c>
      <c r="AF19" s="9">
        <v>13.984999999999999</v>
      </c>
      <c r="AG19" s="9">
        <v>21.149000000000001</v>
      </c>
      <c r="AH19" s="9">
        <v>10.808999999999999</v>
      </c>
      <c r="AI19" s="9">
        <v>10.34</v>
      </c>
      <c r="AJ19" s="9">
        <v>0</v>
      </c>
      <c r="AK19" s="9">
        <v>0</v>
      </c>
      <c r="AL19" s="9">
        <v>0</v>
      </c>
      <c r="AM19" s="9">
        <v>7.109</v>
      </c>
      <c r="AN19" s="9">
        <v>3.24</v>
      </c>
      <c r="AO19" s="9">
        <v>3.8690000000000002</v>
      </c>
      <c r="AP19" s="9">
        <v>1.734</v>
      </c>
      <c r="AQ19" s="9">
        <v>0.59299999999999997</v>
      </c>
      <c r="AR19" s="9">
        <v>1.1399999999999999</v>
      </c>
      <c r="AS19" s="9">
        <v>2.1509999999999998</v>
      </c>
      <c r="AT19" s="9">
        <v>1.262</v>
      </c>
      <c r="AU19" s="9">
        <v>0.88800000000000001</v>
      </c>
      <c r="AV19" s="9">
        <v>5.4589999999999996</v>
      </c>
      <c r="AW19" s="9">
        <v>2.702</v>
      </c>
      <c r="AX19" s="9">
        <v>2.7570000000000001</v>
      </c>
      <c r="AY19" s="9">
        <v>13.813000000000001</v>
      </c>
      <c r="AZ19" s="9">
        <v>7.5129999999999999</v>
      </c>
      <c r="BA19" s="9">
        <v>6.3</v>
      </c>
      <c r="BB19" s="9">
        <v>8.5210000000000008</v>
      </c>
      <c r="BC19" s="9">
        <v>4.6029999999999998</v>
      </c>
      <c r="BD19" s="9">
        <v>3.9180000000000001</v>
      </c>
      <c r="BE19" s="9">
        <v>0.44600000000000001</v>
      </c>
      <c r="BF19" s="9">
        <v>0.115</v>
      </c>
      <c r="BG19" s="9">
        <v>0.33100000000000002</v>
      </c>
      <c r="BH19" s="9">
        <v>5.2919999999999998</v>
      </c>
      <c r="BI19" s="9">
        <v>2.9089999999999998</v>
      </c>
      <c r="BJ19" s="9">
        <v>2.383</v>
      </c>
      <c r="BK19" s="9">
        <v>4.3529999999999998</v>
      </c>
      <c r="BL19" s="9">
        <v>2.0289999999999999</v>
      </c>
      <c r="BM19" s="9">
        <v>2.323</v>
      </c>
      <c r="BN19" s="9">
        <v>1.127</v>
      </c>
      <c r="BO19" s="9">
        <v>0.57999999999999996</v>
      </c>
      <c r="BP19" s="9">
        <v>0.54700000000000004</v>
      </c>
      <c r="BQ19" s="9">
        <v>2.0339999999999998</v>
      </c>
      <c r="BR19" s="9">
        <v>0.97399999999999998</v>
      </c>
      <c r="BS19" s="9">
        <v>1.0609999999999999</v>
      </c>
      <c r="BT19" s="9">
        <v>0.108</v>
      </c>
      <c r="BU19" s="9">
        <v>0</v>
      </c>
      <c r="BV19" s="9">
        <v>0.108</v>
      </c>
      <c r="BW19" s="9">
        <v>2.3180000000000001</v>
      </c>
      <c r="BX19" s="9">
        <v>1.0549999999999999</v>
      </c>
      <c r="BY19" s="9">
        <v>1.2629999999999999</v>
      </c>
      <c r="BZ19" s="9">
        <v>258.82600000000002</v>
      </c>
      <c r="CA19" s="9">
        <v>132.84100000000001</v>
      </c>
      <c r="CB19" s="9">
        <v>125.986</v>
      </c>
      <c r="CC19" s="9">
        <v>60.438000000000002</v>
      </c>
      <c r="CD19" s="9">
        <v>29.167000000000002</v>
      </c>
      <c r="CE19" s="9">
        <v>31.271000000000001</v>
      </c>
      <c r="CF19" s="9">
        <v>13.766999999999999</v>
      </c>
      <c r="CG19" s="9">
        <v>6.7169999999999996</v>
      </c>
      <c r="CH19" s="9">
        <v>7.05</v>
      </c>
      <c r="CI19" s="9">
        <v>15.39</v>
      </c>
      <c r="CJ19" s="9">
        <v>6.7549999999999999</v>
      </c>
      <c r="CK19" s="9">
        <v>8.6349999999999998</v>
      </c>
      <c r="CL19" s="9">
        <v>31.280999999999999</v>
      </c>
      <c r="CM19" s="9">
        <v>15.696</v>
      </c>
      <c r="CN19" s="9">
        <v>15.585000000000001</v>
      </c>
      <c r="CO19" s="9">
        <v>198.38900000000001</v>
      </c>
      <c r="CP19" s="9">
        <v>103.673</v>
      </c>
      <c r="CQ19" s="9">
        <v>94.715000000000003</v>
      </c>
      <c r="CR19" s="9">
        <v>94.652000000000001</v>
      </c>
      <c r="CS19" s="9">
        <v>48.712000000000003</v>
      </c>
      <c r="CT19" s="9">
        <v>45.94</v>
      </c>
      <c r="CU19" s="9">
        <v>31.361000000000001</v>
      </c>
      <c r="CV19" s="9">
        <v>16.568000000000001</v>
      </c>
      <c r="CW19" s="9">
        <v>14.792999999999999</v>
      </c>
      <c r="CX19" s="9">
        <v>28.02</v>
      </c>
      <c r="CY19" s="9">
        <v>12.74</v>
      </c>
      <c r="CZ19" s="9">
        <v>15.28</v>
      </c>
      <c r="DA19" s="9">
        <v>35.271000000000001</v>
      </c>
      <c r="DB19" s="9">
        <v>19.402999999999999</v>
      </c>
      <c r="DC19" s="9">
        <v>15.867000000000001</v>
      </c>
      <c r="DD19" s="9">
        <v>103.73699999999999</v>
      </c>
      <c r="DE19" s="9">
        <v>54.962000000000003</v>
      </c>
      <c r="DF19" s="9">
        <v>48.774999999999999</v>
      </c>
      <c r="DG19" s="9">
        <v>43.593000000000004</v>
      </c>
      <c r="DH19" s="9">
        <v>20.748999999999999</v>
      </c>
      <c r="DI19" s="9">
        <v>22.844000000000001</v>
      </c>
      <c r="DJ19" s="9">
        <v>60.143999999999998</v>
      </c>
      <c r="DK19" s="9">
        <v>34.212000000000003</v>
      </c>
      <c r="DL19" s="9">
        <v>25.931000000000001</v>
      </c>
      <c r="DM19" s="9">
        <v>42.686</v>
      </c>
      <c r="DN19" s="9">
        <v>24.120999999999999</v>
      </c>
      <c r="DO19" s="9">
        <v>18.565999999999999</v>
      </c>
      <c r="DP19" s="9">
        <v>17.457999999999998</v>
      </c>
      <c r="DQ19" s="9">
        <v>10.092000000000001</v>
      </c>
      <c r="DR19" s="9">
        <v>7.3659999999999997</v>
      </c>
      <c r="DS19" s="9">
        <v>31.992999999999999</v>
      </c>
      <c r="DT19" s="9">
        <v>15.401</v>
      </c>
      <c r="DU19" s="9">
        <v>16.593</v>
      </c>
      <c r="DV19" s="9">
        <v>226.833</v>
      </c>
      <c r="DW19" s="9">
        <v>117.44</v>
      </c>
      <c r="DX19" s="9">
        <v>109.393</v>
      </c>
      <c r="DY19" s="9">
        <v>364.85</v>
      </c>
      <c r="DZ19" s="9">
        <v>176.887</v>
      </c>
      <c r="EA19" s="9">
        <v>187.96299999999999</v>
      </c>
      <c r="EB19" s="9">
        <v>81.873999999999995</v>
      </c>
      <c r="EC19" s="9">
        <v>39.917999999999999</v>
      </c>
      <c r="ED19" s="9">
        <v>41.956000000000003</v>
      </c>
      <c r="EE19" s="9">
        <v>66.242999999999995</v>
      </c>
      <c r="EF19" s="9">
        <v>32.533000000000001</v>
      </c>
      <c r="EG19" s="9">
        <v>33.71</v>
      </c>
      <c r="EH19" s="9">
        <v>0</v>
      </c>
      <c r="EI19" s="9">
        <v>0</v>
      </c>
      <c r="EJ19" s="9">
        <v>0</v>
      </c>
      <c r="EK19" s="9">
        <v>24.376000000000001</v>
      </c>
      <c r="EL19" s="9">
        <v>10.221</v>
      </c>
      <c r="EM19" s="9">
        <v>14.154999999999999</v>
      </c>
      <c r="EN19" s="9">
        <v>4.1870000000000003</v>
      </c>
      <c r="EO19" s="9">
        <v>2.0760000000000001</v>
      </c>
      <c r="EP19" s="9">
        <v>2.1110000000000002</v>
      </c>
      <c r="EQ19" s="9">
        <v>3.97</v>
      </c>
      <c r="ER19" s="9">
        <v>2.4740000000000002</v>
      </c>
      <c r="ES19" s="9">
        <v>1.496</v>
      </c>
      <c r="ET19" s="9">
        <v>11.661</v>
      </c>
      <c r="EU19" s="9">
        <v>4.9109999999999996</v>
      </c>
      <c r="EV19" s="9">
        <v>6.75</v>
      </c>
      <c r="EW19" s="9">
        <v>39.279000000000003</v>
      </c>
      <c r="EX19" s="9">
        <v>17.373000000000001</v>
      </c>
      <c r="EY19" s="9">
        <v>21.905999999999999</v>
      </c>
      <c r="EZ19" s="9">
        <v>29.699000000000002</v>
      </c>
      <c r="FA19" s="9">
        <v>14.12</v>
      </c>
      <c r="FB19" s="9">
        <v>15.579000000000001</v>
      </c>
      <c r="FC19" s="9">
        <v>1.7250000000000001</v>
      </c>
      <c r="FD19" s="9">
        <v>0.496</v>
      </c>
      <c r="FE19" s="9">
        <v>1.2290000000000001</v>
      </c>
      <c r="FF19" s="9">
        <v>9.58</v>
      </c>
      <c r="FG19" s="9">
        <v>3.2530000000000001</v>
      </c>
      <c r="FH19" s="9">
        <v>6.327</v>
      </c>
      <c r="FI19" s="9">
        <v>8.3460000000000001</v>
      </c>
      <c r="FJ19" s="9">
        <v>5.4130000000000003</v>
      </c>
      <c r="FK19" s="9">
        <v>2.9329999999999998</v>
      </c>
      <c r="FL19" s="9">
        <v>2.2440000000000002</v>
      </c>
      <c r="FM19" s="9">
        <v>1.1259999999999999</v>
      </c>
      <c r="FN19" s="9">
        <v>1.119</v>
      </c>
      <c r="FO19" s="9">
        <v>2.2949999999999999</v>
      </c>
      <c r="FP19" s="9">
        <v>1.2809999999999999</v>
      </c>
      <c r="FQ19" s="9">
        <v>1.014</v>
      </c>
      <c r="FR19" s="9">
        <v>0.16900000000000001</v>
      </c>
      <c r="FS19" s="9">
        <v>0</v>
      </c>
      <c r="FT19" s="9">
        <v>0.16900000000000001</v>
      </c>
      <c r="FU19" s="9">
        <v>6.0510000000000002</v>
      </c>
      <c r="FV19" s="9">
        <v>4.1319999999999997</v>
      </c>
      <c r="FW19" s="9">
        <v>1.919</v>
      </c>
    </row>
    <row r="20" spans="1:179">
      <c r="A20" s="10">
        <v>45323</v>
      </c>
      <c r="B20" s="9">
        <v>7.1719999999999997</v>
      </c>
      <c r="C20" s="9">
        <v>18.526</v>
      </c>
      <c r="D20" s="9">
        <v>9.2129999999999992</v>
      </c>
      <c r="E20" s="9">
        <v>9.3140000000000001</v>
      </c>
      <c r="F20" s="9">
        <v>44.822000000000003</v>
      </c>
      <c r="G20" s="9">
        <v>23.01</v>
      </c>
      <c r="H20" s="9">
        <v>21.812000000000001</v>
      </c>
      <c r="I20" s="9">
        <v>19.532</v>
      </c>
      <c r="J20" s="9">
        <v>10.372</v>
      </c>
      <c r="K20" s="9">
        <v>9.16</v>
      </c>
      <c r="L20" s="9">
        <v>25.29</v>
      </c>
      <c r="M20" s="9">
        <v>12.638</v>
      </c>
      <c r="N20" s="9">
        <v>12.651999999999999</v>
      </c>
      <c r="O20" s="9">
        <v>16.994</v>
      </c>
      <c r="P20" s="9">
        <v>8.5229999999999997</v>
      </c>
      <c r="Q20" s="9">
        <v>8.4710000000000001</v>
      </c>
      <c r="R20" s="9">
        <v>8.2959999999999994</v>
      </c>
      <c r="S20" s="9">
        <v>4.1150000000000002</v>
      </c>
      <c r="T20" s="9">
        <v>4.181</v>
      </c>
      <c r="U20" s="9">
        <v>9.5519999999999996</v>
      </c>
      <c r="V20" s="9">
        <v>4.72</v>
      </c>
      <c r="W20" s="9">
        <v>4.8319999999999999</v>
      </c>
      <c r="X20" s="9">
        <v>106.786</v>
      </c>
      <c r="Y20" s="9">
        <v>52.360999999999997</v>
      </c>
      <c r="Z20" s="9">
        <v>54.424999999999997</v>
      </c>
      <c r="AA20" s="9">
        <v>152.66800000000001</v>
      </c>
      <c r="AB20" s="9">
        <v>74.265000000000001</v>
      </c>
      <c r="AC20" s="9">
        <v>78.402000000000001</v>
      </c>
      <c r="AD20" s="9">
        <v>28.617999999999999</v>
      </c>
      <c r="AE20" s="9">
        <v>13.702999999999999</v>
      </c>
      <c r="AF20" s="9">
        <v>14.914999999999999</v>
      </c>
      <c r="AG20" s="9">
        <v>22.492999999999999</v>
      </c>
      <c r="AH20" s="9">
        <v>11.137</v>
      </c>
      <c r="AI20" s="9">
        <v>11.355</v>
      </c>
      <c r="AJ20" s="9">
        <v>0</v>
      </c>
      <c r="AK20" s="9">
        <v>0</v>
      </c>
      <c r="AL20" s="9">
        <v>0</v>
      </c>
      <c r="AM20" s="9">
        <v>8.6709999999999994</v>
      </c>
      <c r="AN20" s="9">
        <v>3.9260000000000002</v>
      </c>
      <c r="AO20" s="9">
        <v>4.7450000000000001</v>
      </c>
      <c r="AP20" s="9">
        <v>1.7969999999999999</v>
      </c>
      <c r="AQ20" s="9">
        <v>0.67500000000000004</v>
      </c>
      <c r="AR20" s="9">
        <v>1.123</v>
      </c>
      <c r="AS20" s="9">
        <v>1.7</v>
      </c>
      <c r="AT20" s="9">
        <v>1.0740000000000001</v>
      </c>
      <c r="AU20" s="9">
        <v>0.626</v>
      </c>
      <c r="AV20" s="9">
        <v>4.4260000000000002</v>
      </c>
      <c r="AW20" s="9">
        <v>1.492</v>
      </c>
      <c r="AX20" s="9">
        <v>2.9340000000000002</v>
      </c>
      <c r="AY20" s="9">
        <v>10.44</v>
      </c>
      <c r="AZ20" s="9">
        <v>4.3209999999999997</v>
      </c>
      <c r="BA20" s="9">
        <v>6.1189999999999998</v>
      </c>
      <c r="BB20" s="9">
        <v>7.5149999999999997</v>
      </c>
      <c r="BC20" s="9">
        <v>3.552</v>
      </c>
      <c r="BD20" s="9">
        <v>3.9630000000000001</v>
      </c>
      <c r="BE20" s="9">
        <v>0.71599999999999997</v>
      </c>
      <c r="BF20" s="9">
        <v>0.17100000000000001</v>
      </c>
      <c r="BG20" s="9">
        <v>0.54400000000000004</v>
      </c>
      <c r="BH20" s="9">
        <v>2.9249999999999998</v>
      </c>
      <c r="BI20" s="9">
        <v>0.76900000000000002</v>
      </c>
      <c r="BJ20" s="9">
        <v>2.1560000000000001</v>
      </c>
      <c r="BK20" s="9">
        <v>5.2380000000000004</v>
      </c>
      <c r="BL20" s="9">
        <v>2.964</v>
      </c>
      <c r="BM20" s="9">
        <v>2.2730000000000001</v>
      </c>
      <c r="BN20" s="9">
        <v>1.0489999999999999</v>
      </c>
      <c r="BO20" s="9">
        <v>0.67600000000000005</v>
      </c>
      <c r="BP20" s="9">
        <v>0.373</v>
      </c>
      <c r="BQ20" s="9">
        <v>2.0369999999999999</v>
      </c>
      <c r="BR20" s="9">
        <v>1.1679999999999999</v>
      </c>
      <c r="BS20" s="9">
        <v>0.87</v>
      </c>
      <c r="BT20" s="9">
        <v>0.16800000000000001</v>
      </c>
      <c r="BU20" s="9">
        <v>8.6999999999999994E-2</v>
      </c>
      <c r="BV20" s="9">
        <v>8.1000000000000003E-2</v>
      </c>
      <c r="BW20" s="9">
        <v>3.2</v>
      </c>
      <c r="BX20" s="9">
        <v>1.7969999999999999</v>
      </c>
      <c r="BY20" s="9">
        <v>1.403</v>
      </c>
      <c r="BZ20" s="9">
        <v>259.29500000000002</v>
      </c>
      <c r="CA20" s="9">
        <v>130.75899999999999</v>
      </c>
      <c r="CB20" s="9">
        <v>128.53700000000001</v>
      </c>
      <c r="CC20" s="9">
        <v>54.48</v>
      </c>
      <c r="CD20" s="9">
        <v>28.719000000000001</v>
      </c>
      <c r="CE20" s="9">
        <v>25.760999999999999</v>
      </c>
      <c r="CF20" s="9">
        <v>14.984999999999999</v>
      </c>
      <c r="CG20" s="9">
        <v>7.4729999999999999</v>
      </c>
      <c r="CH20" s="9">
        <v>7.5119999999999996</v>
      </c>
      <c r="CI20" s="9">
        <v>16.809000000000001</v>
      </c>
      <c r="CJ20" s="9">
        <v>9.2929999999999993</v>
      </c>
      <c r="CK20" s="9">
        <v>7.516</v>
      </c>
      <c r="CL20" s="9">
        <v>22.686</v>
      </c>
      <c r="CM20" s="9">
        <v>11.952999999999999</v>
      </c>
      <c r="CN20" s="9">
        <v>10.733000000000001</v>
      </c>
      <c r="CO20" s="9">
        <v>204.815</v>
      </c>
      <c r="CP20" s="9">
        <v>102.04</v>
      </c>
      <c r="CQ20" s="9">
        <v>102.776</v>
      </c>
      <c r="CR20" s="9">
        <v>103.94499999999999</v>
      </c>
      <c r="CS20" s="9">
        <v>50.738999999999997</v>
      </c>
      <c r="CT20" s="9">
        <v>53.206000000000003</v>
      </c>
      <c r="CU20" s="9">
        <v>36.134999999999998</v>
      </c>
      <c r="CV20" s="9">
        <v>18.556999999999999</v>
      </c>
      <c r="CW20" s="9">
        <v>17.577999999999999</v>
      </c>
      <c r="CX20" s="9">
        <v>32.244</v>
      </c>
      <c r="CY20" s="9">
        <v>15.723000000000001</v>
      </c>
      <c r="CZ20" s="9">
        <v>16.521999999999998</v>
      </c>
      <c r="DA20" s="9">
        <v>35.564999999999998</v>
      </c>
      <c r="DB20" s="9">
        <v>16.459</v>
      </c>
      <c r="DC20" s="9">
        <v>19.106000000000002</v>
      </c>
      <c r="DD20" s="9">
        <v>100.87</v>
      </c>
      <c r="DE20" s="9">
        <v>51.3</v>
      </c>
      <c r="DF20" s="9">
        <v>49.57</v>
      </c>
      <c r="DG20" s="9">
        <v>42.456000000000003</v>
      </c>
      <c r="DH20" s="9">
        <v>21.335999999999999</v>
      </c>
      <c r="DI20" s="9">
        <v>21.119</v>
      </c>
      <c r="DJ20" s="9">
        <v>58.414000000000001</v>
      </c>
      <c r="DK20" s="9">
        <v>29.963999999999999</v>
      </c>
      <c r="DL20" s="9">
        <v>28.45</v>
      </c>
      <c r="DM20" s="9">
        <v>38.189</v>
      </c>
      <c r="DN20" s="9">
        <v>18.861000000000001</v>
      </c>
      <c r="DO20" s="9">
        <v>19.329000000000001</v>
      </c>
      <c r="DP20" s="9">
        <v>20.225000000000001</v>
      </c>
      <c r="DQ20" s="9">
        <v>11.103</v>
      </c>
      <c r="DR20" s="9">
        <v>9.1219999999999999</v>
      </c>
      <c r="DS20" s="9">
        <v>27.346</v>
      </c>
      <c r="DT20" s="9">
        <v>13.757</v>
      </c>
      <c r="DU20" s="9">
        <v>13.589</v>
      </c>
      <c r="DV20" s="9">
        <v>231.95</v>
      </c>
      <c r="DW20" s="9">
        <v>117.002</v>
      </c>
      <c r="DX20" s="9">
        <v>114.94799999999999</v>
      </c>
      <c r="DY20" s="9">
        <v>373.26299999999998</v>
      </c>
      <c r="DZ20" s="9">
        <v>180.595</v>
      </c>
      <c r="EA20" s="9">
        <v>192.66800000000001</v>
      </c>
      <c r="EB20" s="9">
        <v>75.947000000000003</v>
      </c>
      <c r="EC20" s="9">
        <v>36.527999999999999</v>
      </c>
      <c r="ED20" s="9">
        <v>39.42</v>
      </c>
      <c r="EE20" s="9">
        <v>58.058999999999997</v>
      </c>
      <c r="EF20" s="9">
        <v>27.463000000000001</v>
      </c>
      <c r="EG20" s="9">
        <v>30.597000000000001</v>
      </c>
      <c r="EH20" s="9">
        <v>0</v>
      </c>
      <c r="EI20" s="9">
        <v>0</v>
      </c>
      <c r="EJ20" s="9">
        <v>0</v>
      </c>
      <c r="EK20" s="9">
        <v>16.803000000000001</v>
      </c>
      <c r="EL20" s="9">
        <v>7.9829999999999997</v>
      </c>
      <c r="EM20" s="9">
        <v>8.8209999999999997</v>
      </c>
      <c r="EN20" s="9">
        <v>3.9169999999999998</v>
      </c>
      <c r="EO20" s="9">
        <v>1.5009999999999999</v>
      </c>
      <c r="EP20" s="9">
        <v>2.415</v>
      </c>
      <c r="EQ20" s="9">
        <v>5.3579999999999997</v>
      </c>
      <c r="ER20" s="9">
        <v>3.6859999999999999</v>
      </c>
      <c r="ES20" s="9">
        <v>1.6719999999999999</v>
      </c>
      <c r="ET20" s="9">
        <v>12.53</v>
      </c>
      <c r="EU20" s="9">
        <v>5.3789999999999996</v>
      </c>
      <c r="EV20" s="9">
        <v>7.1509999999999998</v>
      </c>
      <c r="EW20" s="9">
        <v>35.868000000000002</v>
      </c>
      <c r="EX20" s="9">
        <v>17.209</v>
      </c>
      <c r="EY20" s="9">
        <v>18.658999999999999</v>
      </c>
      <c r="EZ20" s="9">
        <v>24.283000000000001</v>
      </c>
      <c r="FA20" s="9">
        <v>11.81</v>
      </c>
      <c r="FB20" s="9">
        <v>12.473000000000001</v>
      </c>
      <c r="FC20" s="9">
        <v>1.35</v>
      </c>
      <c r="FD20" s="9">
        <v>0.46500000000000002</v>
      </c>
      <c r="FE20" s="9">
        <v>0.88400000000000001</v>
      </c>
      <c r="FF20" s="9">
        <v>11.585000000000001</v>
      </c>
      <c r="FG20" s="9">
        <v>5.399</v>
      </c>
      <c r="FH20" s="9">
        <v>6.1859999999999999</v>
      </c>
      <c r="FI20" s="9">
        <v>9.3659999999999997</v>
      </c>
      <c r="FJ20" s="9">
        <v>5.6120000000000001</v>
      </c>
      <c r="FK20" s="9">
        <v>3.7530000000000001</v>
      </c>
      <c r="FL20" s="9">
        <v>3.286</v>
      </c>
      <c r="FM20" s="9">
        <v>2.3199999999999998</v>
      </c>
      <c r="FN20" s="9">
        <v>0.96599999999999997</v>
      </c>
      <c r="FO20" s="9">
        <v>3.0630000000000002</v>
      </c>
      <c r="FP20" s="9">
        <v>1.946</v>
      </c>
      <c r="FQ20" s="9">
        <v>1.117</v>
      </c>
      <c r="FR20" s="9">
        <v>0.49</v>
      </c>
      <c r="FS20" s="9">
        <v>0.49</v>
      </c>
      <c r="FT20" s="9">
        <v>0</v>
      </c>
      <c r="FU20" s="9">
        <v>6.3029999999999999</v>
      </c>
      <c r="FV20" s="9">
        <v>3.6659999999999999</v>
      </c>
      <c r="FW20" s="9">
        <v>2.637</v>
      </c>
    </row>
    <row r="21" spans="1:179">
      <c r="A21" s="10">
        <v>45689</v>
      </c>
      <c r="B21" s="9">
        <v>7.077</v>
      </c>
      <c r="C21" s="9">
        <v>17.890999999999998</v>
      </c>
      <c r="D21" s="9">
        <v>9.7560000000000002</v>
      </c>
      <c r="E21" s="9">
        <v>8.1349999999999998</v>
      </c>
      <c r="F21" s="9">
        <v>48.341999999999999</v>
      </c>
      <c r="G21" s="9">
        <v>24.413</v>
      </c>
      <c r="H21" s="9">
        <v>23.928999999999998</v>
      </c>
      <c r="I21" s="9">
        <v>19.739999999999998</v>
      </c>
      <c r="J21" s="9">
        <v>9.5890000000000004</v>
      </c>
      <c r="K21" s="9">
        <v>10.151</v>
      </c>
      <c r="L21" s="9">
        <v>28.602</v>
      </c>
      <c r="M21" s="9">
        <v>14.824</v>
      </c>
      <c r="N21" s="9">
        <v>13.778</v>
      </c>
      <c r="O21" s="9">
        <v>18.350000000000001</v>
      </c>
      <c r="P21" s="9">
        <v>9.6129999999999995</v>
      </c>
      <c r="Q21" s="9">
        <v>8.7370000000000001</v>
      </c>
      <c r="R21" s="9">
        <v>10.252000000000001</v>
      </c>
      <c r="S21" s="9">
        <v>5.21</v>
      </c>
      <c r="T21" s="9">
        <v>5.0410000000000004</v>
      </c>
      <c r="U21" s="9">
        <v>9.9749999999999996</v>
      </c>
      <c r="V21" s="9">
        <v>4.3890000000000002</v>
      </c>
      <c r="W21" s="9">
        <v>5.5860000000000003</v>
      </c>
      <c r="X21" s="9">
        <v>109.703</v>
      </c>
      <c r="Y21" s="9">
        <v>56.4</v>
      </c>
      <c r="Z21" s="9">
        <v>53.302</v>
      </c>
      <c r="AA21" s="9">
        <v>158.69499999999999</v>
      </c>
      <c r="AB21" s="9">
        <v>79.233999999999995</v>
      </c>
      <c r="AC21" s="9">
        <v>79.460999999999999</v>
      </c>
      <c r="AD21" s="9">
        <v>29.259</v>
      </c>
      <c r="AE21" s="9">
        <v>14.839</v>
      </c>
      <c r="AF21" s="9">
        <v>14.42</v>
      </c>
      <c r="AG21" s="9">
        <v>23.454000000000001</v>
      </c>
      <c r="AH21" s="9">
        <v>12.026999999999999</v>
      </c>
      <c r="AI21" s="9">
        <v>11.427</v>
      </c>
      <c r="AJ21" s="9">
        <v>0</v>
      </c>
      <c r="AK21" s="9">
        <v>0</v>
      </c>
      <c r="AL21" s="9">
        <v>0</v>
      </c>
      <c r="AM21" s="9">
        <v>9.5980000000000008</v>
      </c>
      <c r="AN21" s="9">
        <v>5.2389999999999999</v>
      </c>
      <c r="AO21" s="9">
        <v>4.359</v>
      </c>
      <c r="AP21" s="9">
        <v>0.94799999999999995</v>
      </c>
      <c r="AQ21" s="9">
        <v>0.29199999999999998</v>
      </c>
      <c r="AR21" s="9">
        <v>0.65600000000000003</v>
      </c>
      <c r="AS21" s="9">
        <v>1.444</v>
      </c>
      <c r="AT21" s="9">
        <v>0.80300000000000005</v>
      </c>
      <c r="AU21" s="9">
        <v>0.64100000000000001</v>
      </c>
      <c r="AV21" s="9">
        <v>4.3609999999999998</v>
      </c>
      <c r="AW21" s="9">
        <v>2.0089999999999999</v>
      </c>
      <c r="AX21" s="9">
        <v>2.351</v>
      </c>
      <c r="AY21" s="9">
        <v>11.757999999999999</v>
      </c>
      <c r="AZ21" s="9">
        <v>4.7679999999999998</v>
      </c>
      <c r="BA21" s="9">
        <v>6.9909999999999997</v>
      </c>
      <c r="BB21" s="9">
        <v>8.3650000000000002</v>
      </c>
      <c r="BC21" s="9">
        <v>3.7349999999999999</v>
      </c>
      <c r="BD21" s="9">
        <v>4.63</v>
      </c>
      <c r="BE21" s="9">
        <v>0.10199999999999999</v>
      </c>
      <c r="BF21" s="9">
        <v>0</v>
      </c>
      <c r="BG21" s="9">
        <v>0.10199999999999999</v>
      </c>
      <c r="BH21" s="9">
        <v>3.3940000000000001</v>
      </c>
      <c r="BI21" s="9">
        <v>1.0329999999999999</v>
      </c>
      <c r="BJ21" s="9">
        <v>2.3610000000000002</v>
      </c>
      <c r="BK21" s="9">
        <v>4.0220000000000002</v>
      </c>
      <c r="BL21" s="9">
        <v>2.4340000000000002</v>
      </c>
      <c r="BM21" s="9">
        <v>1.5880000000000001</v>
      </c>
      <c r="BN21" s="9">
        <v>1.476</v>
      </c>
      <c r="BO21" s="9">
        <v>0.82899999999999996</v>
      </c>
      <c r="BP21" s="9">
        <v>0.64700000000000002</v>
      </c>
      <c r="BQ21" s="9">
        <v>1.61</v>
      </c>
      <c r="BR21" s="9">
        <v>0.65400000000000003</v>
      </c>
      <c r="BS21" s="9">
        <v>0.95699999999999996</v>
      </c>
      <c r="BT21" s="9">
        <v>0.14399999999999999</v>
      </c>
      <c r="BU21" s="9">
        <v>0</v>
      </c>
      <c r="BV21" s="9">
        <v>0.14399999999999999</v>
      </c>
      <c r="BW21" s="9">
        <v>2.4119999999999999</v>
      </c>
      <c r="BX21" s="9">
        <v>1.78</v>
      </c>
      <c r="BY21" s="9">
        <v>0.63200000000000001</v>
      </c>
      <c r="BZ21" s="9">
        <v>271.01900000000001</v>
      </c>
      <c r="CA21" s="9">
        <v>137.053</v>
      </c>
      <c r="CB21" s="9">
        <v>133.96600000000001</v>
      </c>
      <c r="CC21" s="9">
        <v>53.569000000000003</v>
      </c>
      <c r="CD21" s="9">
        <v>27.11</v>
      </c>
      <c r="CE21" s="9">
        <v>26.46</v>
      </c>
      <c r="CF21" s="9">
        <v>15.377000000000001</v>
      </c>
      <c r="CG21" s="9">
        <v>7.65</v>
      </c>
      <c r="CH21" s="9">
        <v>7.7270000000000003</v>
      </c>
      <c r="CI21" s="9">
        <v>14.337999999999999</v>
      </c>
      <c r="CJ21" s="9">
        <v>6.2039999999999997</v>
      </c>
      <c r="CK21" s="9">
        <v>8.1340000000000003</v>
      </c>
      <c r="CL21" s="9">
        <v>23.855</v>
      </c>
      <c r="CM21" s="9">
        <v>13.256</v>
      </c>
      <c r="CN21" s="9">
        <v>10.599</v>
      </c>
      <c r="CO21" s="9">
        <v>217.45</v>
      </c>
      <c r="CP21" s="9">
        <v>109.944</v>
      </c>
      <c r="CQ21" s="9">
        <v>107.506</v>
      </c>
      <c r="CR21" s="9">
        <v>116.252</v>
      </c>
      <c r="CS21" s="9">
        <v>56.506</v>
      </c>
      <c r="CT21" s="9">
        <v>59.746000000000002</v>
      </c>
      <c r="CU21" s="9">
        <v>30.27</v>
      </c>
      <c r="CV21" s="9">
        <v>12.179</v>
      </c>
      <c r="CW21" s="9">
        <v>18.09</v>
      </c>
      <c r="CX21" s="9">
        <v>42.341000000000001</v>
      </c>
      <c r="CY21" s="9">
        <v>21.029</v>
      </c>
      <c r="CZ21" s="9">
        <v>21.312000000000001</v>
      </c>
      <c r="DA21" s="9">
        <v>43.642000000000003</v>
      </c>
      <c r="DB21" s="9">
        <v>23.297999999999998</v>
      </c>
      <c r="DC21" s="9">
        <v>20.344000000000001</v>
      </c>
      <c r="DD21" s="9">
        <v>101.197</v>
      </c>
      <c r="DE21" s="9">
        <v>53.438000000000002</v>
      </c>
      <c r="DF21" s="9">
        <v>47.76</v>
      </c>
      <c r="DG21" s="9">
        <v>46.512999999999998</v>
      </c>
      <c r="DH21" s="9">
        <v>24.716000000000001</v>
      </c>
      <c r="DI21" s="9">
        <v>21.797000000000001</v>
      </c>
      <c r="DJ21" s="9">
        <v>54.685000000000002</v>
      </c>
      <c r="DK21" s="9">
        <v>28.721</v>
      </c>
      <c r="DL21" s="9">
        <v>25.963000000000001</v>
      </c>
      <c r="DM21" s="9">
        <v>34.621000000000002</v>
      </c>
      <c r="DN21" s="9">
        <v>19.111000000000001</v>
      </c>
      <c r="DO21" s="9">
        <v>15.51</v>
      </c>
      <c r="DP21" s="9">
        <v>20.064</v>
      </c>
      <c r="DQ21" s="9">
        <v>9.6110000000000007</v>
      </c>
      <c r="DR21" s="9">
        <v>10.452999999999999</v>
      </c>
      <c r="DS21" s="9">
        <v>30.224</v>
      </c>
      <c r="DT21" s="9">
        <v>14.436</v>
      </c>
      <c r="DU21" s="9">
        <v>15.788</v>
      </c>
      <c r="DV21" s="9">
        <v>240.79499999999999</v>
      </c>
      <c r="DW21" s="9">
        <v>122.617</v>
      </c>
      <c r="DX21" s="9">
        <v>118.17700000000001</v>
      </c>
      <c r="DY21" s="9">
        <v>384.78699999999998</v>
      </c>
      <c r="DZ21" s="9">
        <v>185.34800000000001</v>
      </c>
      <c r="EA21" s="9">
        <v>199.43899999999999</v>
      </c>
      <c r="EB21" s="9">
        <v>75.463999999999999</v>
      </c>
      <c r="EC21" s="9">
        <v>35.783999999999999</v>
      </c>
      <c r="ED21" s="9">
        <v>39.680999999999997</v>
      </c>
      <c r="EE21" s="9">
        <v>57.643000000000001</v>
      </c>
      <c r="EF21" s="9">
        <v>29.006</v>
      </c>
      <c r="EG21" s="9">
        <v>28.637</v>
      </c>
      <c r="EH21" s="9">
        <v>0</v>
      </c>
      <c r="EI21" s="9">
        <v>0</v>
      </c>
      <c r="EJ21" s="9">
        <v>0</v>
      </c>
      <c r="EK21" s="9">
        <v>16.434000000000001</v>
      </c>
      <c r="EL21" s="9">
        <v>7.8550000000000004</v>
      </c>
      <c r="EM21" s="9">
        <v>8.5790000000000006</v>
      </c>
      <c r="EN21" s="9">
        <v>2.964</v>
      </c>
      <c r="EO21" s="9">
        <v>1.3580000000000001</v>
      </c>
      <c r="EP21" s="9">
        <v>1.607</v>
      </c>
      <c r="EQ21" s="9">
        <v>4.0419999999999998</v>
      </c>
      <c r="ER21" s="9">
        <v>1.9990000000000001</v>
      </c>
      <c r="ES21" s="9">
        <v>2.0430000000000001</v>
      </c>
      <c r="ET21" s="9">
        <v>13.779</v>
      </c>
      <c r="EU21" s="9">
        <v>4.7789999999999999</v>
      </c>
      <c r="EV21" s="9">
        <v>9.0009999999999994</v>
      </c>
      <c r="EW21" s="9">
        <v>38.463999999999999</v>
      </c>
      <c r="EX21" s="9">
        <v>17.696000000000002</v>
      </c>
      <c r="EY21" s="9">
        <v>20.768000000000001</v>
      </c>
      <c r="EZ21" s="9">
        <v>25.885999999999999</v>
      </c>
      <c r="FA21" s="9">
        <v>12.747</v>
      </c>
      <c r="FB21" s="9">
        <v>13.138999999999999</v>
      </c>
      <c r="FC21" s="9">
        <v>1.214</v>
      </c>
      <c r="FD21" s="9">
        <v>0.128</v>
      </c>
      <c r="FE21" s="9">
        <v>1.0860000000000001</v>
      </c>
      <c r="FF21" s="9">
        <v>12.577</v>
      </c>
      <c r="FG21" s="9">
        <v>4.9489999999999998</v>
      </c>
      <c r="FH21" s="9">
        <v>7.6289999999999996</v>
      </c>
      <c r="FI21" s="9">
        <v>9.5820000000000007</v>
      </c>
      <c r="FJ21" s="9">
        <v>3.5179999999999998</v>
      </c>
      <c r="FK21" s="9">
        <v>6.0640000000000001</v>
      </c>
      <c r="FL21" s="9">
        <v>4.7069999999999999</v>
      </c>
      <c r="FM21" s="9">
        <v>2.1120000000000001</v>
      </c>
      <c r="FN21" s="9">
        <v>2.5950000000000002</v>
      </c>
      <c r="FO21" s="9">
        <v>4.3380000000000001</v>
      </c>
      <c r="FP21" s="9">
        <v>1.6890000000000001</v>
      </c>
      <c r="FQ21" s="9">
        <v>2.649</v>
      </c>
      <c r="FR21" s="9">
        <v>0.27400000000000002</v>
      </c>
      <c r="FS21" s="9">
        <v>0.27400000000000002</v>
      </c>
      <c r="FT21" s="9">
        <v>0</v>
      </c>
      <c r="FU21" s="9">
        <v>5.2439999999999998</v>
      </c>
      <c r="FV21" s="9">
        <v>1.829</v>
      </c>
      <c r="FW21" s="9">
        <v>3.415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3D29B-EC58-42E7-A5BD-C2195646BFA6}">
  <sheetPr>
    <pageSetUpPr fitToPage="1"/>
  </sheetPr>
  <dimension ref="A1:V165"/>
  <sheetViews>
    <sheetView zoomScaleNormal="100" workbookViewId="0">
      <pane ySplit="12" topLeftCell="A13" activePane="bottomLeft" state="frozen"/>
      <selection activeCell="C13" sqref="C13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2868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85" t="str">
        <f>Contents!B5</f>
        <v>6223.0 Job Mobility</v>
      </c>
      <c r="C5" s="85"/>
      <c r="D5" s="85"/>
      <c r="E5" s="85"/>
      <c r="F5" s="85"/>
      <c r="G5" s="85"/>
      <c r="H5" s="85"/>
      <c r="I5" s="85"/>
      <c r="J5" s="85"/>
      <c r="K5" s="85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85" t="str">
        <f>Contents!B6</f>
        <v>Table 1. Labour mobility, retrenchments and duration of employment</v>
      </c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pans="1:20" ht="15.95" customHeight="1">
      <c r="A7" s="30"/>
      <c r="B7" s="33" t="str">
        <f>Contents!B7</f>
        <v>Released at 11:30 am (Canberra time) Tue 29 July 2025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86" t="str">
        <f>Contents!C11</f>
        <v>Table 1.1 - Labour mobility, retrenchments and duration of employment by age, February 2025</v>
      </c>
      <c r="B8" s="86"/>
      <c r="C8" s="86"/>
      <c r="D8" s="86"/>
      <c r="E8" s="86"/>
      <c r="F8" s="86"/>
      <c r="G8" s="86"/>
      <c r="H8" s="86"/>
      <c r="I8" s="34"/>
      <c r="J8" s="35"/>
      <c r="K8" s="35"/>
      <c r="L8" s="86"/>
      <c r="M8" s="86"/>
      <c r="N8" s="86"/>
      <c r="O8" s="86"/>
      <c r="P8" s="86"/>
      <c r="Q8" s="86"/>
      <c r="R8" s="86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2892</v>
      </c>
      <c r="C10" s="83" t="s">
        <v>2893</v>
      </c>
      <c r="D10" s="83"/>
      <c r="E10" s="83"/>
      <c r="F10" s="39"/>
      <c r="G10" s="84" t="s">
        <v>2894</v>
      </c>
      <c r="H10" s="84"/>
      <c r="I10" s="84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2895</v>
      </c>
      <c r="D11" s="37" t="s">
        <v>2896</v>
      </c>
      <c r="E11" s="37" t="s">
        <v>2897</v>
      </c>
      <c r="F11" s="37"/>
      <c r="G11" s="37" t="s">
        <v>2895</v>
      </c>
      <c r="H11" s="37" t="s">
        <v>2896</v>
      </c>
      <c r="I11" s="37" t="s">
        <v>2897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2898</v>
      </c>
      <c r="D12" s="40" t="s">
        <v>2898</v>
      </c>
      <c r="E12" s="40" t="s">
        <v>2898</v>
      </c>
      <c r="F12" s="40"/>
      <c r="G12" s="40" t="s">
        <v>2898</v>
      </c>
      <c r="H12" s="40" t="s">
        <v>2898</v>
      </c>
      <c r="I12" s="40" t="s">
        <v>2898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2899</v>
      </c>
      <c r="B13" s="42"/>
      <c r="C13" s="42"/>
      <c r="D13" s="42"/>
      <c r="E13" s="42"/>
      <c r="F13" s="43"/>
      <c r="G13" s="42"/>
      <c r="H13" s="42"/>
      <c r="I13" s="42"/>
    </row>
    <row r="14" spans="1:20">
      <c r="A14" s="44" t="s">
        <v>2900</v>
      </c>
      <c r="B14" s="45"/>
      <c r="C14" s="46"/>
      <c r="D14" s="46"/>
      <c r="E14" s="46"/>
      <c r="F14" s="46"/>
      <c r="G14" s="47"/>
      <c r="H14" s="48"/>
      <c r="I14" s="48"/>
    </row>
    <row r="15" spans="1:20">
      <c r="A15" s="45"/>
      <c r="B15" s="49" t="s">
        <v>2901</v>
      </c>
      <c r="C15" s="46" cm="1">
        <f t="array" ref="C15">INDEX($D$75:$U$105,$C75,C$61)</f>
        <v>2401.1489999999999</v>
      </c>
      <c r="D15" s="46" cm="1">
        <f t="array" ref="D15">INDEX($D$75:$U$105,$C75,D$61)</f>
        <v>1180.193</v>
      </c>
      <c r="E15" s="46" cm="1">
        <f t="array" ref="E15">INDEX($D$75:$U$105,$C75,E$61)</f>
        <v>1220.9559999999999</v>
      </c>
      <c r="F15" s="46"/>
      <c r="G15" s="48" t="str" cm="1">
        <f t="array" ref="G15">HYPERLINK(TEXT("#"&amp;INDEX($D$125:$U$160,$C125,C$61),),INDEX($D$125:$U$160,$C125,C$61))</f>
        <v>A126251770C</v>
      </c>
      <c r="H15" s="48" t="str" cm="1">
        <f t="array" ref="H15">HYPERLINK(TEXT("#"&amp;INDEX($D$125:$U$160,$C125,D$61),),INDEX($D$125:$U$160,$C125,D$61))</f>
        <v>A126266458L</v>
      </c>
      <c r="I15" s="48" t="str" cm="1">
        <f t="array" ref="I15">HYPERLINK(TEXT("#"&amp;INDEX($D$125:$U$160,$C125,E$61),),INDEX($D$125:$U$160,$C125,E$61))</f>
        <v>A126259114A</v>
      </c>
    </row>
    <row r="16" spans="1:20">
      <c r="A16" s="45"/>
      <c r="B16" s="50" t="s">
        <v>2902</v>
      </c>
      <c r="C16" s="46" cm="1">
        <f t="array" ref="C16">INDEX($D$75:$U$105,$C76,C$61)</f>
        <v>605.66600000000005</v>
      </c>
      <c r="D16" s="46" cm="1">
        <f t="array" ref="D16">INDEX($D$75:$U$105,$C76,D$61)</f>
        <v>288.70100000000002</v>
      </c>
      <c r="E16" s="46" cm="1">
        <f t="array" ref="E16">INDEX($D$75:$U$105,$C76,E$61)</f>
        <v>316.96499999999997</v>
      </c>
      <c r="F16" s="46"/>
      <c r="G16" s="48" t="str" cm="1">
        <f t="array" ref="G16">HYPERLINK(TEXT("#"&amp;INDEX($D$125:$U$160,$C126,C$61),),INDEX($D$125:$U$160,$C126,C$61))</f>
        <v>A126251718V</v>
      </c>
      <c r="H16" s="48" t="str" cm="1">
        <f t="array" ref="H16">HYPERLINK(TEXT("#"&amp;INDEX($D$125:$U$160,$C126,D$61),),INDEX($D$125:$U$160,$C126,D$61))</f>
        <v>A126266406K</v>
      </c>
      <c r="I16" s="48" t="str" cm="1">
        <f t="array" ref="I16">HYPERLINK(TEXT("#"&amp;INDEX($D$125:$U$160,$C126,E$61),),INDEX($D$125:$U$160,$C126,E$61))</f>
        <v>A126259062K</v>
      </c>
    </row>
    <row r="17" spans="1:9">
      <c r="A17" s="45"/>
      <c r="B17" s="50" t="s">
        <v>2903</v>
      </c>
      <c r="C17" s="46" cm="1">
        <f t="array" ref="C17">INDEX($D$75:$U$105,$C77,C$61)</f>
        <v>690.90899999999999</v>
      </c>
      <c r="D17" s="46" cm="1">
        <f t="array" ref="D17">INDEX($D$75:$U$105,$C77,D$61)</f>
        <v>349.161</v>
      </c>
      <c r="E17" s="46" cm="1">
        <f t="array" ref="E17">INDEX($D$75:$U$105,$C77,E$61)</f>
        <v>341.74799999999999</v>
      </c>
      <c r="F17" s="46"/>
      <c r="G17" s="48" t="str" cm="1">
        <f t="array" ref="G17">HYPERLINK(TEXT("#"&amp;INDEX($D$125:$U$160,$C127,C$61),),INDEX($D$125:$U$160,$C127,C$61))</f>
        <v>A126251774L</v>
      </c>
      <c r="H17" s="48" t="str" cm="1">
        <f t="array" ref="H17">HYPERLINK(TEXT("#"&amp;INDEX($D$125:$U$160,$C127,D$61),),INDEX($D$125:$U$160,$C127,D$61))</f>
        <v>A126266462C</v>
      </c>
      <c r="I17" s="48" t="str" cm="1">
        <f t="array" ref="I17">HYPERLINK(TEXT("#"&amp;INDEX($D$125:$U$160,$C127,E$61),),INDEX($D$125:$U$160,$C127,E$61))</f>
        <v>A126259118K</v>
      </c>
    </row>
    <row r="18" spans="1:9">
      <c r="A18" s="45"/>
      <c r="B18" s="50" t="s">
        <v>2904</v>
      </c>
      <c r="C18" s="46" cm="1">
        <f t="array" ref="C18">INDEX($D$75:$U$105,$C78,C$61)</f>
        <v>1104.5730000000001</v>
      </c>
      <c r="D18" s="46" cm="1">
        <f t="array" ref="D18">INDEX($D$75:$U$105,$C78,D$61)</f>
        <v>542.33000000000004</v>
      </c>
      <c r="E18" s="46" cm="1">
        <f t="array" ref="E18">INDEX($D$75:$U$105,$C78,E$61)</f>
        <v>562.24300000000005</v>
      </c>
      <c r="F18" s="46"/>
      <c r="G18" s="48" t="str" cm="1">
        <f t="array" ref="G18">HYPERLINK(TEXT("#"&amp;INDEX($D$125:$U$160,$C128,C$61),),INDEX($D$125:$U$160,$C128,C$61))</f>
        <v>A126251778W</v>
      </c>
      <c r="H18" s="48" t="str" cm="1">
        <f t="array" ref="H18">HYPERLINK(TEXT("#"&amp;INDEX($D$125:$U$160,$C128,D$61),),INDEX($D$125:$U$160,$C128,D$61))</f>
        <v>A126266466L</v>
      </c>
      <c r="I18" s="48" t="str" cm="1">
        <f t="array" ref="I18">HYPERLINK(TEXT("#"&amp;INDEX($D$125:$U$160,$C128,E$61),),INDEX($D$125:$U$160,$C128,E$61))</f>
        <v>A126259122A</v>
      </c>
    </row>
    <row r="19" spans="1:9">
      <c r="A19" s="45"/>
      <c r="B19" s="51" t="s">
        <v>2905</v>
      </c>
      <c r="C19" s="46" cm="1">
        <f t="array" ref="C19">INDEX($D$75:$U$105,$C79,C$61)</f>
        <v>11930.717000000001</v>
      </c>
      <c r="D19" s="46" cm="1">
        <f t="array" ref="D19">INDEX($D$75:$U$105,$C79,D$61)</f>
        <v>6277.0320000000002</v>
      </c>
      <c r="E19" s="46" cm="1">
        <f t="array" ref="E19">INDEX($D$75:$U$105,$C79,E$61)</f>
        <v>5653.6859999999997</v>
      </c>
      <c r="F19" s="46"/>
      <c r="G19" s="48" t="str" cm="1">
        <f t="array" ref="G19">HYPERLINK(TEXT("#"&amp;INDEX($D$125:$U$160,$C129,C$61),),INDEX($D$125:$U$160,$C129,C$61))</f>
        <v>A126251722K</v>
      </c>
      <c r="H19" s="48" t="str" cm="1">
        <f t="array" ref="H19">HYPERLINK(TEXT("#"&amp;INDEX($D$125:$U$160,$C129,D$61),),INDEX($D$125:$U$160,$C129,D$61))</f>
        <v>A126266410A</v>
      </c>
      <c r="I19" s="48" t="str" cm="1">
        <f t="array" ref="I19">HYPERLINK(TEXT("#"&amp;INDEX($D$125:$U$160,$C129,E$61),),INDEX($D$125:$U$160,$C129,E$61))</f>
        <v>A126259066V</v>
      </c>
    </row>
    <row r="20" spans="1:9">
      <c r="A20" s="45"/>
      <c r="B20" s="52" t="s">
        <v>2906</v>
      </c>
      <c r="C20" s="46" cm="1">
        <f t="array" ref="C20">INDEX($D$75:$U$105,$C80,C$61)</f>
        <v>5774.942</v>
      </c>
      <c r="D20" s="46" cm="1">
        <f t="array" ref="D20">INDEX($D$75:$U$105,$C80,D$61)</f>
        <v>2973.098</v>
      </c>
      <c r="E20" s="46" cm="1">
        <f t="array" ref="E20">INDEX($D$75:$U$105,$C80,E$61)</f>
        <v>2801.8440000000001</v>
      </c>
      <c r="F20" s="46"/>
      <c r="G20" s="48" t="str" cm="1">
        <f t="array" ref="G20">HYPERLINK(TEXT("#"&amp;INDEX($D$125:$U$160,$C130,C$61),),INDEX($D$125:$U$160,$C130,C$61))</f>
        <v>A126251726V</v>
      </c>
      <c r="H20" s="48" t="str" cm="1">
        <f t="array" ref="H20">HYPERLINK(TEXT("#"&amp;INDEX($D$125:$U$160,$C130,D$61),),INDEX($D$125:$U$160,$C130,D$61))</f>
        <v>A126266414K</v>
      </c>
      <c r="I20" s="48" t="str" cm="1">
        <f t="array" ref="I20">HYPERLINK(TEXT("#"&amp;INDEX($D$125:$U$160,$C130,E$61),),INDEX($D$125:$U$160,$C130,E$61))</f>
        <v>A126259070K</v>
      </c>
    </row>
    <row r="21" spans="1:9">
      <c r="A21" s="45"/>
      <c r="B21" s="53" t="s">
        <v>2907</v>
      </c>
      <c r="C21" s="46" cm="1">
        <f t="array" ref="C21">INDEX($D$75:$U$105,$C81,C$61)</f>
        <v>1530.146</v>
      </c>
      <c r="D21" s="46" cm="1">
        <f t="array" ref="D21">INDEX($D$75:$U$105,$C81,D$61)</f>
        <v>767.55600000000004</v>
      </c>
      <c r="E21" s="46" cm="1">
        <f t="array" ref="E21">INDEX($D$75:$U$105,$C81,E$61)</f>
        <v>762.59</v>
      </c>
      <c r="F21" s="46"/>
      <c r="G21" s="48" t="str" cm="1">
        <f t="array" ref="G21">HYPERLINK(TEXT("#"&amp;INDEX($D$125:$U$160,$C131,C$61),),INDEX($D$125:$U$160,$C131,C$61))</f>
        <v>A126251750V</v>
      </c>
      <c r="H21" s="48" t="str" cm="1">
        <f t="array" ref="H21">HYPERLINK(TEXT("#"&amp;INDEX($D$125:$U$160,$C131,D$61),),INDEX($D$125:$U$160,$C131,D$61))</f>
        <v>A126266438C</v>
      </c>
      <c r="I21" s="48" t="str" cm="1">
        <f t="array" ref="I21">HYPERLINK(TEXT("#"&amp;INDEX($D$125:$U$160,$C131,E$61),),INDEX($D$125:$U$160,$C131,E$61))</f>
        <v>A126259094C</v>
      </c>
    </row>
    <row r="22" spans="1:9">
      <c r="A22" s="45"/>
      <c r="B22" s="54" t="s">
        <v>2908</v>
      </c>
      <c r="C22" s="46" cm="1">
        <f t="array" ref="C22">INDEX($D$75:$U$105,$C82,C$61)</f>
        <v>1837.336</v>
      </c>
      <c r="D22" s="46" cm="1">
        <f t="array" ref="D22">INDEX($D$75:$U$105,$C82,D$61)</f>
        <v>937.92200000000003</v>
      </c>
      <c r="E22" s="46" cm="1">
        <f t="array" ref="E22">INDEX($D$75:$U$105,$C82,E$61)</f>
        <v>899.41399999999999</v>
      </c>
      <c r="F22" s="46"/>
      <c r="G22" s="48" t="str" cm="1">
        <f t="array" ref="G22">HYPERLINK(TEXT("#"&amp;INDEX($D$125:$U$160,$C132,C$61),),INDEX($D$125:$U$160,$C132,C$61))</f>
        <v>A126251694L</v>
      </c>
      <c r="H22" s="48" t="str" cm="1">
        <f t="array" ref="H22">HYPERLINK(TEXT("#"&amp;INDEX($D$125:$U$160,$C132,D$61),),INDEX($D$125:$U$160,$C132,D$61))</f>
        <v>A126266382C</v>
      </c>
      <c r="I22" s="48" t="str" cm="1">
        <f t="array" ref="I22">HYPERLINK(TEXT("#"&amp;INDEX($D$125:$U$160,$C132,E$61),),INDEX($D$125:$U$160,$C132,E$61))</f>
        <v>A126259038K</v>
      </c>
    </row>
    <row r="23" spans="1:9">
      <c r="A23" s="45"/>
      <c r="B23" s="53" t="s">
        <v>2909</v>
      </c>
      <c r="C23" s="46" cm="1">
        <f t="array" ref="C23">INDEX($D$75:$U$105,$C83,C$61)</f>
        <v>2407.4609999999998</v>
      </c>
      <c r="D23" s="46" cm="1">
        <f t="array" ref="D23">INDEX($D$75:$U$105,$C83,D$61)</f>
        <v>1267.6210000000001</v>
      </c>
      <c r="E23" s="46" cm="1">
        <f t="array" ref="E23">INDEX($D$75:$U$105,$C83,E$61)</f>
        <v>1139.8399999999999</v>
      </c>
      <c r="F23" s="46"/>
      <c r="G23" s="48" t="str" cm="1">
        <f t="array" ref="G23">HYPERLINK(TEXT("#"&amp;INDEX($D$125:$U$160,$C133,C$61),),INDEX($D$125:$U$160,$C133,C$61))</f>
        <v>A126251782L</v>
      </c>
      <c r="H23" s="48" t="str" cm="1">
        <f t="array" ref="H23">HYPERLINK(TEXT("#"&amp;INDEX($D$125:$U$160,$C133,D$61),),INDEX($D$125:$U$160,$C133,D$61))</f>
        <v>A126266470C</v>
      </c>
      <c r="I23" s="48" t="str" cm="1">
        <f t="array" ref="I23">HYPERLINK(TEXT("#"&amp;INDEX($D$125:$U$160,$C133,E$61),),INDEX($D$125:$U$160,$C133,E$61))</f>
        <v>A126259126K</v>
      </c>
    </row>
    <row r="24" spans="1:9">
      <c r="A24" s="45"/>
      <c r="B24" s="52" t="s">
        <v>2910</v>
      </c>
      <c r="C24" s="46" cm="1">
        <f t="array" ref="C24">INDEX($D$75:$U$105,$C84,C$61)</f>
        <v>6155.7749999999996</v>
      </c>
      <c r="D24" s="46" cm="1">
        <f t="array" ref="D24">INDEX($D$75:$U$105,$C84,D$61)</f>
        <v>3303.933</v>
      </c>
      <c r="E24" s="46" cm="1">
        <f t="array" ref="E24">INDEX($D$75:$U$105,$C84,E$61)</f>
        <v>2851.8420000000001</v>
      </c>
      <c r="F24" s="46"/>
      <c r="G24" s="48" t="str" cm="1">
        <f t="array" ref="G24">HYPERLINK(TEXT("#"&amp;INDEX($D$125:$U$160,$C134,C$61),),INDEX($D$125:$U$160,$C134,C$61))</f>
        <v>A126251754C</v>
      </c>
      <c r="H24" s="48" t="str" cm="1">
        <f t="array" ref="H24">HYPERLINK(TEXT("#"&amp;INDEX($D$125:$U$160,$C134,D$61),),INDEX($D$125:$U$160,$C134,D$61))</f>
        <v>A126266442V</v>
      </c>
      <c r="I24" s="48" t="str" cm="1">
        <f t="array" ref="I24">HYPERLINK(TEXT("#"&amp;INDEX($D$125:$U$160,$C134,E$61),),INDEX($D$125:$U$160,$C134,E$61))</f>
        <v>A126259098L</v>
      </c>
    </row>
    <row r="25" spans="1:9">
      <c r="A25" s="45"/>
      <c r="B25" s="53" t="s">
        <v>2911</v>
      </c>
      <c r="C25" s="46" cm="1">
        <f t="array" ref="C25">INDEX($D$75:$U$105,$C85,C$61)</f>
        <v>2562.5659999999998</v>
      </c>
      <c r="D25" s="46" cm="1">
        <f t="array" ref="D25">INDEX($D$75:$U$105,$C85,D$61)</f>
        <v>1350.3320000000001</v>
      </c>
      <c r="E25" s="46" cm="1">
        <f t="array" ref="E25">INDEX($D$75:$U$105,$C85,E$61)</f>
        <v>1212.2339999999999</v>
      </c>
      <c r="F25" s="46"/>
      <c r="G25" s="48" t="str" cm="1">
        <f t="array" ref="G25">HYPERLINK(TEXT("#"&amp;INDEX($D$125:$U$160,$C135,C$61),),INDEX($D$125:$U$160,$C135,C$61))</f>
        <v>A126251786W</v>
      </c>
      <c r="H25" s="48" t="str" cm="1">
        <f t="array" ref="H25">HYPERLINK(TEXT("#"&amp;INDEX($D$125:$U$160,$C135,D$61),),INDEX($D$125:$U$160,$C135,D$61))</f>
        <v>A126266474L</v>
      </c>
      <c r="I25" s="48" t="str" cm="1">
        <f t="array" ref="I25">HYPERLINK(TEXT("#"&amp;INDEX($D$125:$U$160,$C135,E$61),),INDEX($D$125:$U$160,$C135,E$61))</f>
        <v>A126259130A</v>
      </c>
    </row>
    <row r="26" spans="1:9">
      <c r="A26" s="45"/>
      <c r="B26" s="53" t="s">
        <v>2912</v>
      </c>
      <c r="C26" s="46" cm="1">
        <f t="array" ref="C26">INDEX($D$75:$U$105,$C86,C$61)</f>
        <v>3593.2089999999998</v>
      </c>
      <c r="D26" s="46" cm="1">
        <f t="array" ref="D26">INDEX($D$75:$U$105,$C86,D$61)</f>
        <v>1953.6010000000001</v>
      </c>
      <c r="E26" s="46" cm="1">
        <f t="array" ref="E26">INDEX($D$75:$U$105,$C86,E$61)</f>
        <v>1639.6079999999999</v>
      </c>
      <c r="F26" s="46"/>
      <c r="G26" s="48" t="str" cm="1">
        <f t="array" ref="G26">HYPERLINK(TEXT("#"&amp;INDEX($D$125:$U$160,$C136,C$61),),INDEX($D$125:$U$160,$C136,C$61))</f>
        <v>A126251698W</v>
      </c>
      <c r="H26" s="48" t="str" cm="1">
        <f t="array" ref="H26">HYPERLINK(TEXT("#"&amp;INDEX($D$125:$U$160,$C136,D$61),),INDEX($D$125:$U$160,$C136,D$61))</f>
        <v>A126266386L</v>
      </c>
      <c r="I26" s="48" t="str" cm="1">
        <f t="array" ref="I26">HYPERLINK(TEXT("#"&amp;INDEX($D$125:$U$160,$C136,E$61),),INDEX($D$125:$U$160,$C136,E$61))</f>
        <v>A126259042A</v>
      </c>
    </row>
    <row r="27" spans="1:9">
      <c r="A27" s="45"/>
      <c r="B27" s="54" t="s">
        <v>2913</v>
      </c>
      <c r="C27" s="46" cm="1">
        <f t="array" ref="C27">INDEX($D$75:$U$105,$C87,C$61)</f>
        <v>2206.36</v>
      </c>
      <c r="D27" s="46" cm="1">
        <f t="array" ref="D27">INDEX($D$75:$U$105,$C87,D$61)</f>
        <v>1171.251</v>
      </c>
      <c r="E27" s="46" cm="1">
        <f t="array" ref="E27">INDEX($D$75:$U$105,$C87,E$61)</f>
        <v>1035.1089999999999</v>
      </c>
      <c r="F27" s="46"/>
      <c r="G27" s="48" t="str" cm="1">
        <f t="array" ref="G27">HYPERLINK(TEXT("#"&amp;INDEX($D$125:$U$160,$C137,C$61),),INDEX($D$125:$U$160,$C137,C$61))</f>
        <v>A126251658C</v>
      </c>
      <c r="H27" s="48" t="str" cm="1">
        <f t="array" ref="H27">HYPERLINK(TEXT("#"&amp;INDEX($D$125:$U$160,$C137,D$61),),INDEX($D$125:$U$160,$C137,D$61))</f>
        <v>A126266346V</v>
      </c>
      <c r="I27" s="48" t="str" cm="1">
        <f t="array" ref="I27">HYPERLINK(TEXT("#"&amp;INDEX($D$125:$U$160,$C137,E$61),),INDEX($D$125:$U$160,$C137,E$61))</f>
        <v>A126259002J</v>
      </c>
    </row>
    <row r="28" spans="1:9">
      <c r="A28" s="45"/>
      <c r="B28" s="53" t="s">
        <v>2914</v>
      </c>
      <c r="C28" s="46" cm="1">
        <f t="array" ref="C28">INDEX($D$75:$U$105,$C88,C$61)</f>
        <v>1386.8489999999999</v>
      </c>
      <c r="D28" s="46" cm="1">
        <f t="array" ref="D28">INDEX($D$75:$U$105,$C88,D$61)</f>
        <v>782.351</v>
      </c>
      <c r="E28" s="46" cm="1">
        <f t="array" ref="E28">INDEX($D$75:$U$105,$C88,E$61)</f>
        <v>604.49900000000002</v>
      </c>
      <c r="F28" s="46"/>
      <c r="G28" s="48" t="str" cm="1">
        <f t="array" ref="G28">HYPERLINK(TEXT("#"&amp;INDEX($D$125:$U$160,$C138,C$61),),INDEX($D$125:$U$160,$C138,C$61))</f>
        <v>A126251670V</v>
      </c>
      <c r="H28" s="48" t="str" cm="1">
        <f t="array" ref="H28">HYPERLINK(TEXT("#"&amp;INDEX($D$125:$U$160,$C138,D$61),),INDEX($D$125:$U$160,$C138,D$61))</f>
        <v>A126266358C</v>
      </c>
      <c r="I28" s="48" t="str" cm="1">
        <f t="array" ref="I28">HYPERLINK(TEXT("#"&amp;INDEX($D$125:$U$160,$C138,E$61),),INDEX($D$125:$U$160,$C138,E$61))</f>
        <v>A126259014T</v>
      </c>
    </row>
    <row r="29" spans="1:9">
      <c r="A29" s="55" t="s">
        <v>2915</v>
      </c>
      <c r="B29" s="56"/>
      <c r="C29" s="46"/>
      <c r="D29" s="46"/>
      <c r="E29" s="46"/>
      <c r="F29" s="46"/>
      <c r="G29" s="48"/>
      <c r="H29" s="48"/>
      <c r="I29" s="48"/>
    </row>
    <row r="30" spans="1:9">
      <c r="A30" s="45"/>
      <c r="B30" s="51" t="s">
        <v>2916</v>
      </c>
      <c r="C30" s="46" cm="1">
        <f t="array" ref="C30">INDEX($D$75:$U$105,$C90,C$61)</f>
        <v>1105.393</v>
      </c>
      <c r="D30" s="46" cm="1">
        <f t="array" ref="D30">INDEX($D$75:$U$105,$C90,D$61)</f>
        <v>565.44799999999998</v>
      </c>
      <c r="E30" s="46" cm="1">
        <f t="array" ref="E30">INDEX($D$75:$U$105,$C90,E$61)</f>
        <v>539.94500000000005</v>
      </c>
      <c r="F30" s="46"/>
      <c r="G30" s="48" t="str" cm="1">
        <f t="array" ref="G30">HYPERLINK(TEXT("#"&amp;INDEX($D$125:$U$160,$C140,C$61),),INDEX($D$125:$U$160,$C140,C$61))</f>
        <v>A126251730K</v>
      </c>
      <c r="H30" s="48" t="str" cm="1">
        <f t="array" ref="H30">HYPERLINK(TEXT("#"&amp;INDEX($D$125:$U$160,$C140,D$61),),INDEX($D$125:$U$160,$C140,D$61))</f>
        <v>A126266418V</v>
      </c>
      <c r="I30" s="48" t="str" cm="1">
        <f t="array" ref="I30">HYPERLINK(TEXT("#"&amp;INDEX($D$125:$U$160,$C140,E$61),),INDEX($D$125:$U$160,$C140,E$61))</f>
        <v>A126259074V</v>
      </c>
    </row>
    <row r="31" spans="1:9">
      <c r="A31" s="45"/>
      <c r="B31" s="51" t="s">
        <v>2917</v>
      </c>
      <c r="C31" s="46" cm="1">
        <f t="array" ref="C31">INDEX($D$75:$U$105,$C91,C$61)</f>
        <v>13226.473</v>
      </c>
      <c r="D31" s="46" cm="1">
        <f t="array" ref="D31">INDEX($D$75:$U$105,$C91,D$61)</f>
        <v>6891.777</v>
      </c>
      <c r="E31" s="46" cm="1">
        <f t="array" ref="E31">INDEX($D$75:$U$105,$C91,E$61)</f>
        <v>6334.6959999999999</v>
      </c>
      <c r="F31" s="46"/>
      <c r="G31" s="48" t="str" cm="1">
        <f t="array" ref="G31">HYPERLINK(TEXT("#"&amp;INDEX($D$125:$U$160,$C141,C$61),),INDEX($D$125:$U$160,$C141,C$61))</f>
        <v>A126251674C</v>
      </c>
      <c r="H31" s="48" t="str" cm="1">
        <f t="array" ref="H31">HYPERLINK(TEXT("#"&amp;INDEX($D$125:$U$160,$C141,D$61),),INDEX($D$125:$U$160,$C141,D$61))</f>
        <v>A126266362V</v>
      </c>
      <c r="I31" s="48" t="str" cm="1">
        <f t="array" ref="I31">HYPERLINK(TEXT("#"&amp;INDEX($D$125:$U$160,$C141,E$61),),INDEX($D$125:$U$160,$C141,E$61))</f>
        <v>A126259018A</v>
      </c>
    </row>
    <row r="32" spans="1:9">
      <c r="A32" s="55" t="s">
        <v>2918</v>
      </c>
      <c r="B32" s="57"/>
      <c r="C32" s="58" cm="1">
        <f t="array" ref="C32">INDEX($D$75:$U$105,$C92,C$61)</f>
        <v>14331.866</v>
      </c>
      <c r="D32" s="58" cm="1">
        <f t="array" ref="D32">INDEX($D$75:$U$105,$C92,D$61)</f>
        <v>7457.2240000000002</v>
      </c>
      <c r="E32" s="58" cm="1">
        <f t="array" ref="E32">INDEX($D$75:$U$105,$C92,E$61)</f>
        <v>6874.6419999999998</v>
      </c>
      <c r="F32" s="46"/>
      <c r="G32" s="48" t="str" cm="1">
        <f t="array" ref="G32">HYPERLINK(TEXT("#"&amp;INDEX($D$125:$U$160,$C142,C$61),),INDEX($D$125:$U$160,$C142,C$61))</f>
        <v>A126251734V</v>
      </c>
      <c r="H32" s="48" t="str" cm="1">
        <f t="array" ref="H32">HYPERLINK(TEXT("#"&amp;INDEX($D$125:$U$160,$C142,D$61),),INDEX($D$125:$U$160,$C142,D$61))</f>
        <v>A126266422K</v>
      </c>
      <c r="I32" s="48" t="str" cm="1">
        <f t="array" ref="I32">HYPERLINK(TEXT("#"&amp;INDEX($D$125:$U$160,$C142,E$61),),INDEX($D$125:$U$160,$C142,E$61))</f>
        <v>A126259078C</v>
      </c>
    </row>
    <row r="33" spans="1:9">
      <c r="A33" s="41" t="s">
        <v>2919</v>
      </c>
      <c r="B33" s="42"/>
      <c r="C33" s="42"/>
      <c r="D33" s="42"/>
      <c r="E33" s="42"/>
      <c r="F33" s="46"/>
      <c r="G33" s="42"/>
      <c r="H33" s="42"/>
      <c r="I33" s="42"/>
    </row>
    <row r="34" spans="1:9">
      <c r="A34" s="59" t="s">
        <v>2920</v>
      </c>
      <c r="B34" s="60"/>
      <c r="C34" s="58" cm="1">
        <f t="array" ref="C34">INDEX($D$75:$U$110,$C94,C$61)</f>
        <v>3527.2170000000001</v>
      </c>
      <c r="D34" s="58" cm="1">
        <f t="array" ref="D34">INDEX($D$75:$U$110,$C94,D$61)</f>
        <v>1684.232</v>
      </c>
      <c r="E34" s="58" cm="1">
        <f t="array" ref="E34">INDEX($D$75:$U$110,$C94,E$61)</f>
        <v>1842.9849999999999</v>
      </c>
      <c r="F34" s="46"/>
      <c r="G34" s="48" t="str" cm="1">
        <f t="array" ref="G34">HYPERLINK(TEXT("#"&amp;INDEX($D$125:$U$160,$C144,C$61),),INDEX($D$125:$U$160,$C144,C$61))</f>
        <v>A126251758L</v>
      </c>
      <c r="H34" s="48" t="str" cm="1">
        <f t="array" ref="H34">HYPERLINK(TEXT("#"&amp;INDEX($D$125:$U$160,$C144,D$61),),INDEX($D$125:$U$160,$C144,D$61))</f>
        <v>A126266446C</v>
      </c>
      <c r="I34" s="48" t="str" cm="1">
        <f t="array" ref="I34">HYPERLINK(TEXT("#"&amp;INDEX($D$125:$U$160,$C144,E$61),),INDEX($D$125:$U$160,$C144,E$61))</f>
        <v>A126259102T</v>
      </c>
    </row>
    <row r="35" spans="1:9">
      <c r="A35" s="61"/>
      <c r="B35" s="60" t="s">
        <v>2921</v>
      </c>
      <c r="C35" s="46" cm="1">
        <f t="array" ref="C35">INDEX($D$75:$U$110,$C95,C$61)</f>
        <v>2480.3870000000002</v>
      </c>
      <c r="D35" s="46" cm="1">
        <f t="array" ref="D35">INDEX($D$75:$U$110,$C95,D$61)</f>
        <v>1212.1659999999999</v>
      </c>
      <c r="E35" s="46" cm="1">
        <f t="array" ref="E35">INDEX($D$75:$U$110,$C95,E$61)</f>
        <v>1268.221</v>
      </c>
      <c r="F35" s="46"/>
      <c r="G35" s="48" t="str" cm="1">
        <f t="array" ref="G35">HYPERLINK(TEXT("#"&amp;INDEX($D$125:$U$160,$C145,C$61),),INDEX($D$125:$U$160,$C145,C$61))</f>
        <v>A126251762C</v>
      </c>
      <c r="H35" s="48" t="str" cm="1">
        <f t="array" ref="H35">HYPERLINK(TEXT("#"&amp;INDEX($D$125:$U$160,$C145,D$61),),INDEX($D$125:$U$160,$C145,D$61))</f>
        <v>A126266450V</v>
      </c>
      <c r="I35" s="48" t="str" cm="1">
        <f t="array" ref="I35">HYPERLINK(TEXT("#"&amp;INDEX($D$125:$U$160,$C145,E$61),),INDEX($D$125:$U$160,$C145,E$61))</f>
        <v>A126259106A</v>
      </c>
    </row>
    <row r="36" spans="1:9">
      <c r="A36" s="61"/>
      <c r="B36" s="62" t="s">
        <v>2922</v>
      </c>
      <c r="C36" s="46" cm="1">
        <f t="array" ref="C36">INDEX($D$75:$U$110,$C96,C$61)</f>
        <v>0</v>
      </c>
      <c r="D36" s="46" cm="1">
        <f t="array" ref="D36">INDEX($D$75:$U$110,$C96,D$61)</f>
        <v>0</v>
      </c>
      <c r="E36" s="46" cm="1">
        <f t="array" ref="E36">INDEX($D$75:$U$110,$C96,E$61)</f>
        <v>0</v>
      </c>
      <c r="F36" s="46"/>
      <c r="G36" s="48" t="str" cm="1">
        <f t="array" ref="G36">HYPERLINK(TEXT("#"&amp;INDEX($D$125:$U$160,$C146,C$61),),INDEX($D$125:$U$160,$C146,C$61))</f>
        <v>A126251682C</v>
      </c>
      <c r="H36" s="48" t="str" cm="1">
        <f t="array" ref="H36">HYPERLINK(TEXT("#"&amp;INDEX($D$125:$U$160,$C146,D$61),),INDEX($D$125:$U$160,$C146,D$61))</f>
        <v>A126266370V</v>
      </c>
      <c r="I36" s="48" t="str" cm="1">
        <f t="array" ref="I36">HYPERLINK(TEXT("#"&amp;INDEX($D$125:$U$160,$C146,E$61),),INDEX($D$125:$U$160,$C146,E$61))</f>
        <v>A126259026A</v>
      </c>
    </row>
    <row r="37" spans="1:9">
      <c r="A37" s="61"/>
      <c r="B37" s="62" t="s">
        <v>2923</v>
      </c>
      <c r="C37" s="46" cm="1">
        <f t="array" ref="C37">INDEX($D$75:$U$110,$C97,C$61)</f>
        <v>927.41800000000001</v>
      </c>
      <c r="D37" s="46" cm="1">
        <f t="array" ref="D37">INDEX($D$75:$U$110,$C97,D$61)</f>
        <v>422.94</v>
      </c>
      <c r="E37" s="46" cm="1">
        <f t="array" ref="E37">INDEX($D$75:$U$110,$C97,E$61)</f>
        <v>504.47800000000001</v>
      </c>
      <c r="F37" s="46"/>
      <c r="G37" s="48" t="str" cm="1">
        <f t="array" ref="G37">HYPERLINK(TEXT("#"&amp;INDEX($D$125:$U$160,$C147,C$61),),INDEX($D$125:$U$160,$C147,C$61))</f>
        <v>A126251662V</v>
      </c>
      <c r="H37" s="48" t="str" cm="1">
        <f t="array" ref="H37">HYPERLINK(TEXT("#"&amp;INDEX($D$125:$U$160,$C147,D$61),),INDEX($D$125:$U$160,$C147,D$61))</f>
        <v>A126266350K</v>
      </c>
      <c r="I37" s="48" t="str" cm="1">
        <f t="array" ref="I37">HYPERLINK(TEXT("#"&amp;INDEX($D$125:$U$160,$C147,E$61),),INDEX($D$125:$U$160,$C147,E$61))</f>
        <v>A126259006T</v>
      </c>
    </row>
    <row r="38" spans="1:9">
      <c r="A38" s="61"/>
      <c r="B38" s="62" t="s">
        <v>2924</v>
      </c>
      <c r="C38" s="46" cm="1">
        <f t="array" ref="C38">INDEX($D$75:$U$110,$C98,C$61)</f>
        <v>254.197</v>
      </c>
      <c r="D38" s="46" cm="1">
        <f t="array" ref="D38">INDEX($D$75:$U$110,$C98,D$61)</f>
        <v>101.866</v>
      </c>
      <c r="E38" s="46" cm="1">
        <f t="array" ref="E38">INDEX($D$75:$U$110,$C98,E$61)</f>
        <v>152.33099999999999</v>
      </c>
      <c r="F38" s="46"/>
      <c r="G38" s="48" t="str" cm="1">
        <f t="array" ref="G38">HYPERLINK(TEXT("#"&amp;INDEX($D$125:$U$160,$C148,C$61),),INDEX($D$125:$U$160,$C148,C$61))</f>
        <v>A126251702A</v>
      </c>
      <c r="H38" s="48" t="str" cm="1">
        <f t="array" ref="H38">HYPERLINK(TEXT("#"&amp;INDEX($D$125:$U$160,$C148,D$61),),INDEX($D$125:$U$160,$C148,D$61))</f>
        <v>A126266390C</v>
      </c>
      <c r="I38" s="48" t="str" cm="1">
        <f t="array" ref="I38">HYPERLINK(TEXT("#"&amp;INDEX($D$125:$U$160,$C148,E$61),),INDEX($D$125:$U$160,$C148,E$61))</f>
        <v>A126259046K</v>
      </c>
    </row>
    <row r="39" spans="1:9">
      <c r="A39" s="61"/>
      <c r="B39" s="60" t="s">
        <v>2925</v>
      </c>
      <c r="C39" s="46" cm="1">
        <f t="array" ref="C39">INDEX($D$75:$U$110,$C99,C$61)</f>
        <v>272.67599999999999</v>
      </c>
      <c r="D39" s="46" cm="1">
        <f t="array" ref="D39">INDEX($D$75:$U$110,$C99,D$61)</f>
        <v>152.06899999999999</v>
      </c>
      <c r="E39" s="46" cm="1">
        <f t="array" ref="E39">INDEX($D$75:$U$110,$C99,E$61)</f>
        <v>120.607</v>
      </c>
      <c r="F39" s="46"/>
      <c r="G39" s="48" t="str" cm="1">
        <f t="array" ref="G39">HYPERLINK(TEXT("#"&amp;INDEX($D$125:$U$160,$C149,C$61),),INDEX($D$125:$U$160,$C149,C$61))</f>
        <v>A126251678L</v>
      </c>
      <c r="H39" s="48" t="str" cm="1">
        <f t="array" ref="H39">HYPERLINK(TEXT("#"&amp;INDEX($D$125:$U$160,$C149,D$61),),INDEX($D$125:$U$160,$C149,D$61))</f>
        <v>A126266366C</v>
      </c>
      <c r="I39" s="48" t="str" cm="1">
        <f t="array" ref="I39">HYPERLINK(TEXT("#"&amp;INDEX($D$125:$U$160,$C149,E$61),),INDEX($D$125:$U$160,$C149,E$61))</f>
        <v>A126259022T</v>
      </c>
    </row>
    <row r="40" spans="1:9">
      <c r="A40" s="61"/>
      <c r="B40" s="60" t="s">
        <v>2926</v>
      </c>
      <c r="C40" s="46" cm="1">
        <f t="array" ref="C40">INDEX($D$75:$U$110,$C100,C$61)</f>
        <v>774.15499999999997</v>
      </c>
      <c r="D40" s="46" cm="1">
        <f t="array" ref="D40">INDEX($D$75:$U$110,$C100,D$61)</f>
        <v>319.99700000000001</v>
      </c>
      <c r="E40" s="46" cm="1">
        <f t="array" ref="E40">INDEX($D$75:$U$110,$C100,E$61)</f>
        <v>454.15699999999998</v>
      </c>
      <c r="F40" s="46"/>
      <c r="G40" s="48" t="str" cm="1">
        <f t="array" ref="G40">HYPERLINK(TEXT("#"&amp;INDEX($D$125:$U$160,$C150,C$61),),INDEX($D$125:$U$160,$C150,C$61))</f>
        <v>A126251706K</v>
      </c>
      <c r="H40" s="48" t="str" cm="1">
        <f t="array" ref="H40">HYPERLINK(TEXT("#"&amp;INDEX($D$125:$U$160,$C150,D$61),),INDEX($D$125:$U$160,$C150,D$61))</f>
        <v>A126266394L</v>
      </c>
      <c r="I40" s="48" t="str" cm="1">
        <f t="array" ref="I40">HYPERLINK(TEXT("#"&amp;INDEX($D$125:$U$160,$C150,E$61),),INDEX($D$125:$U$160,$C150,E$61))</f>
        <v>A126259050A</v>
      </c>
    </row>
    <row r="41" spans="1:9">
      <c r="A41" s="63" t="s">
        <v>2927</v>
      </c>
      <c r="B41" s="45"/>
      <c r="C41" s="58" cm="1">
        <f t="array" ref="C41">INDEX($D$75:$U$110,$C101,C$61)</f>
        <v>1513.4590000000001</v>
      </c>
      <c r="D41" s="58" cm="1">
        <f t="array" ref="D41">INDEX($D$75:$U$110,$C101,D$61)</f>
        <v>704.01499999999999</v>
      </c>
      <c r="E41" s="58" cm="1">
        <f t="array" ref="E41">INDEX($D$75:$U$110,$C101,E$61)</f>
        <v>809.44399999999996</v>
      </c>
      <c r="F41" s="46"/>
      <c r="G41" s="48" t="str" cm="1">
        <f t="array" ref="G41">HYPERLINK(TEXT("#"&amp;INDEX($D$125:$U$160,$C151,C$61),),INDEX($D$125:$U$160,$C151,C$61))</f>
        <v>A126251686L</v>
      </c>
      <c r="H41" s="48" t="str" cm="1">
        <f t="array" ref="H41">HYPERLINK(TEXT("#"&amp;INDEX($D$125:$U$160,$C151,D$61),),INDEX($D$125:$U$160,$C151,D$61))</f>
        <v>A126266374C</v>
      </c>
      <c r="I41" s="48" t="str" cm="1">
        <f t="array" ref="I41">HYPERLINK(TEXT("#"&amp;INDEX($D$125:$U$160,$C151,E$61),),INDEX($D$125:$U$160,$C151,E$61))</f>
        <v>A126259030T</v>
      </c>
    </row>
    <row r="42" spans="1:9">
      <c r="A42" s="61"/>
      <c r="B42" s="60" t="s">
        <v>2928</v>
      </c>
      <c r="C42" s="46" cm="1">
        <f t="array" ref="C42">INDEX($D$75:$U$110,$C102,C$61)</f>
        <v>863.15700000000004</v>
      </c>
      <c r="D42" s="46" cm="1">
        <f t="array" ref="D42">INDEX($D$75:$U$110,$C102,D$61)</f>
        <v>428.53699999999998</v>
      </c>
      <c r="E42" s="46" cm="1">
        <f t="array" ref="E42">INDEX($D$75:$U$110,$C102,E$61)</f>
        <v>434.62</v>
      </c>
      <c r="F42" s="46"/>
      <c r="G42" s="48" t="str" cm="1">
        <f t="array" ref="G42">HYPERLINK(TEXT("#"&amp;INDEX($D$125:$U$160,$C152,C$61),),INDEX($D$125:$U$160,$C152,C$61))</f>
        <v>A126251710A</v>
      </c>
      <c r="H42" s="48" t="str" cm="1">
        <f t="array" ref="H42">HYPERLINK(TEXT("#"&amp;INDEX($D$125:$U$160,$C152,D$61),),INDEX($D$125:$U$160,$C152,D$61))</f>
        <v>A126266398W</v>
      </c>
      <c r="I42" s="48" t="str" cm="1">
        <f t="array" ref="I42">HYPERLINK(TEXT("#"&amp;INDEX($D$125:$U$160,$C152,E$61),),INDEX($D$125:$U$160,$C152,E$61))</f>
        <v>A126259054K</v>
      </c>
    </row>
    <row r="43" spans="1:9">
      <c r="A43" s="61"/>
      <c r="B43" s="62" t="s">
        <v>2929</v>
      </c>
      <c r="C43" s="46" cm="1">
        <f t="array" ref="C43">INDEX($D$75:$U$110,$C103,C$61)</f>
        <v>80.774000000000001</v>
      </c>
      <c r="D43" s="46" cm="1">
        <f t="array" ref="D43">INDEX($D$75:$U$110,$C103,D$61)</f>
        <v>34.606999999999999</v>
      </c>
      <c r="E43" s="46" cm="1">
        <f t="array" ref="E43">INDEX($D$75:$U$110,$C103,E$61)</f>
        <v>46.167000000000002</v>
      </c>
      <c r="F43" s="46"/>
      <c r="G43" s="48" t="str" cm="1">
        <f t="array" ref="G43">HYPERLINK(TEXT("#"&amp;INDEX($D$125:$U$160,$C153,C$61),),INDEX($D$125:$U$160,$C153,C$61))</f>
        <v>A126251738C</v>
      </c>
      <c r="H43" s="48" t="str" cm="1">
        <f t="array" ref="H43">HYPERLINK(TEXT("#"&amp;INDEX($D$125:$U$160,$C153,D$61),),INDEX($D$125:$U$160,$C153,D$61))</f>
        <v>A126266426V</v>
      </c>
      <c r="I43" s="48" t="str" cm="1">
        <f t="array" ref="I43">HYPERLINK(TEXT("#"&amp;INDEX($D$125:$U$160,$C153,E$61),),INDEX($D$125:$U$160,$C153,E$61))</f>
        <v>A126259082V</v>
      </c>
    </row>
    <row r="44" spans="1:9">
      <c r="A44" s="61"/>
      <c r="B44" s="60" t="s">
        <v>2930</v>
      </c>
      <c r="C44" s="46" cm="1">
        <f t="array" ref="C44">INDEX($D$75:$U$110,$C104,C$61)</f>
        <v>650.30200000000002</v>
      </c>
      <c r="D44" s="46" cm="1">
        <f t="array" ref="D44">INDEX($D$75:$U$110,$C104,D$61)</f>
        <v>275.47800000000001</v>
      </c>
      <c r="E44" s="46" cm="1">
        <f t="array" ref="E44">INDEX($D$75:$U$110,$C104,E$61)</f>
        <v>374.82400000000001</v>
      </c>
      <c r="F44" s="46"/>
      <c r="G44" s="48" t="str" cm="1">
        <f t="array" ref="G44">HYPERLINK(TEXT("#"&amp;INDEX($D$125:$U$160,$C154,C$61),),INDEX($D$125:$U$160,$C154,C$61))</f>
        <v>A126251714K</v>
      </c>
      <c r="H44" s="48" t="str" cm="1">
        <f t="array" ref="H44">HYPERLINK(TEXT("#"&amp;INDEX($D$125:$U$160,$C154,D$61),),INDEX($D$125:$U$160,$C154,D$61))</f>
        <v>A126266402A</v>
      </c>
      <c r="I44" s="48" t="str" cm="1">
        <f t="array" ref="I44">HYPERLINK(TEXT("#"&amp;INDEX($D$125:$U$160,$C154,E$61),),INDEX($D$125:$U$160,$C154,E$61))</f>
        <v>A126259058V</v>
      </c>
    </row>
    <row r="45" spans="1:9">
      <c r="A45" s="63" t="s">
        <v>2931</v>
      </c>
      <c r="B45" s="45"/>
      <c r="C45" s="58" cm="1">
        <f t="array" ref="C45">INDEX($D$75:$U$110,$C105,C$61)</f>
        <v>638.76499999999999</v>
      </c>
      <c r="D45" s="58" cm="1">
        <f t="array" ref="D45">INDEX($D$75:$U$110,$C105,D$61)</f>
        <v>333.5</v>
      </c>
      <c r="E45" s="58" cm="1">
        <f t="array" ref="E45">INDEX($D$75:$U$110,$C105,E$61)</f>
        <v>305.26499999999999</v>
      </c>
      <c r="F45" s="46"/>
      <c r="G45" s="48" t="str" cm="1">
        <f t="array" ref="G45">HYPERLINK(TEXT("#"&amp;INDEX($D$125:$U$160,$C155,C$61),),INDEX($D$125:$U$160,$C155,C$61))</f>
        <v>A126251690C</v>
      </c>
      <c r="H45" s="48" t="str" cm="1">
        <f t="array" ref="H45">HYPERLINK(TEXT("#"&amp;INDEX($D$125:$U$160,$C155,D$61),),INDEX($D$125:$U$160,$C155,D$61))</f>
        <v>A126266378L</v>
      </c>
      <c r="I45" s="48" t="str" cm="1">
        <f t="array" ref="I45">HYPERLINK(TEXT("#"&amp;INDEX($D$125:$U$160,$C155,E$61),),INDEX($D$125:$U$160,$C155,E$61))</f>
        <v>A126259034A</v>
      </c>
    </row>
    <row r="46" spans="1:9">
      <c r="A46" s="61"/>
      <c r="B46" s="60" t="s">
        <v>2932</v>
      </c>
      <c r="C46" s="46" cm="1">
        <f t="array" ref="C46">INDEX($D$75:$U$110,$C106,C$61)</f>
        <v>268.04199999999997</v>
      </c>
      <c r="D46" s="46" cm="1">
        <f t="array" ref="D46">INDEX($D$75:$U$110,$C106,D$61)</f>
        <v>150.72</v>
      </c>
      <c r="E46" s="46" cm="1">
        <f t="array" ref="E46">INDEX($D$75:$U$110,$C106,E$61)</f>
        <v>117.322</v>
      </c>
      <c r="F46" s="46"/>
      <c r="G46" s="48" t="str" cm="1">
        <f t="array" ref="G46">HYPERLINK(TEXT("#"&amp;INDEX($D$125:$U$160,$C156,C$61),),INDEX($D$125:$U$160,$C156,C$61))</f>
        <v>A126251766L</v>
      </c>
      <c r="H46" s="48" t="str" cm="1">
        <f t="array" ref="H46">HYPERLINK(TEXT("#"&amp;INDEX($D$125:$U$160,$C156,D$61),),INDEX($D$125:$U$160,$C156,D$61))</f>
        <v>A126266454C</v>
      </c>
      <c r="I46" s="48" t="str" cm="1">
        <f t="array" ref="I46">HYPERLINK(TEXT("#"&amp;INDEX($D$125:$U$160,$C156,E$61),),INDEX($D$125:$U$160,$C156,E$61))</f>
        <v>A126259110T</v>
      </c>
    </row>
    <row r="47" spans="1:9">
      <c r="A47" s="61"/>
      <c r="B47" s="60" t="s">
        <v>2933</v>
      </c>
      <c r="C47" s="46" cm="1">
        <f t="array" ref="C47">INDEX($D$75:$U$110,$C107,C$61)</f>
        <v>242.23599999999999</v>
      </c>
      <c r="D47" s="46" cm="1">
        <f t="array" ref="D47">INDEX($D$75:$U$110,$C107,D$61)</f>
        <v>136.91</v>
      </c>
      <c r="E47" s="46" cm="1">
        <f t="array" ref="E47">INDEX($D$75:$U$110,$C107,E$61)</f>
        <v>105.325</v>
      </c>
      <c r="F47" s="46"/>
      <c r="G47" s="48" t="str" cm="1">
        <f t="array" ref="G47">HYPERLINK(TEXT("#"&amp;INDEX($D$125:$U$160,$C157,C$61),),INDEX($D$125:$U$160,$C157,C$61))</f>
        <v>A126251742V</v>
      </c>
      <c r="H47" s="48" t="str" cm="1">
        <f t="array" ref="H47">HYPERLINK(TEXT("#"&amp;INDEX($D$125:$U$160,$C157,D$61),),INDEX($D$125:$U$160,$C157,D$61))</f>
        <v>A126266430K</v>
      </c>
      <c r="I47" s="48" t="str" cm="1">
        <f t="array" ref="I47">HYPERLINK(TEXT("#"&amp;INDEX($D$125:$U$160,$C157,E$61),),INDEX($D$125:$U$160,$C157,E$61))</f>
        <v>A126259086C</v>
      </c>
    </row>
    <row r="48" spans="1:9">
      <c r="A48" s="61"/>
      <c r="B48" s="62" t="s">
        <v>2934</v>
      </c>
      <c r="C48" s="46" cm="1">
        <f t="array" ref="C48">INDEX($D$75:$U$110,$C108,C$61)</f>
        <v>36.284999999999997</v>
      </c>
      <c r="D48" s="46" cm="1">
        <f t="array" ref="D48">INDEX($D$75:$U$110,$C108,D$61)</f>
        <v>14.351000000000001</v>
      </c>
      <c r="E48" s="46" cm="1">
        <f t="array" ref="E48">INDEX($D$75:$U$110,$C108,E$61)</f>
        <v>21.934999999999999</v>
      </c>
      <c r="F48" s="46"/>
      <c r="G48" s="48" t="str" cm="1">
        <f t="array" ref="G48">HYPERLINK(TEXT("#"&amp;INDEX($D$125:$U$160,$C158,C$61),),INDEX($D$125:$U$160,$C158,C$61))</f>
        <v>A126251746C</v>
      </c>
      <c r="H48" s="48" t="str" cm="1">
        <f t="array" ref="H48">HYPERLINK(TEXT("#"&amp;INDEX($D$125:$U$160,$C158,D$61),),INDEX($D$125:$U$160,$C158,D$61))</f>
        <v>A126266434V</v>
      </c>
      <c r="I48" s="48" t="str" cm="1">
        <f t="array" ref="I48">HYPERLINK(TEXT("#"&amp;INDEX($D$125:$U$160,$C158,E$61),),INDEX($D$125:$U$160,$C158,E$61))</f>
        <v>A126259090V</v>
      </c>
    </row>
    <row r="49" spans="1:21">
      <c r="A49" s="61"/>
      <c r="B49" s="60" t="s">
        <v>2935</v>
      </c>
      <c r="C49" s="46" cm="1">
        <f t="array" ref="C49">INDEX($D$75:$U$110,$C109,C$61)</f>
        <v>396.529</v>
      </c>
      <c r="D49" s="46" cm="1">
        <f t="array" ref="D49">INDEX($D$75:$U$110,$C109,D$61)</f>
        <v>196.589</v>
      </c>
      <c r="E49" s="46" cm="1">
        <f t="array" ref="E49">INDEX($D$75:$U$110,$C109,E$61)</f>
        <v>199.94</v>
      </c>
      <c r="F49" s="46"/>
      <c r="G49" s="48" t="str" cm="1">
        <f t="array" ref="G49">HYPERLINK(TEXT("#"&amp;INDEX($D$125:$U$160,$C159,C$61),),INDEX($D$125:$U$160,$C159,C$61))</f>
        <v>A126251790L</v>
      </c>
      <c r="H49" s="48" t="str" cm="1">
        <f t="array" ref="H49">HYPERLINK(TEXT("#"&amp;INDEX($D$125:$U$160,$C159,D$61),),INDEX($D$125:$U$160,$C159,D$61))</f>
        <v>A126266478W</v>
      </c>
      <c r="I49" s="48" t="str" cm="1">
        <f t="array" ref="I49">HYPERLINK(TEXT("#"&amp;INDEX($D$125:$U$160,$C159,E$61),),INDEX($D$125:$U$160,$C159,E$61))</f>
        <v>A126259134K</v>
      </c>
    </row>
    <row r="50" spans="1:21">
      <c r="A50" s="59" t="s">
        <v>2918</v>
      </c>
      <c r="B50" s="64"/>
      <c r="C50" s="58" cm="1">
        <f t="array" ref="C50">INDEX($D$75:$U$110,$C110,C$61)</f>
        <v>22028.471000000001</v>
      </c>
      <c r="D50" s="58" cm="1">
        <f t="array" ref="D50">INDEX($D$75:$U$110,$C110,D$61)</f>
        <v>10802.075999999999</v>
      </c>
      <c r="E50" s="58" cm="1">
        <f t="array" ref="E50">INDEX($D$75:$U$110,$C110,E$61)</f>
        <v>11226.395</v>
      </c>
      <c r="F50" s="46"/>
      <c r="G50" s="48" t="str" cm="1">
        <f t="array" ref="G50">HYPERLINK(TEXT("#"&amp;INDEX($D$125:$U$160,$C160,C$61),),INDEX($D$125:$U$160,$C160,C$61))</f>
        <v>A126251666C</v>
      </c>
      <c r="H50" s="48" t="str" cm="1">
        <f t="array" ref="H50">HYPERLINK(TEXT("#"&amp;INDEX($D$125:$U$160,$C160,D$61),),INDEX($D$125:$U$160,$C160,D$61))</f>
        <v>A126266354V</v>
      </c>
      <c r="I50" s="48" t="str" cm="1">
        <f t="array" ref="I50">HYPERLINK(TEXT("#"&amp;INDEX($D$125:$U$160,$C160,E$61),),INDEX($D$125:$U$160,$C160,E$61))</f>
        <v>A126259010J</v>
      </c>
    </row>
    <row r="51" spans="1:21">
      <c r="A51" s="65"/>
      <c r="B51" s="49"/>
      <c r="C51" s="46"/>
      <c r="D51" s="46"/>
      <c r="E51" s="46"/>
      <c r="F51" s="46"/>
      <c r="G51" s="48"/>
      <c r="H51" s="48"/>
      <c r="I51" s="48"/>
    </row>
    <row r="52" spans="1:21">
      <c r="A52" s="65"/>
      <c r="B52" s="50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</row>
    <row r="53" spans="1:21">
      <c r="A53" s="66" t="str">
        <f ca="1">Contents!B27</f>
        <v>© Commonwealth of Australia 2025</v>
      </c>
      <c r="B53" s="67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</row>
    <row r="54" spans="1:21" hidden="1">
      <c r="A54" s="68"/>
      <c r="B54" s="69" t="s">
        <v>2893</v>
      </c>
      <c r="C54" s="70">
        <v>1</v>
      </c>
      <c r="D54" s="71"/>
      <c r="E54" s="71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</row>
    <row r="55" spans="1:21" hidden="1">
      <c r="A55" s="68"/>
      <c r="B55" s="69" t="s">
        <v>2936</v>
      </c>
      <c r="C55" s="70">
        <v>4</v>
      </c>
      <c r="D55" s="71"/>
      <c r="E55" s="71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</row>
    <row r="56" spans="1:21" hidden="1">
      <c r="A56" s="68"/>
      <c r="B56" s="69" t="s">
        <v>2937</v>
      </c>
      <c r="C56" s="70">
        <v>7</v>
      </c>
      <c r="D56" s="71"/>
      <c r="E56" s="71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</row>
    <row r="57" spans="1:21" hidden="1">
      <c r="A57" s="68"/>
      <c r="B57" s="69" t="s">
        <v>2938</v>
      </c>
      <c r="C57" s="70">
        <v>10</v>
      </c>
      <c r="D57" s="71"/>
      <c r="E57" s="71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</row>
    <row r="58" spans="1:21" hidden="1">
      <c r="A58" s="68"/>
      <c r="B58" s="69" t="s">
        <v>2939</v>
      </c>
      <c r="C58" s="70">
        <v>13</v>
      </c>
      <c r="D58" s="71"/>
      <c r="E58" s="71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</row>
    <row r="59" spans="1:21" hidden="1">
      <c r="A59" s="68"/>
      <c r="B59" s="69" t="s">
        <v>2940</v>
      </c>
      <c r="C59" s="70">
        <v>16</v>
      </c>
      <c r="D59" s="71"/>
      <c r="E59" s="71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</row>
    <row r="60" spans="1:21" hidden="1">
      <c r="A60" s="68"/>
      <c r="B60" s="72"/>
      <c r="C60" s="71"/>
      <c r="D60" s="71"/>
      <c r="E60" s="71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</row>
    <row r="61" spans="1:21" hidden="1">
      <c r="A61" s="68"/>
      <c r="B61" s="73"/>
      <c r="C61" s="70">
        <f>VLOOKUP(C10,B54:C59,2,FALSE)</f>
        <v>1</v>
      </c>
      <c r="D61" s="70">
        <f>C61+1</f>
        <v>2</v>
      </c>
      <c r="E61" s="70">
        <f>D61+1</f>
        <v>3</v>
      </c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</row>
    <row r="62" spans="1:21" hidden="1">
      <c r="A62" s="68"/>
      <c r="B62" s="67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</row>
    <row r="63" spans="1:21" hidden="1">
      <c r="A63" s="68"/>
      <c r="B63" s="67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</row>
    <row r="64" spans="1:21" hidden="1">
      <c r="A64" s="68"/>
      <c r="B64" s="67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</row>
    <row r="65" spans="1:22" hidden="1">
      <c r="A65" s="68"/>
      <c r="B65" s="67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</row>
    <row r="66" spans="1:22" hidden="1">
      <c r="A66" s="68"/>
      <c r="B66" s="67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</row>
    <row r="67" spans="1:22" hidden="1">
      <c r="A67" s="68"/>
      <c r="B67" s="67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</row>
    <row r="68" spans="1:22" hidden="1">
      <c r="A68" s="68"/>
      <c r="B68" s="67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</row>
    <row r="69" spans="1:22" hidden="1">
      <c r="A69" s="68"/>
      <c r="B69" s="67"/>
      <c r="C69" s="67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</row>
    <row r="70" spans="1:22" hidden="1">
      <c r="A70" s="68"/>
      <c r="B70" s="67"/>
      <c r="C70" s="67"/>
      <c r="D70" s="70">
        <v>1</v>
      </c>
      <c r="E70" s="70">
        <v>2</v>
      </c>
      <c r="F70" s="70">
        <v>3</v>
      </c>
      <c r="G70" s="70">
        <v>4</v>
      </c>
      <c r="H70" s="70">
        <v>5</v>
      </c>
      <c r="I70" s="70">
        <v>6</v>
      </c>
      <c r="J70" s="70">
        <v>7</v>
      </c>
      <c r="K70" s="70">
        <v>8</v>
      </c>
      <c r="L70" s="70">
        <v>9</v>
      </c>
      <c r="M70" s="70">
        <v>10</v>
      </c>
      <c r="N70" s="70">
        <v>11</v>
      </c>
      <c r="O70" s="70">
        <v>12</v>
      </c>
      <c r="P70" s="70">
        <v>13</v>
      </c>
      <c r="Q70" s="70">
        <v>14</v>
      </c>
      <c r="R70" s="70">
        <v>15</v>
      </c>
      <c r="S70" s="70">
        <v>16</v>
      </c>
      <c r="T70" s="70">
        <v>17</v>
      </c>
      <c r="U70" s="70">
        <v>18</v>
      </c>
    </row>
    <row r="71" spans="1:22" ht="15" hidden="1" customHeight="1">
      <c r="A71" s="36"/>
      <c r="B71" s="36"/>
      <c r="C71" s="36"/>
      <c r="D71" s="87" t="s">
        <v>2893</v>
      </c>
      <c r="E71" s="87"/>
      <c r="F71" s="87"/>
      <c r="G71" s="87" t="s">
        <v>2936</v>
      </c>
      <c r="H71" s="87"/>
      <c r="I71" s="87"/>
      <c r="J71" s="87" t="s">
        <v>2937</v>
      </c>
      <c r="K71" s="87"/>
      <c r="L71" s="87"/>
      <c r="M71" s="87" t="s">
        <v>2938</v>
      </c>
      <c r="N71" s="87"/>
      <c r="O71" s="87"/>
      <c r="P71" s="87" t="s">
        <v>2939</v>
      </c>
      <c r="Q71" s="87"/>
      <c r="R71" s="87"/>
      <c r="S71" s="87" t="s">
        <v>2940</v>
      </c>
      <c r="T71" s="87"/>
      <c r="U71" s="87"/>
    </row>
    <row r="72" spans="1:22" hidden="1">
      <c r="A72" s="36"/>
      <c r="B72" s="36"/>
      <c r="C72" s="36"/>
      <c r="D72" s="37" t="s">
        <v>2895</v>
      </c>
      <c r="E72" s="37" t="s">
        <v>2896</v>
      </c>
      <c r="F72" s="37" t="s">
        <v>2897</v>
      </c>
      <c r="G72" s="37" t="s">
        <v>2895</v>
      </c>
      <c r="H72" s="37" t="s">
        <v>2896</v>
      </c>
      <c r="I72" s="37" t="s">
        <v>2897</v>
      </c>
      <c r="J72" s="37" t="s">
        <v>2895</v>
      </c>
      <c r="K72" s="37" t="s">
        <v>2896</v>
      </c>
      <c r="L72" s="37" t="s">
        <v>2897</v>
      </c>
      <c r="M72" s="37" t="s">
        <v>2895</v>
      </c>
      <c r="N72" s="37" t="s">
        <v>2896</v>
      </c>
      <c r="O72" s="37" t="s">
        <v>2897</v>
      </c>
      <c r="P72" s="37" t="s">
        <v>2895</v>
      </c>
      <c r="Q72" s="37" t="s">
        <v>2896</v>
      </c>
      <c r="R72" s="37" t="s">
        <v>2897</v>
      </c>
      <c r="S72" s="37" t="s">
        <v>2895</v>
      </c>
      <c r="T72" s="37" t="s">
        <v>2896</v>
      </c>
      <c r="U72" s="37" t="s">
        <v>2897</v>
      </c>
    </row>
    <row r="73" spans="1:22" hidden="1">
      <c r="A73" s="36"/>
      <c r="B73" s="36"/>
      <c r="C73" s="36"/>
      <c r="D73" s="40" t="s">
        <v>2898</v>
      </c>
      <c r="E73" s="40" t="s">
        <v>2898</v>
      </c>
      <c r="F73" s="40" t="s">
        <v>2898</v>
      </c>
      <c r="G73" s="40" t="s">
        <v>2898</v>
      </c>
      <c r="H73" s="40" t="s">
        <v>2898</v>
      </c>
      <c r="I73" s="40" t="s">
        <v>2898</v>
      </c>
      <c r="J73" s="40" t="s">
        <v>2898</v>
      </c>
      <c r="K73" s="40" t="s">
        <v>2898</v>
      </c>
      <c r="L73" s="40" t="s">
        <v>2898</v>
      </c>
      <c r="M73" s="40" t="s">
        <v>2898</v>
      </c>
      <c r="N73" s="40" t="s">
        <v>2898</v>
      </c>
      <c r="O73" s="40" t="s">
        <v>2898</v>
      </c>
      <c r="P73" s="40" t="s">
        <v>2898</v>
      </c>
      <c r="Q73" s="40" t="s">
        <v>2898</v>
      </c>
      <c r="R73" s="40" t="s">
        <v>2898</v>
      </c>
      <c r="S73" s="40" t="s">
        <v>2898</v>
      </c>
      <c r="T73" s="40" t="s">
        <v>2898</v>
      </c>
      <c r="U73" s="40" t="s">
        <v>2898</v>
      </c>
    </row>
    <row r="74" spans="1:22" hidden="1">
      <c r="A74" s="44" t="s">
        <v>2900</v>
      </c>
      <c r="B74" s="45"/>
      <c r="C74" s="45"/>
      <c r="D74" s="40"/>
      <c r="E74" s="40"/>
      <c r="F74" s="40"/>
      <c r="G74" s="43"/>
      <c r="H74" s="74"/>
      <c r="I74" s="74"/>
    </row>
    <row r="75" spans="1:22" hidden="1">
      <c r="A75" s="45"/>
      <c r="B75" s="49" t="s">
        <v>2901</v>
      </c>
      <c r="C75" s="70">
        <v>1</v>
      </c>
      <c r="D75" s="46">
        <f>A126251770C_Latest</f>
        <v>2401.1489999999999</v>
      </c>
      <c r="E75" s="46">
        <f>A126266458L_Latest</f>
        <v>1180.193</v>
      </c>
      <c r="F75" s="46">
        <f>A126259114A_Latest</f>
        <v>1220.9559999999999</v>
      </c>
      <c r="G75" s="46">
        <f>A126255442R_Latest</f>
        <v>2369.2820000000002</v>
      </c>
      <c r="H75" s="46">
        <f>A126270130K_Latest</f>
        <v>1161.886</v>
      </c>
      <c r="I75" s="46">
        <f>A126262786A_Latest</f>
        <v>1207.396</v>
      </c>
      <c r="J75" s="46">
        <f>A126252994J_Latest</f>
        <v>767.298</v>
      </c>
      <c r="K75" s="46">
        <f>A126267682X_Latest</f>
        <v>375.68400000000003</v>
      </c>
      <c r="L75" s="46">
        <f>A126260338K_Latest</f>
        <v>391.61399999999998</v>
      </c>
      <c r="M75" s="46">
        <f>A126256666V_Latest</f>
        <v>1158.57</v>
      </c>
      <c r="N75" s="46">
        <f>A126271354R_Latest</f>
        <v>581.94000000000005</v>
      </c>
      <c r="O75" s="46">
        <f>A126264010C_Latest</f>
        <v>576.63</v>
      </c>
      <c r="P75" s="46">
        <f>A126257890F_Latest</f>
        <v>443.41300000000001</v>
      </c>
      <c r="Q75" s="46">
        <f>A126272578V_Latest</f>
        <v>204.262</v>
      </c>
      <c r="R75" s="46">
        <f>A126265234J_Latest</f>
        <v>239.15100000000001</v>
      </c>
      <c r="S75" s="46">
        <f>A126254218C_Latest</f>
        <v>31.867000000000001</v>
      </c>
      <c r="T75" s="46">
        <f>A126268906T_Latest</f>
        <v>18.306999999999999</v>
      </c>
      <c r="U75" s="46">
        <f>A126261562W_Latest</f>
        <v>13.56</v>
      </c>
      <c r="V75" s="46"/>
    </row>
    <row r="76" spans="1:22" hidden="1">
      <c r="A76" s="45"/>
      <c r="B76" s="50" t="s">
        <v>2902</v>
      </c>
      <c r="C76" s="70">
        <v>2</v>
      </c>
      <c r="D76" s="46">
        <f>A126251718V_Latest</f>
        <v>605.66600000000005</v>
      </c>
      <c r="E76" s="46">
        <f>A126266406K_Latest</f>
        <v>288.70100000000002</v>
      </c>
      <c r="F76" s="46">
        <f>A126259062K_Latest</f>
        <v>316.96499999999997</v>
      </c>
      <c r="G76" s="46">
        <f>A126255390X_Latest</f>
        <v>598.56299999999999</v>
      </c>
      <c r="H76" s="46">
        <f>A126270078L_Latest</f>
        <v>285.62700000000001</v>
      </c>
      <c r="I76" s="46">
        <f>A126262734X_Latest</f>
        <v>312.93599999999998</v>
      </c>
      <c r="J76" s="46">
        <f>A126252942F_Latest</f>
        <v>238.73400000000001</v>
      </c>
      <c r="K76" s="46">
        <f>A126267630W_Latest</f>
        <v>120.883</v>
      </c>
      <c r="L76" s="46">
        <f>A126260286V_Latest</f>
        <v>117.85</v>
      </c>
      <c r="M76" s="46">
        <f>A126256614T_Latest</f>
        <v>257.92599999999999</v>
      </c>
      <c r="N76" s="46">
        <f>A126271302L_Latest</f>
        <v>116.042</v>
      </c>
      <c r="O76" s="46">
        <f>A126263958C_Latest</f>
        <v>141.88399999999999</v>
      </c>
      <c r="P76" s="46">
        <f>A126257838W_Latest</f>
        <v>101.904</v>
      </c>
      <c r="Q76" s="46">
        <f>A126272526T_Latest</f>
        <v>48.701999999999998</v>
      </c>
      <c r="R76" s="46">
        <f>A126265182T_Latest</f>
        <v>53.201999999999998</v>
      </c>
      <c r="S76" s="46">
        <f>A126254166L_Latest</f>
        <v>7.1029999999999998</v>
      </c>
      <c r="T76" s="46">
        <f>A126268854A_Latest</f>
        <v>3.0739999999999998</v>
      </c>
      <c r="U76" s="46">
        <f>A126261510V_Latest</f>
        <v>4.0289999999999999</v>
      </c>
      <c r="V76" s="69"/>
    </row>
    <row r="77" spans="1:22" hidden="1">
      <c r="A77" s="45"/>
      <c r="B77" s="50" t="s">
        <v>2903</v>
      </c>
      <c r="C77" s="70">
        <v>3</v>
      </c>
      <c r="D77" s="46">
        <f>A126251774L_Latest</f>
        <v>690.90899999999999</v>
      </c>
      <c r="E77" s="46">
        <f>A126266462C_Latest</f>
        <v>349.161</v>
      </c>
      <c r="F77" s="46">
        <f>A126259118K_Latest</f>
        <v>341.74799999999999</v>
      </c>
      <c r="G77" s="46">
        <f>A126255446X_Latest</f>
        <v>682.02599999999995</v>
      </c>
      <c r="H77" s="46">
        <f>A126270134V_Latest</f>
        <v>344.26100000000002</v>
      </c>
      <c r="I77" s="46">
        <f>A126262790T_Latest</f>
        <v>337.76499999999999</v>
      </c>
      <c r="J77" s="46">
        <f>A126252998T_Latest</f>
        <v>213.738</v>
      </c>
      <c r="K77" s="46">
        <f>A126267686J_Latest</f>
        <v>102.42</v>
      </c>
      <c r="L77" s="46">
        <f>A126260342A_Latest</f>
        <v>111.319</v>
      </c>
      <c r="M77" s="46">
        <f>A126256670K_Latest</f>
        <v>341.04399999999998</v>
      </c>
      <c r="N77" s="46">
        <f>A126271358X_Latest</f>
        <v>185.733</v>
      </c>
      <c r="O77" s="46">
        <f>A126264014L_Latest</f>
        <v>155.31100000000001</v>
      </c>
      <c r="P77" s="46">
        <f>A126257894R_Latest</f>
        <v>127.244</v>
      </c>
      <c r="Q77" s="46">
        <f>A126272582K_Latest</f>
        <v>56.109000000000002</v>
      </c>
      <c r="R77" s="46">
        <f>A126265238T_Latest</f>
        <v>71.135000000000005</v>
      </c>
      <c r="S77" s="46">
        <f>A126254222V_Latest</f>
        <v>8.8829999999999991</v>
      </c>
      <c r="T77" s="46">
        <f>A126268910J_Latest</f>
        <v>4.9000000000000004</v>
      </c>
      <c r="U77" s="46">
        <f>A126261566F_Latest</f>
        <v>3.9830000000000001</v>
      </c>
      <c r="V77" s="69"/>
    </row>
    <row r="78" spans="1:22" hidden="1">
      <c r="A78" s="45"/>
      <c r="B78" s="50" t="s">
        <v>2904</v>
      </c>
      <c r="C78" s="70">
        <v>4</v>
      </c>
      <c r="D78" s="46">
        <f>A126251778W_Latest</f>
        <v>1104.5730000000001</v>
      </c>
      <c r="E78" s="46">
        <f>A126266466L_Latest</f>
        <v>542.33000000000004</v>
      </c>
      <c r="F78" s="46">
        <f>A126259122A_Latest</f>
        <v>562.24300000000005</v>
      </c>
      <c r="G78" s="46">
        <f>A126255450R_Latest</f>
        <v>1088.692</v>
      </c>
      <c r="H78" s="46">
        <f>A126270138C_Latest</f>
        <v>531.99699999999996</v>
      </c>
      <c r="I78" s="46">
        <f>A126262794A_Latest</f>
        <v>556.69500000000005</v>
      </c>
      <c r="J78" s="46">
        <f>A126253002X_Latest</f>
        <v>314.827</v>
      </c>
      <c r="K78" s="46">
        <f>A126267690X_Latest</f>
        <v>152.381</v>
      </c>
      <c r="L78" s="46">
        <f>A126260346K_Latest</f>
        <v>162.44499999999999</v>
      </c>
      <c r="M78" s="46">
        <f>A126256674V_Latest</f>
        <v>559.6</v>
      </c>
      <c r="N78" s="46">
        <f>A126271362R_Latest</f>
        <v>280.16500000000002</v>
      </c>
      <c r="O78" s="46">
        <f>A126264018W_Latest</f>
        <v>279.435</v>
      </c>
      <c r="P78" s="46">
        <f>A126257898X_Latest</f>
        <v>214.26499999999999</v>
      </c>
      <c r="Q78" s="46">
        <f>A126272586V_Latest</f>
        <v>99.450999999999993</v>
      </c>
      <c r="R78" s="46">
        <f>A126265242J_Latest</f>
        <v>114.81399999999999</v>
      </c>
      <c r="S78" s="46">
        <f>A126254226C_Latest</f>
        <v>15.881</v>
      </c>
      <c r="T78" s="46">
        <f>A126268914T_Latest</f>
        <v>10.333</v>
      </c>
      <c r="U78" s="46">
        <f>A126261570W_Latest</f>
        <v>5.5490000000000004</v>
      </c>
      <c r="V78" s="69"/>
    </row>
    <row r="79" spans="1:22" hidden="1">
      <c r="A79" s="45"/>
      <c r="B79" s="51" t="s">
        <v>2905</v>
      </c>
      <c r="C79" s="70">
        <v>5</v>
      </c>
      <c r="D79" s="46">
        <f>A126251722K_Latest</f>
        <v>11930.717000000001</v>
      </c>
      <c r="E79" s="46">
        <f>A126266410A_Latest</f>
        <v>6277.0320000000002</v>
      </c>
      <c r="F79" s="46">
        <f>A126259066V_Latest</f>
        <v>5653.6859999999997</v>
      </c>
      <c r="G79" s="46">
        <f>A126255394J_Latest</f>
        <v>11233.967000000001</v>
      </c>
      <c r="H79" s="46">
        <f>A126270082C_Latest</f>
        <v>5885.0569999999998</v>
      </c>
      <c r="I79" s="46">
        <f>A126262738J_Latest</f>
        <v>5348.91</v>
      </c>
      <c r="J79" s="46">
        <f>A126252946R_Latest</f>
        <v>1436.47</v>
      </c>
      <c r="K79" s="46">
        <f>A126267634F_Latest</f>
        <v>755.03899999999999</v>
      </c>
      <c r="L79" s="46">
        <f>A126260290K_Latest</f>
        <v>681.43100000000004</v>
      </c>
      <c r="M79" s="46">
        <f>A126256618A_Latest</f>
        <v>5482.1409999999996</v>
      </c>
      <c r="N79" s="46">
        <f>A126271306W_Latest</f>
        <v>2886.2570000000001</v>
      </c>
      <c r="O79" s="46">
        <f>A126263962V_Latest</f>
        <v>2595.8829999999998</v>
      </c>
      <c r="P79" s="46">
        <f>A126257842L_Latest</f>
        <v>4315.3559999999998</v>
      </c>
      <c r="Q79" s="46">
        <f>A126272530J_Latest</f>
        <v>2243.7600000000002</v>
      </c>
      <c r="R79" s="46">
        <f>A126265186A_Latest</f>
        <v>2071.596</v>
      </c>
      <c r="S79" s="46">
        <f>A126254170C_Latest</f>
        <v>696.75099999999998</v>
      </c>
      <c r="T79" s="46">
        <f>A126268858K_Latest</f>
        <v>391.97500000000002</v>
      </c>
      <c r="U79" s="46">
        <f>A126261514C_Latest</f>
        <v>304.77600000000001</v>
      </c>
      <c r="V79" s="69"/>
    </row>
    <row r="80" spans="1:22" hidden="1">
      <c r="A80" s="45"/>
      <c r="B80" s="52" t="s">
        <v>2906</v>
      </c>
      <c r="C80" s="70">
        <v>6</v>
      </c>
      <c r="D80" s="46">
        <f>A126251726V_Latest</f>
        <v>5774.942</v>
      </c>
      <c r="E80" s="46">
        <f>A126266414K_Latest</f>
        <v>2973.098</v>
      </c>
      <c r="F80" s="46">
        <f>A126259070K_Latest</f>
        <v>2801.8440000000001</v>
      </c>
      <c r="G80" s="46">
        <f>A126255398T_Latest</f>
        <v>5645.4449999999997</v>
      </c>
      <c r="H80" s="46">
        <f>A126270086L_Latest</f>
        <v>2898.3789999999999</v>
      </c>
      <c r="I80" s="46">
        <f>A126262742X_Latest</f>
        <v>2747.0659999999998</v>
      </c>
      <c r="J80" s="46">
        <f>A126252950F_Latest</f>
        <v>1312.3119999999999</v>
      </c>
      <c r="K80" s="46">
        <f>A126267638R_Latest</f>
        <v>677.91700000000003</v>
      </c>
      <c r="L80" s="46">
        <f>A126260294V_Latest</f>
        <v>634.39499999999998</v>
      </c>
      <c r="M80" s="46">
        <f>A126256622T_Latest</f>
        <v>3015.8780000000002</v>
      </c>
      <c r="N80" s="46">
        <f>A126271310L_Latest</f>
        <v>1568.5</v>
      </c>
      <c r="O80" s="46">
        <f>A126263966C_Latest</f>
        <v>1447.3789999999999</v>
      </c>
      <c r="P80" s="46">
        <f>A126257846W_Latest</f>
        <v>1317.2560000000001</v>
      </c>
      <c r="Q80" s="46">
        <f>A126272534T_Latest</f>
        <v>651.96299999999997</v>
      </c>
      <c r="R80" s="46">
        <f>A126265190T_Latest</f>
        <v>665.29300000000001</v>
      </c>
      <c r="S80" s="46">
        <f>A126254174L_Latest</f>
        <v>129.49700000000001</v>
      </c>
      <c r="T80" s="46">
        <f>A126268862A_Latest</f>
        <v>74.718999999999994</v>
      </c>
      <c r="U80" s="46">
        <f>A126261518L_Latest</f>
        <v>54.777000000000001</v>
      </c>
      <c r="V80" s="69"/>
    </row>
    <row r="81" spans="1:22" hidden="1">
      <c r="A81" s="45"/>
      <c r="B81" s="53" t="s">
        <v>2907</v>
      </c>
      <c r="C81" s="70">
        <v>7</v>
      </c>
      <c r="D81" s="46">
        <f>A126251750V_Latest</f>
        <v>1530.146</v>
      </c>
      <c r="E81" s="46">
        <f>A126266438C_Latest</f>
        <v>767.55600000000004</v>
      </c>
      <c r="F81" s="46">
        <f>A126259094C_Latest</f>
        <v>762.59</v>
      </c>
      <c r="G81" s="46">
        <f>A126255422F_Latest</f>
        <v>1508.7059999999999</v>
      </c>
      <c r="H81" s="46">
        <f>A126270110A_Latest</f>
        <v>753.45100000000002</v>
      </c>
      <c r="I81" s="46">
        <f>A126262766T_Latest</f>
        <v>755.255</v>
      </c>
      <c r="J81" s="46">
        <f>A126252974X_Latest</f>
        <v>461.26100000000002</v>
      </c>
      <c r="K81" s="46">
        <f>A126267662R_Latest</f>
        <v>233.494</v>
      </c>
      <c r="L81" s="46">
        <f>A126260318A_Latest</f>
        <v>227.767</v>
      </c>
      <c r="M81" s="46">
        <f>A126256646K_Latest</f>
        <v>756.505</v>
      </c>
      <c r="N81" s="46">
        <f>A126271334F_Latest</f>
        <v>379.18099999999998</v>
      </c>
      <c r="O81" s="46">
        <f>A126263990C_Latest</f>
        <v>377.32499999999999</v>
      </c>
      <c r="P81" s="46">
        <f>A126257870W_Latest</f>
        <v>290.93900000000002</v>
      </c>
      <c r="Q81" s="46">
        <f>A126272558K_Latest</f>
        <v>140.77600000000001</v>
      </c>
      <c r="R81" s="46">
        <f>A126265214X_Latest</f>
        <v>150.16300000000001</v>
      </c>
      <c r="S81" s="46">
        <f>A126254198F_Latest</f>
        <v>21.44</v>
      </c>
      <c r="T81" s="46">
        <f>A126268886V_Latest</f>
        <v>14.105</v>
      </c>
      <c r="U81" s="46">
        <f>A126261542L_Latest</f>
        <v>7.335</v>
      </c>
      <c r="V81" s="69"/>
    </row>
    <row r="82" spans="1:22" hidden="1">
      <c r="A82" s="45"/>
      <c r="B82" s="54" t="s">
        <v>2908</v>
      </c>
      <c r="C82" s="70">
        <v>8</v>
      </c>
      <c r="D82" s="46">
        <f>A126251694L_Latest</f>
        <v>1837.336</v>
      </c>
      <c r="E82" s="46">
        <f>A126266382C_Latest</f>
        <v>937.92200000000003</v>
      </c>
      <c r="F82" s="46">
        <f>A126259038K_Latest</f>
        <v>899.41399999999999</v>
      </c>
      <c r="G82" s="46">
        <f>A126255366X_Latest</f>
        <v>1792.3219999999999</v>
      </c>
      <c r="H82" s="46">
        <f>A126270054V_Latest</f>
        <v>911.94899999999996</v>
      </c>
      <c r="I82" s="46">
        <f>A126262710F_Latest</f>
        <v>880.37300000000005</v>
      </c>
      <c r="J82" s="46">
        <f>A126252918F_Latest</f>
        <v>440.82900000000001</v>
      </c>
      <c r="K82" s="46">
        <f>A126267606W_Latest</f>
        <v>222.71</v>
      </c>
      <c r="L82" s="46">
        <f>A126260262A_Latest</f>
        <v>218.12</v>
      </c>
      <c r="M82" s="46">
        <f>A126256590K_Latest</f>
        <v>953.40899999999999</v>
      </c>
      <c r="N82" s="46">
        <f>A126271278X_Latest</f>
        <v>494.96699999999998</v>
      </c>
      <c r="O82" s="46">
        <f>A126263934K_Latest</f>
        <v>458.44200000000001</v>
      </c>
      <c r="P82" s="46">
        <f>A126257814C_Latest</f>
        <v>398.084</v>
      </c>
      <c r="Q82" s="46">
        <f>A126272502X_Latest</f>
        <v>194.27199999999999</v>
      </c>
      <c r="R82" s="46">
        <f>A126265158T_Latest</f>
        <v>203.81200000000001</v>
      </c>
      <c r="S82" s="46">
        <f>A126254142V_Latest</f>
        <v>45.014000000000003</v>
      </c>
      <c r="T82" s="46">
        <f>A126268830J_Latest</f>
        <v>25.972999999999999</v>
      </c>
      <c r="U82" s="46">
        <f>A126261486F_Latest</f>
        <v>19.041</v>
      </c>
      <c r="V82" s="69"/>
    </row>
    <row r="83" spans="1:22" hidden="1">
      <c r="A83" s="45"/>
      <c r="B83" s="53" t="s">
        <v>2909</v>
      </c>
      <c r="C83" s="70">
        <v>9</v>
      </c>
      <c r="D83" s="46">
        <f>A126251782L_Latest</f>
        <v>2407.4609999999998</v>
      </c>
      <c r="E83" s="46">
        <f>A126266470C_Latest</f>
        <v>1267.6210000000001</v>
      </c>
      <c r="F83" s="46">
        <f>A126259126K_Latest</f>
        <v>1139.8399999999999</v>
      </c>
      <c r="G83" s="46">
        <f>A126255454X_Latest</f>
        <v>2344.4169999999999</v>
      </c>
      <c r="H83" s="46">
        <f>A126270142V_Latest</f>
        <v>1232.979</v>
      </c>
      <c r="I83" s="46">
        <f>A126262798K_Latest</f>
        <v>1111.4380000000001</v>
      </c>
      <c r="J83" s="46">
        <f>A126253006J_Latest</f>
        <v>410.221</v>
      </c>
      <c r="K83" s="46">
        <f>A126267694J_Latest</f>
        <v>221.71299999999999</v>
      </c>
      <c r="L83" s="46">
        <f>A126260350A_Latest</f>
        <v>188.50800000000001</v>
      </c>
      <c r="M83" s="46">
        <f>A126256678C_Latest</f>
        <v>1305.9639999999999</v>
      </c>
      <c r="N83" s="46">
        <f>A126271366X_Latest</f>
        <v>694.35199999999998</v>
      </c>
      <c r="O83" s="46">
        <f>A126264022L_Latest</f>
        <v>611.61199999999997</v>
      </c>
      <c r="P83" s="46">
        <f>A126257902C_Latest</f>
        <v>628.23299999999995</v>
      </c>
      <c r="Q83" s="46">
        <f>A126272590K_Latest</f>
        <v>316.91399999999999</v>
      </c>
      <c r="R83" s="46">
        <f>A126265246T_Latest</f>
        <v>311.31799999999998</v>
      </c>
      <c r="S83" s="46">
        <f>A126254230V_Latest</f>
        <v>63.042999999999999</v>
      </c>
      <c r="T83" s="46">
        <f>A126268918A_Latest</f>
        <v>34.640999999999998</v>
      </c>
      <c r="U83" s="46">
        <f>A126261574F_Latest</f>
        <v>28.402000000000001</v>
      </c>
      <c r="V83" s="69"/>
    </row>
    <row r="84" spans="1:22" hidden="1">
      <c r="A84" s="45"/>
      <c r="B84" s="52" t="s">
        <v>2910</v>
      </c>
      <c r="C84" s="70">
        <v>10</v>
      </c>
      <c r="D84" s="46">
        <f>A126251754C_Latest</f>
        <v>6155.7749999999996</v>
      </c>
      <c r="E84" s="46">
        <f>A126266442V_Latest</f>
        <v>3303.933</v>
      </c>
      <c r="F84" s="46">
        <f>A126259098L_Latest</f>
        <v>2851.8420000000001</v>
      </c>
      <c r="G84" s="46">
        <f>A126255426R_Latest</f>
        <v>5588.5209999999997</v>
      </c>
      <c r="H84" s="46">
        <f>A126270114K_Latest</f>
        <v>2986.6770000000001</v>
      </c>
      <c r="I84" s="46">
        <f>A126262770J_Latest</f>
        <v>2601.8440000000001</v>
      </c>
      <c r="J84" s="46">
        <f>A126252978J_Latest</f>
        <v>124.158</v>
      </c>
      <c r="K84" s="46">
        <f>A126267666X_Latest</f>
        <v>77.122</v>
      </c>
      <c r="L84" s="46">
        <f>A126260322T_Latest</f>
        <v>47.036000000000001</v>
      </c>
      <c r="M84" s="46">
        <f>A126256650A_Latest</f>
        <v>2466.2629999999999</v>
      </c>
      <c r="N84" s="46">
        <f>A126271338R_Latest</f>
        <v>1317.758</v>
      </c>
      <c r="O84" s="46">
        <f>A126263994L_Latest</f>
        <v>1148.5050000000001</v>
      </c>
      <c r="P84" s="46">
        <f>A126257874F_Latest</f>
        <v>2998.1010000000001</v>
      </c>
      <c r="Q84" s="46">
        <f>A126272562A_Latest</f>
        <v>1591.798</v>
      </c>
      <c r="R84" s="46">
        <f>A126265218J_Latest</f>
        <v>1406.3030000000001</v>
      </c>
      <c r="S84" s="46">
        <f>A126254202K_Latest</f>
        <v>567.25400000000002</v>
      </c>
      <c r="T84" s="46">
        <f>A126268890K_Latest</f>
        <v>317.25599999999997</v>
      </c>
      <c r="U84" s="46">
        <f>A126261546W_Latest</f>
        <v>249.99799999999999</v>
      </c>
      <c r="V84" s="69"/>
    </row>
    <row r="85" spans="1:22" hidden="1">
      <c r="A85" s="45"/>
      <c r="B85" s="53" t="s">
        <v>2911</v>
      </c>
      <c r="C85" s="70">
        <v>11</v>
      </c>
      <c r="D85" s="46">
        <f>A126251786W_Latest</f>
        <v>2562.5659999999998</v>
      </c>
      <c r="E85" s="46">
        <f>A126266474L_Latest</f>
        <v>1350.3320000000001</v>
      </c>
      <c r="F85" s="46">
        <f>A126259130A_Latest</f>
        <v>1212.2339999999999</v>
      </c>
      <c r="G85" s="46">
        <f>A126255458J_Latest</f>
        <v>2457.547</v>
      </c>
      <c r="H85" s="46">
        <f>A126270146C_Latest</f>
        <v>1288.2380000000001</v>
      </c>
      <c r="I85" s="46">
        <f>A126262802R_Latest</f>
        <v>1169.31</v>
      </c>
      <c r="J85" s="46">
        <f>A126253010X_Latest</f>
        <v>120.53700000000001</v>
      </c>
      <c r="K85" s="46">
        <f>A126267698T_Latest</f>
        <v>74.561999999999998</v>
      </c>
      <c r="L85" s="46">
        <f>A126260354K_Latest</f>
        <v>45.975000000000001</v>
      </c>
      <c r="M85" s="46">
        <f>A126256682V_Latest</f>
        <v>1452.635</v>
      </c>
      <c r="N85" s="46">
        <f>A126271370R_Latest</f>
        <v>763.15499999999997</v>
      </c>
      <c r="O85" s="46">
        <f>A126264026W_Latest</f>
        <v>689.47900000000004</v>
      </c>
      <c r="P85" s="46">
        <f>A126257906L_Latest</f>
        <v>884.37599999999998</v>
      </c>
      <c r="Q85" s="46">
        <f>A126272594V_Latest</f>
        <v>450.52100000000002</v>
      </c>
      <c r="R85" s="46">
        <f>A126265250J_Latest</f>
        <v>433.85500000000002</v>
      </c>
      <c r="S85" s="46">
        <f>A126254234C_Latest</f>
        <v>105.01900000000001</v>
      </c>
      <c r="T85" s="46">
        <f>A126268922T_Latest</f>
        <v>62.094000000000001</v>
      </c>
      <c r="U85" s="46">
        <f>A126261578R_Latest</f>
        <v>42.923999999999999</v>
      </c>
      <c r="V85" s="69"/>
    </row>
    <row r="86" spans="1:22" hidden="1">
      <c r="A86" s="45"/>
      <c r="B86" s="53" t="s">
        <v>2912</v>
      </c>
      <c r="C86" s="70">
        <v>12</v>
      </c>
      <c r="D86" s="46">
        <f>A126251698W_Latest</f>
        <v>3593.2089999999998</v>
      </c>
      <c r="E86" s="46">
        <f>A126266386L_Latest</f>
        <v>1953.6010000000001</v>
      </c>
      <c r="F86" s="46">
        <f>A126259042A_Latest</f>
        <v>1639.6079999999999</v>
      </c>
      <c r="G86" s="46">
        <f>A126255370R_Latest</f>
        <v>3130.9740000000002</v>
      </c>
      <c r="H86" s="46">
        <f>A126270058C_Latest</f>
        <v>1698.44</v>
      </c>
      <c r="I86" s="46">
        <f>A126262714R_Latest</f>
        <v>1432.5340000000001</v>
      </c>
      <c r="J86" s="46">
        <f>A126252922W_Latest</f>
        <v>3.6219999999999999</v>
      </c>
      <c r="K86" s="46">
        <f>A126267610L_Latest</f>
        <v>2.56</v>
      </c>
      <c r="L86" s="46">
        <f>A126260266K_Latest</f>
        <v>1.0609999999999999</v>
      </c>
      <c r="M86" s="46">
        <f>A126256594V_Latest</f>
        <v>1013.628</v>
      </c>
      <c r="N86" s="46">
        <f>A126271282R_Latest</f>
        <v>554.60299999999995</v>
      </c>
      <c r="O86" s="46">
        <f>A126263938V_Latest</f>
        <v>459.02499999999998</v>
      </c>
      <c r="P86" s="46">
        <f>A126257818L_Latest</f>
        <v>2113.7240000000002</v>
      </c>
      <c r="Q86" s="46">
        <f>A126272506J_Latest</f>
        <v>1141.277</v>
      </c>
      <c r="R86" s="46">
        <f>A126265162J_Latest</f>
        <v>972.44799999999998</v>
      </c>
      <c r="S86" s="46">
        <f>A126254146C_Latest</f>
        <v>462.23500000000001</v>
      </c>
      <c r="T86" s="46">
        <f>A126268834T_Latest</f>
        <v>255.16200000000001</v>
      </c>
      <c r="U86" s="46">
        <f>A126261490W_Latest</f>
        <v>207.07400000000001</v>
      </c>
      <c r="V86" s="69"/>
    </row>
    <row r="87" spans="1:22" hidden="1">
      <c r="A87" s="45"/>
      <c r="B87" s="54" t="s">
        <v>2913</v>
      </c>
      <c r="C87" s="70">
        <v>13</v>
      </c>
      <c r="D87" s="46">
        <f>A126251658C_Latest</f>
        <v>2206.36</v>
      </c>
      <c r="E87" s="46">
        <f>A126266346V_Latest</f>
        <v>1171.251</v>
      </c>
      <c r="F87" s="46">
        <f>A126259002J_Latest</f>
        <v>1035.1089999999999</v>
      </c>
      <c r="G87" s="46">
        <f>A126255330W_Latest</f>
        <v>2040.9480000000001</v>
      </c>
      <c r="H87" s="46">
        <f>A126270018K_Latest</f>
        <v>1088.1869999999999</v>
      </c>
      <c r="I87" s="46">
        <f>A126262674J_Latest</f>
        <v>952.76</v>
      </c>
      <c r="J87" s="46">
        <f>A126252882R_Latest</f>
        <v>3.6219999999999999</v>
      </c>
      <c r="K87" s="46">
        <f>A126267570F_Latest</f>
        <v>2.56</v>
      </c>
      <c r="L87" s="46">
        <f>A126260226T_Latest</f>
        <v>1.0609999999999999</v>
      </c>
      <c r="M87" s="46">
        <f>A126256554A_Latest</f>
        <v>876.45100000000002</v>
      </c>
      <c r="N87" s="46">
        <f>A126271242W_Latest</f>
        <v>480.68700000000001</v>
      </c>
      <c r="O87" s="46">
        <f>A126263898L_Latest</f>
        <v>395.76299999999998</v>
      </c>
      <c r="P87" s="46">
        <f>A126257778F_Latest</f>
        <v>1160.875</v>
      </c>
      <c r="Q87" s="46">
        <f>A126272466A_Latest</f>
        <v>604.94000000000005</v>
      </c>
      <c r="R87" s="46">
        <f>A126265122R_Latest</f>
        <v>555.93499999999995</v>
      </c>
      <c r="S87" s="46">
        <f>A126254106K_Latest</f>
        <v>165.41200000000001</v>
      </c>
      <c r="T87" s="46">
        <f>A126268794K_Latest</f>
        <v>83.063000000000002</v>
      </c>
      <c r="U87" s="46">
        <f>A126261450C_Latest</f>
        <v>82.349000000000004</v>
      </c>
      <c r="V87" s="69"/>
    </row>
    <row r="88" spans="1:22" hidden="1">
      <c r="A88" s="45"/>
      <c r="B88" s="53" t="s">
        <v>2914</v>
      </c>
      <c r="C88" s="70">
        <v>14</v>
      </c>
      <c r="D88" s="46">
        <f>A126251670V_Latest</f>
        <v>1386.8489999999999</v>
      </c>
      <c r="E88" s="46">
        <f>A126266358C_Latest</f>
        <v>782.351</v>
      </c>
      <c r="F88" s="46">
        <f>A126259014T_Latest</f>
        <v>604.49900000000002</v>
      </c>
      <c r="G88" s="46">
        <f>A126255342F_Latest</f>
        <v>1090.0260000000001</v>
      </c>
      <c r="H88" s="46">
        <f>A126270030A_Latest</f>
        <v>610.25199999999995</v>
      </c>
      <c r="I88" s="46">
        <f>A126262686T_Latest</f>
        <v>479.774</v>
      </c>
      <c r="J88" s="46">
        <f>A126252894X_Latest</f>
        <v>0</v>
      </c>
      <c r="K88" s="46">
        <f>A126267582R_Latest</f>
        <v>0</v>
      </c>
      <c r="L88" s="46">
        <f>A126260238A_Latest</f>
        <v>0</v>
      </c>
      <c r="M88" s="46">
        <f>A126256566K_Latest</f>
        <v>137.17699999999999</v>
      </c>
      <c r="N88" s="46">
        <f>A126271254F_Latest</f>
        <v>73.915000000000006</v>
      </c>
      <c r="O88" s="46">
        <f>A126263910T_Latest</f>
        <v>63.262</v>
      </c>
      <c r="P88" s="46">
        <f>A126257790W_Latest</f>
        <v>952.84900000000005</v>
      </c>
      <c r="Q88" s="46">
        <f>A126272478K_Latest</f>
        <v>536.33699999999999</v>
      </c>
      <c r="R88" s="46">
        <f>A126265134X_Latest</f>
        <v>416.512</v>
      </c>
      <c r="S88" s="46">
        <f>A126254118V_Latest</f>
        <v>296.82299999999998</v>
      </c>
      <c r="T88" s="46">
        <f>A126268806J_Latest</f>
        <v>172.09800000000001</v>
      </c>
      <c r="U88" s="46">
        <f>A126261462L_Latest</f>
        <v>124.72499999999999</v>
      </c>
      <c r="V88" s="69"/>
    </row>
    <row r="89" spans="1:22" hidden="1">
      <c r="A89" s="55" t="s">
        <v>2915</v>
      </c>
      <c r="B89" s="56"/>
      <c r="C89" s="70">
        <v>15</v>
      </c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69"/>
    </row>
    <row r="90" spans="1:22" hidden="1">
      <c r="A90" s="45"/>
      <c r="B90" s="51" t="s">
        <v>2916</v>
      </c>
      <c r="C90" s="70">
        <v>16</v>
      </c>
      <c r="D90" s="46">
        <f>A126251730K_Latest</f>
        <v>1105.393</v>
      </c>
      <c r="E90" s="46">
        <f>A126266418V_Latest</f>
        <v>565.44799999999998</v>
      </c>
      <c r="F90" s="46">
        <f>A126259074V_Latest</f>
        <v>539.94500000000005</v>
      </c>
      <c r="G90" s="46">
        <f>A126255402W_Latest</f>
        <v>1097.6120000000001</v>
      </c>
      <c r="H90" s="46">
        <f>A126270090C_Latest</f>
        <v>560.86199999999997</v>
      </c>
      <c r="I90" s="46">
        <f>A126262746J_Latest</f>
        <v>536.75</v>
      </c>
      <c r="J90" s="46">
        <f>A126252954R_Latest</f>
        <v>254.08799999999999</v>
      </c>
      <c r="K90" s="46">
        <f>A126267642F_Latest</f>
        <v>120.15600000000001</v>
      </c>
      <c r="L90" s="46">
        <f>A126260298C_Latest</f>
        <v>133.93199999999999</v>
      </c>
      <c r="M90" s="46">
        <f>A126256626A_Latest</f>
        <v>611.83600000000001</v>
      </c>
      <c r="N90" s="46">
        <f>A126271314W_Latest</f>
        <v>325.59899999999999</v>
      </c>
      <c r="O90" s="46">
        <f>A126263970V_Latest</f>
        <v>286.23700000000002</v>
      </c>
      <c r="P90" s="46">
        <f>A126257850L_Latest</f>
        <v>231.68700000000001</v>
      </c>
      <c r="Q90" s="46">
        <f>A126272538A_Latest</f>
        <v>115.107</v>
      </c>
      <c r="R90" s="46">
        <f>A126265194A_Latest</f>
        <v>116.581</v>
      </c>
      <c r="S90" s="46">
        <f>A126254178W_Latest</f>
        <v>7.7809999999999997</v>
      </c>
      <c r="T90" s="46">
        <f>A126268866K_Latest</f>
        <v>4.5860000000000003</v>
      </c>
      <c r="U90" s="46">
        <f>A126261522C_Latest</f>
        <v>3.1960000000000002</v>
      </c>
      <c r="V90" s="69"/>
    </row>
    <row r="91" spans="1:22" hidden="1">
      <c r="A91" s="45"/>
      <c r="B91" s="51" t="s">
        <v>2917</v>
      </c>
      <c r="C91" s="70">
        <v>17</v>
      </c>
      <c r="D91" s="46">
        <f>A126251674C_Latest</f>
        <v>13226.473</v>
      </c>
      <c r="E91" s="46">
        <f>A126266362V_Latest</f>
        <v>6891.777</v>
      </c>
      <c r="F91" s="46">
        <f>A126259018A_Latest</f>
        <v>6334.6959999999999</v>
      </c>
      <c r="G91" s="46">
        <f>A126255346R_Latest</f>
        <v>12505.637000000001</v>
      </c>
      <c r="H91" s="46">
        <f>A126270034K_Latest</f>
        <v>6486.0810000000001</v>
      </c>
      <c r="I91" s="46">
        <f>A126262690J_Latest</f>
        <v>6019.5559999999996</v>
      </c>
      <c r="J91" s="46">
        <f>A126252898J_Latest</f>
        <v>1949.68</v>
      </c>
      <c r="K91" s="46">
        <f>A126267586X_Latest</f>
        <v>1010.567</v>
      </c>
      <c r="L91" s="46">
        <f>A126260242T_Latest</f>
        <v>939.11400000000003</v>
      </c>
      <c r="M91" s="46">
        <f>A126256570A_Latest</f>
        <v>6028.8739999999998</v>
      </c>
      <c r="N91" s="46">
        <f>A126271258R_Latest</f>
        <v>3142.5990000000002</v>
      </c>
      <c r="O91" s="46">
        <f>A126263914A_Latest</f>
        <v>2886.2759999999998</v>
      </c>
      <c r="P91" s="46">
        <f>A126257794F_Latest</f>
        <v>4527.0820000000003</v>
      </c>
      <c r="Q91" s="46">
        <f>A126272482A_Latest</f>
        <v>2332.915</v>
      </c>
      <c r="R91" s="46">
        <f>A126265138J_Latest</f>
        <v>2194.1669999999999</v>
      </c>
      <c r="S91" s="46">
        <f>A126254122K_Latest</f>
        <v>720.83699999999999</v>
      </c>
      <c r="T91" s="46">
        <f>A126268810X_Latest</f>
        <v>405.69600000000003</v>
      </c>
      <c r="U91" s="46">
        <f>A126261466W_Latest</f>
        <v>315.14</v>
      </c>
      <c r="V91" s="69"/>
    </row>
    <row r="92" spans="1:22" hidden="1">
      <c r="A92" s="55" t="s">
        <v>2918</v>
      </c>
      <c r="B92" s="57"/>
      <c r="C92" s="70">
        <v>18</v>
      </c>
      <c r="D92" s="46">
        <f>A126251734V_Latest</f>
        <v>14331.866</v>
      </c>
      <c r="E92" s="46">
        <f>A126266422K_Latest</f>
        <v>7457.2240000000002</v>
      </c>
      <c r="F92" s="46">
        <f>A126259078C_Latest</f>
        <v>6874.6419999999998</v>
      </c>
      <c r="G92" s="46">
        <f>A126255406F_Latest</f>
        <v>13603.248</v>
      </c>
      <c r="H92" s="46">
        <f>A126270094L_Latest</f>
        <v>7046.9430000000002</v>
      </c>
      <c r="I92" s="46">
        <f>A126262750X_Latest</f>
        <v>6556.3059999999996</v>
      </c>
      <c r="J92" s="46">
        <f>A126252958X_Latest</f>
        <v>2203.768</v>
      </c>
      <c r="K92" s="46">
        <f>A126267646R_Latest</f>
        <v>1130.723</v>
      </c>
      <c r="L92" s="46">
        <f>A126260302J_Latest</f>
        <v>1073.0450000000001</v>
      </c>
      <c r="M92" s="46">
        <f>A126256630T_Latest</f>
        <v>6640.7110000000002</v>
      </c>
      <c r="N92" s="46">
        <f>A126271318F_Latest</f>
        <v>3468.1979999999999</v>
      </c>
      <c r="O92" s="46">
        <f>A126263974C_Latest</f>
        <v>3172.5129999999999</v>
      </c>
      <c r="P92" s="46">
        <f>A126257854W_Latest</f>
        <v>4758.7690000000002</v>
      </c>
      <c r="Q92" s="46">
        <f>A126272542T_Latest</f>
        <v>2448.0219999999999</v>
      </c>
      <c r="R92" s="46">
        <f>A126265198K_Latest</f>
        <v>2310.7469999999998</v>
      </c>
      <c r="S92" s="46">
        <f>A126254182L_Latest</f>
        <v>728.61800000000005</v>
      </c>
      <c r="T92" s="46">
        <f>A126268870A_Latest</f>
        <v>410.28199999999998</v>
      </c>
      <c r="U92" s="46">
        <f>A126261526L_Latest</f>
        <v>318.33600000000001</v>
      </c>
      <c r="V92" s="69"/>
    </row>
    <row r="93" spans="1:22" hidden="1">
      <c r="A93" s="75" t="s">
        <v>2919</v>
      </c>
      <c r="B93" s="76"/>
      <c r="C93" s="70">
        <v>19</v>
      </c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69"/>
    </row>
    <row r="94" spans="1:22" hidden="1">
      <c r="A94" s="59" t="s">
        <v>2920</v>
      </c>
      <c r="B94" s="60"/>
      <c r="C94" s="70">
        <v>20</v>
      </c>
      <c r="D94" s="46">
        <f>A126251758L_Latest</f>
        <v>3527.2170000000001</v>
      </c>
      <c r="E94" s="46">
        <f>A126266446C_Latest</f>
        <v>1684.232</v>
      </c>
      <c r="F94" s="46">
        <f>A126259102T_Latest</f>
        <v>1842.9849999999999</v>
      </c>
      <c r="G94" s="46">
        <f>A126255430F_Latest</f>
        <v>3288.4070000000002</v>
      </c>
      <c r="H94" s="46">
        <f>A126270118V_Latest</f>
        <v>1557.5450000000001</v>
      </c>
      <c r="I94" s="46">
        <f>A126262774T_Latest</f>
        <v>1730.8620000000001</v>
      </c>
      <c r="J94" s="46">
        <f>A126252982X_Latest</f>
        <v>792.92600000000004</v>
      </c>
      <c r="K94" s="46">
        <f>A126267670R_Latest</f>
        <v>369.733</v>
      </c>
      <c r="L94" s="46">
        <f>A126260326A_Latest</f>
        <v>423.19299999999998</v>
      </c>
      <c r="M94" s="46">
        <f>A126256654K_Latest</f>
        <v>1579.9739999999999</v>
      </c>
      <c r="N94" s="46">
        <f>A126271342F_Latest</f>
        <v>761.48699999999997</v>
      </c>
      <c r="O94" s="46">
        <f>A126263998W_Latest</f>
        <v>818.48699999999997</v>
      </c>
      <c r="P94" s="46">
        <f>A126257878R_Latest</f>
        <v>915.50599999999997</v>
      </c>
      <c r="Q94" s="46">
        <f>A126272566K_Latest</f>
        <v>426.32499999999999</v>
      </c>
      <c r="R94" s="46">
        <f>A126265222X_Latest</f>
        <v>489.18099999999998</v>
      </c>
      <c r="S94" s="46">
        <f>A126254206V_Latest</f>
        <v>238.81</v>
      </c>
      <c r="T94" s="46">
        <f>A126268894V_Latest</f>
        <v>126.687</v>
      </c>
      <c r="U94" s="46">
        <f>A126261550L_Latest</f>
        <v>112.123</v>
      </c>
      <c r="V94" s="69"/>
    </row>
    <row r="95" spans="1:22" hidden="1">
      <c r="A95" s="61"/>
      <c r="B95" s="60" t="s">
        <v>2921</v>
      </c>
      <c r="C95" s="70">
        <v>21</v>
      </c>
      <c r="D95" s="46">
        <f>A126251762C_Latest</f>
        <v>2480.3870000000002</v>
      </c>
      <c r="E95" s="46">
        <f>A126266450V_Latest</f>
        <v>1212.1659999999999</v>
      </c>
      <c r="F95" s="46">
        <f>A126259106A_Latest</f>
        <v>1268.221</v>
      </c>
      <c r="G95" s="46">
        <f>A126255434R_Latest</f>
        <v>2411.5320000000002</v>
      </c>
      <c r="H95" s="46">
        <f>A126270122K_Latest</f>
        <v>1171.0719999999999</v>
      </c>
      <c r="I95" s="46">
        <f>A126262778A_Latest</f>
        <v>1240.46</v>
      </c>
      <c r="J95" s="46">
        <f>A126252986J_Latest</f>
        <v>526.02099999999996</v>
      </c>
      <c r="K95" s="46">
        <f>A126267674X_Latest</f>
        <v>233.172</v>
      </c>
      <c r="L95" s="46">
        <f>A126260330T_Latest</f>
        <v>292.84899999999999</v>
      </c>
      <c r="M95" s="46">
        <f>A126256658V_Latest</f>
        <v>1225.807</v>
      </c>
      <c r="N95" s="46">
        <f>A126271346R_Latest</f>
        <v>632.1</v>
      </c>
      <c r="O95" s="46">
        <f>A126264002C_Latest</f>
        <v>593.70699999999999</v>
      </c>
      <c r="P95" s="46">
        <f>A126257882F_Latest</f>
        <v>659.70399999999995</v>
      </c>
      <c r="Q95" s="46">
        <f>A126272570A_Latest</f>
        <v>305.8</v>
      </c>
      <c r="R95" s="46">
        <f>A126265226J_Latest</f>
        <v>353.904</v>
      </c>
      <c r="S95" s="46">
        <f>A126254210K_Latest</f>
        <v>68.855000000000004</v>
      </c>
      <c r="T95" s="46">
        <f>A126268898C_Latest</f>
        <v>41.094000000000001</v>
      </c>
      <c r="U95" s="46">
        <f>A126261554W_Latest</f>
        <v>27.760999999999999</v>
      </c>
      <c r="V95" s="69"/>
    </row>
    <row r="96" spans="1:22" hidden="1">
      <c r="A96" s="61"/>
      <c r="B96" s="62" t="s">
        <v>2922</v>
      </c>
      <c r="C96" s="70">
        <v>22</v>
      </c>
      <c r="D96" s="46">
        <f>A126251682C_Latest</f>
        <v>0</v>
      </c>
      <c r="E96" s="46">
        <f>A126266370V_Latest</f>
        <v>0</v>
      </c>
      <c r="F96" s="46">
        <f>A126259026A_Latest</f>
        <v>0</v>
      </c>
      <c r="G96" s="46">
        <f>A126255354R_Latest</f>
        <v>0</v>
      </c>
      <c r="H96" s="46">
        <f>A126270042K_Latest</f>
        <v>0</v>
      </c>
      <c r="I96" s="46">
        <f>A126262698A_Latest</f>
        <v>0</v>
      </c>
      <c r="J96" s="46">
        <f>A126252906W_Latest</f>
        <v>0</v>
      </c>
      <c r="K96" s="46">
        <f>A126267594X_Latest</f>
        <v>0</v>
      </c>
      <c r="L96" s="46">
        <f>A126260250T_Latest</f>
        <v>0</v>
      </c>
      <c r="M96" s="46">
        <f>A126256578V_Latest</f>
        <v>0</v>
      </c>
      <c r="N96" s="46">
        <f>A126271266R_Latest</f>
        <v>0</v>
      </c>
      <c r="O96" s="46">
        <f>A126263922A_Latest</f>
        <v>0</v>
      </c>
      <c r="P96" s="46">
        <f>A126257802V_Latest</f>
        <v>0</v>
      </c>
      <c r="Q96" s="46">
        <f>A126272490A_Latest</f>
        <v>0</v>
      </c>
      <c r="R96" s="46">
        <f>A126265146J_Latest</f>
        <v>0</v>
      </c>
      <c r="S96" s="46">
        <f>A126254130K_Latest</f>
        <v>0</v>
      </c>
      <c r="T96" s="46">
        <f>A126268818T_Latest</f>
        <v>0</v>
      </c>
      <c r="U96" s="46">
        <f>A126261474W_Latest</f>
        <v>0</v>
      </c>
      <c r="V96" s="69"/>
    </row>
    <row r="97" spans="1:22" hidden="1">
      <c r="A97" s="61"/>
      <c r="B97" s="62" t="s">
        <v>2923</v>
      </c>
      <c r="C97" s="70">
        <v>23</v>
      </c>
      <c r="D97" s="46">
        <f>A126251662V_Latest</f>
        <v>927.41800000000001</v>
      </c>
      <c r="E97" s="46">
        <f>A126266350K_Latest</f>
        <v>422.94</v>
      </c>
      <c r="F97" s="46">
        <f>A126259006T_Latest</f>
        <v>504.47800000000001</v>
      </c>
      <c r="G97" s="46">
        <f>A126255334F_Latest</f>
        <v>888.09</v>
      </c>
      <c r="H97" s="46">
        <f>A126270022A_Latest</f>
        <v>397.05200000000002</v>
      </c>
      <c r="I97" s="46">
        <f>A126262678T_Latest</f>
        <v>491.03800000000001</v>
      </c>
      <c r="J97" s="46">
        <f>A126252886X_Latest</f>
        <v>189.67500000000001</v>
      </c>
      <c r="K97" s="46">
        <f>A126267574R_Latest</f>
        <v>72.17</v>
      </c>
      <c r="L97" s="46">
        <f>A126260230J_Latest</f>
        <v>117.505</v>
      </c>
      <c r="M97" s="46">
        <f>A126256558K_Latest</f>
        <v>420.28199999999998</v>
      </c>
      <c r="N97" s="46">
        <f>A126271246F_Latest</f>
        <v>207.10300000000001</v>
      </c>
      <c r="O97" s="46">
        <f>A126263902T_Latest</f>
        <v>213.179</v>
      </c>
      <c r="P97" s="46">
        <f>A126257782W_Latest</f>
        <v>278.13299999999998</v>
      </c>
      <c r="Q97" s="46">
        <f>A126272470T_Latest</f>
        <v>117.779</v>
      </c>
      <c r="R97" s="46">
        <f>A126265126X_Latest</f>
        <v>160.35400000000001</v>
      </c>
      <c r="S97" s="46">
        <f>A126254110A_Latest</f>
        <v>39.328000000000003</v>
      </c>
      <c r="T97" s="46">
        <f>A126268798V_Latest</f>
        <v>25.888000000000002</v>
      </c>
      <c r="U97" s="46">
        <f>A126261454L_Latest</f>
        <v>13.44</v>
      </c>
      <c r="V97" s="69"/>
    </row>
    <row r="98" spans="1:22" hidden="1">
      <c r="A98" s="61"/>
      <c r="B98" s="62" t="s">
        <v>2924</v>
      </c>
      <c r="C98" s="70">
        <v>24</v>
      </c>
      <c r="D98" s="46">
        <f>A126251702A_Latest</f>
        <v>254.197</v>
      </c>
      <c r="E98" s="46">
        <f>A126266390C_Latest</f>
        <v>101.866</v>
      </c>
      <c r="F98" s="46">
        <f>A126259046K_Latest</f>
        <v>152.33099999999999</v>
      </c>
      <c r="G98" s="46">
        <f>A126255374X_Latest</f>
        <v>249.59</v>
      </c>
      <c r="H98" s="46">
        <f>A126270062V_Latest</f>
        <v>98.778000000000006</v>
      </c>
      <c r="I98" s="46">
        <f>A126262718X_Latest</f>
        <v>150.81200000000001</v>
      </c>
      <c r="J98" s="46">
        <f>A126252926F_Latest</f>
        <v>107.581</v>
      </c>
      <c r="K98" s="46">
        <f>A126267614W_Latest</f>
        <v>38.409999999999997</v>
      </c>
      <c r="L98" s="46">
        <f>A126260270A_Latest</f>
        <v>69.171000000000006</v>
      </c>
      <c r="M98" s="46">
        <f>A126256598C_Latest</f>
        <v>90.971000000000004</v>
      </c>
      <c r="N98" s="46">
        <f>A126271286X_Latest</f>
        <v>42.045000000000002</v>
      </c>
      <c r="O98" s="46">
        <f>A126263942K_Latest</f>
        <v>48.926000000000002</v>
      </c>
      <c r="P98" s="46">
        <f>A126257822C_Latest</f>
        <v>51.037999999999997</v>
      </c>
      <c r="Q98" s="46">
        <f>A126272510X_Latest</f>
        <v>18.323</v>
      </c>
      <c r="R98" s="46">
        <f>A126265166T_Latest</f>
        <v>32.715000000000003</v>
      </c>
      <c r="S98" s="46">
        <f>A126254150V_Latest</f>
        <v>4.6070000000000002</v>
      </c>
      <c r="T98" s="46">
        <f>A126268838A_Latest</f>
        <v>3.0880000000000001</v>
      </c>
      <c r="U98" s="46">
        <f>A126261494F_Latest</f>
        <v>1.5189999999999999</v>
      </c>
      <c r="V98" s="69"/>
    </row>
    <row r="99" spans="1:22" hidden="1">
      <c r="A99" s="61"/>
      <c r="B99" s="60" t="s">
        <v>2925</v>
      </c>
      <c r="C99" s="70">
        <v>25</v>
      </c>
      <c r="D99" s="46">
        <f>A126251678L_Latest</f>
        <v>272.67599999999999</v>
      </c>
      <c r="E99" s="46">
        <f>A126266366C_Latest</f>
        <v>152.06899999999999</v>
      </c>
      <c r="F99" s="46">
        <f>A126259022T_Latest</f>
        <v>120.607</v>
      </c>
      <c r="G99" s="46">
        <f>A126255350F_Latest</f>
        <v>265.82799999999997</v>
      </c>
      <c r="H99" s="46">
        <f>A126270038V_Latest</f>
        <v>147.114</v>
      </c>
      <c r="I99" s="46">
        <f>A126262694T_Latest</f>
        <v>118.714</v>
      </c>
      <c r="J99" s="46">
        <f>A126252902L_Latest</f>
        <v>90.38</v>
      </c>
      <c r="K99" s="46">
        <f>A126267590R_Latest</f>
        <v>47.796999999999997</v>
      </c>
      <c r="L99" s="46">
        <f>A126260246A_Latest</f>
        <v>42.582999999999998</v>
      </c>
      <c r="M99" s="46">
        <f>A126256574K_Latest</f>
        <v>102.96</v>
      </c>
      <c r="N99" s="46">
        <f>A126271262F_Latest</f>
        <v>56.252000000000002</v>
      </c>
      <c r="O99" s="46">
        <f>A126263918K_Latest</f>
        <v>46.707999999999998</v>
      </c>
      <c r="P99" s="46">
        <f>A126257798R_Latest</f>
        <v>72.488</v>
      </c>
      <c r="Q99" s="46">
        <f>A126272486K_Latest</f>
        <v>43.064</v>
      </c>
      <c r="R99" s="46">
        <f>A126265142X_Latest</f>
        <v>29.423999999999999</v>
      </c>
      <c r="S99" s="46">
        <f>A126254126V_Latest</f>
        <v>6.8479999999999999</v>
      </c>
      <c r="T99" s="46">
        <f>A126268814J_Latest</f>
        <v>4.9560000000000004</v>
      </c>
      <c r="U99" s="46">
        <f>A126261470L_Latest</f>
        <v>1.8919999999999999</v>
      </c>
      <c r="V99" s="69"/>
    </row>
    <row r="100" spans="1:22" hidden="1">
      <c r="A100" s="61"/>
      <c r="B100" s="60" t="s">
        <v>2926</v>
      </c>
      <c r="C100" s="70">
        <v>26</v>
      </c>
      <c r="D100" s="46">
        <f>A126251706K_Latest</f>
        <v>774.15499999999997</v>
      </c>
      <c r="E100" s="46">
        <f>A126266394L_Latest</f>
        <v>319.99700000000001</v>
      </c>
      <c r="F100" s="46">
        <f>A126259050A_Latest</f>
        <v>454.15699999999998</v>
      </c>
      <c r="G100" s="46">
        <f>A126255378J_Latest</f>
        <v>611.04700000000003</v>
      </c>
      <c r="H100" s="46">
        <f>A126270066C_Latest</f>
        <v>239.36</v>
      </c>
      <c r="I100" s="46">
        <f>A126262722R_Latest</f>
        <v>371.68700000000001</v>
      </c>
      <c r="J100" s="46">
        <f>A126252930W_Latest</f>
        <v>176.52500000000001</v>
      </c>
      <c r="K100" s="46">
        <f>A126267618F_Latest</f>
        <v>88.763999999999996</v>
      </c>
      <c r="L100" s="46">
        <f>A126260274K_Latest</f>
        <v>87.760999999999996</v>
      </c>
      <c r="M100" s="46">
        <f>A126256602J_Latest</f>
        <v>251.20699999999999</v>
      </c>
      <c r="N100" s="46">
        <f>A126271290R_Latest</f>
        <v>73.135000000000005</v>
      </c>
      <c r="O100" s="46">
        <f>A126263946V_Latest</f>
        <v>178.072</v>
      </c>
      <c r="P100" s="46">
        <f>A126257826L_Latest</f>
        <v>183.315</v>
      </c>
      <c r="Q100" s="46">
        <f>A126272514J_Latest</f>
        <v>77.460999999999999</v>
      </c>
      <c r="R100" s="46">
        <f>A126265170J_Latest</f>
        <v>105.854</v>
      </c>
      <c r="S100" s="46">
        <f>A126254154C_Latest</f>
        <v>163.107</v>
      </c>
      <c r="T100" s="46">
        <f>A126268842T_Latest</f>
        <v>80.637</v>
      </c>
      <c r="U100" s="46">
        <f>A126261498R_Latest</f>
        <v>82.47</v>
      </c>
      <c r="V100" s="69"/>
    </row>
    <row r="101" spans="1:22" hidden="1">
      <c r="A101" s="63" t="s">
        <v>2927</v>
      </c>
      <c r="B101" s="45"/>
      <c r="C101" s="70">
        <v>27</v>
      </c>
      <c r="D101" s="46">
        <f>A126251686L_Latest</f>
        <v>1513.4590000000001</v>
      </c>
      <c r="E101" s="46">
        <f>A126266374C_Latest</f>
        <v>704.01499999999999</v>
      </c>
      <c r="F101" s="46">
        <f>A126259030T_Latest</f>
        <v>809.44399999999996</v>
      </c>
      <c r="G101" s="46">
        <f>A126255358X_Latest</f>
        <v>1388.6890000000001</v>
      </c>
      <c r="H101" s="46">
        <f>A126270046V_Latest</f>
        <v>640.58399999999995</v>
      </c>
      <c r="I101" s="46">
        <f>A126262702F_Latest</f>
        <v>748.10400000000004</v>
      </c>
      <c r="J101" s="46">
        <f>A126252910L_Latest</f>
        <v>369.29700000000003</v>
      </c>
      <c r="K101" s="46">
        <f>A126267598J_Latest</f>
        <v>175.98400000000001</v>
      </c>
      <c r="L101" s="46">
        <f>A126260254A_Latest</f>
        <v>193.31299999999999</v>
      </c>
      <c r="M101" s="46">
        <f>A126256582K_Latest</f>
        <v>715.38</v>
      </c>
      <c r="N101" s="46">
        <f>A126271270F_Latest</f>
        <v>317.18299999999999</v>
      </c>
      <c r="O101" s="46">
        <f>A126263926K_Latest</f>
        <v>398.197</v>
      </c>
      <c r="P101" s="46">
        <f>A126257806C_Latest</f>
        <v>304.01100000000002</v>
      </c>
      <c r="Q101" s="46">
        <f>A126272494K_Latest</f>
        <v>147.417</v>
      </c>
      <c r="R101" s="46">
        <f>A126265150X_Latest</f>
        <v>156.59399999999999</v>
      </c>
      <c r="S101" s="46">
        <f>A126254134V_Latest</f>
        <v>124.77</v>
      </c>
      <c r="T101" s="46">
        <f>A126268822J_Latest</f>
        <v>63.43</v>
      </c>
      <c r="U101" s="46">
        <f>A126261478F_Latest</f>
        <v>61.34</v>
      </c>
      <c r="V101" s="69"/>
    </row>
    <row r="102" spans="1:22" hidden="1">
      <c r="A102" s="61"/>
      <c r="B102" s="60" t="s">
        <v>2928</v>
      </c>
      <c r="C102" s="70">
        <v>28</v>
      </c>
      <c r="D102" s="46">
        <f>A126251710A_Latest</f>
        <v>863.15700000000004</v>
      </c>
      <c r="E102" s="46">
        <f>A126266398W_Latest</f>
        <v>428.53699999999998</v>
      </c>
      <c r="F102" s="46">
        <f>A126259054K_Latest</f>
        <v>434.62</v>
      </c>
      <c r="G102" s="46">
        <f>A126255382X_Latest</f>
        <v>858.08799999999997</v>
      </c>
      <c r="H102" s="46">
        <f>A126270070V_Latest</f>
        <v>424.90300000000002</v>
      </c>
      <c r="I102" s="46">
        <f>A126262726X_Latest</f>
        <v>433.185</v>
      </c>
      <c r="J102" s="46">
        <f>A126252934F_Latest</f>
        <v>197.34200000000001</v>
      </c>
      <c r="K102" s="46">
        <f>A126267622W_Latest</f>
        <v>91.319000000000003</v>
      </c>
      <c r="L102" s="46">
        <f>A126260278V_Latest</f>
        <v>106.023</v>
      </c>
      <c r="M102" s="46">
        <f>A126256606T_Latest</f>
        <v>488.53399999999999</v>
      </c>
      <c r="N102" s="46">
        <f>A126271294X_Latest</f>
        <v>252.214</v>
      </c>
      <c r="O102" s="46">
        <f>A126263950K_Latest</f>
        <v>236.321</v>
      </c>
      <c r="P102" s="46">
        <f>A126257830C_Latest</f>
        <v>172.21199999999999</v>
      </c>
      <c r="Q102" s="46">
        <f>A126272518T_Latest</f>
        <v>81.37</v>
      </c>
      <c r="R102" s="46">
        <f>A126265174T_Latest</f>
        <v>90.840999999999994</v>
      </c>
      <c r="S102" s="46">
        <f>A126254158L_Latest</f>
        <v>5.069</v>
      </c>
      <c r="T102" s="46">
        <f>A126268846A_Latest</f>
        <v>3.6339999999999999</v>
      </c>
      <c r="U102" s="46">
        <f>A126261502V_Latest</f>
        <v>1.4350000000000001</v>
      </c>
      <c r="V102" s="69"/>
    </row>
    <row r="103" spans="1:22" hidden="1">
      <c r="A103" s="61"/>
      <c r="B103" s="62" t="s">
        <v>2929</v>
      </c>
      <c r="C103" s="70">
        <v>29</v>
      </c>
      <c r="D103" s="46">
        <f>A126251738C_Latest</f>
        <v>80.774000000000001</v>
      </c>
      <c r="E103" s="46">
        <f>A126266426V_Latest</f>
        <v>34.606999999999999</v>
      </c>
      <c r="F103" s="46">
        <f>A126259082V_Latest</f>
        <v>46.167000000000002</v>
      </c>
      <c r="G103" s="46">
        <f>A126255410W_Latest</f>
        <v>79.893000000000001</v>
      </c>
      <c r="H103" s="46">
        <f>A126270098W_Latest</f>
        <v>34.606999999999999</v>
      </c>
      <c r="I103" s="46">
        <f>A126262754J_Latest</f>
        <v>45.286000000000001</v>
      </c>
      <c r="J103" s="46">
        <f>A126252962R_Latest</f>
        <v>40.387999999999998</v>
      </c>
      <c r="K103" s="46">
        <f>A126267650F_Latest</f>
        <v>18.577999999999999</v>
      </c>
      <c r="L103" s="46">
        <f>A126260306T_Latest</f>
        <v>21.81</v>
      </c>
      <c r="M103" s="46">
        <f>A126256634A_Latest</f>
        <v>32.231999999999999</v>
      </c>
      <c r="N103" s="46">
        <f>A126271322W_Latest</f>
        <v>13.912000000000001</v>
      </c>
      <c r="O103" s="46">
        <f>A126263978L_Latest</f>
        <v>18.32</v>
      </c>
      <c r="P103" s="46">
        <f>A126257858F_Latest</f>
        <v>7.2729999999999997</v>
      </c>
      <c r="Q103" s="46">
        <f>A126272546A_Latest</f>
        <v>2.1179999999999999</v>
      </c>
      <c r="R103" s="46">
        <f>A126265202R_Latest</f>
        <v>5.1550000000000002</v>
      </c>
      <c r="S103" s="46">
        <f>A126254186W_Latest</f>
        <v>0.88200000000000001</v>
      </c>
      <c r="T103" s="46">
        <f>A126268874K_Latest</f>
        <v>0</v>
      </c>
      <c r="U103" s="46">
        <f>A126261530C_Latest</f>
        <v>0.88200000000000001</v>
      </c>
      <c r="V103" s="69"/>
    </row>
    <row r="104" spans="1:22" hidden="1">
      <c r="A104" s="61"/>
      <c r="B104" s="60" t="s">
        <v>2930</v>
      </c>
      <c r="C104" s="70">
        <v>30</v>
      </c>
      <c r="D104" s="46">
        <f>A126251714K_Latest</f>
        <v>650.30200000000002</v>
      </c>
      <c r="E104" s="46">
        <f>A126266402A_Latest</f>
        <v>275.47800000000001</v>
      </c>
      <c r="F104" s="46">
        <f>A126259058V_Latest</f>
        <v>374.82400000000001</v>
      </c>
      <c r="G104" s="46">
        <f>A126255386J_Latest</f>
        <v>530.6</v>
      </c>
      <c r="H104" s="46">
        <f>A126270074C_Latest</f>
        <v>215.68100000000001</v>
      </c>
      <c r="I104" s="46">
        <f>A126262730R_Latest</f>
        <v>314.91899999999998</v>
      </c>
      <c r="J104" s="46">
        <f>A126252938R_Latest</f>
        <v>171.95500000000001</v>
      </c>
      <c r="K104" s="46">
        <f>A126267626F_Latest</f>
        <v>84.665000000000006</v>
      </c>
      <c r="L104" s="46">
        <f>A126260282K_Latest</f>
        <v>87.29</v>
      </c>
      <c r="M104" s="46">
        <f>A126256610J_Latest</f>
        <v>226.845</v>
      </c>
      <c r="N104" s="46">
        <f>A126271298J_Latest</f>
        <v>64.968999999999994</v>
      </c>
      <c r="O104" s="46">
        <f>A126263954V_Latest</f>
        <v>161.876</v>
      </c>
      <c r="P104" s="46">
        <f>A126257834L_Latest</f>
        <v>131.80000000000001</v>
      </c>
      <c r="Q104" s="46">
        <f>A126272522J_Latest</f>
        <v>66.046999999999997</v>
      </c>
      <c r="R104" s="46">
        <f>A126265178A_Latest</f>
        <v>65.753</v>
      </c>
      <c r="S104" s="46">
        <f>A126254162C_Latest</f>
        <v>119.702</v>
      </c>
      <c r="T104" s="46">
        <f>A126268850T_Latest</f>
        <v>59.795999999999999</v>
      </c>
      <c r="U104" s="46">
        <f>A126261506C_Latest</f>
        <v>59.905000000000001</v>
      </c>
      <c r="V104" s="69"/>
    </row>
    <row r="105" spans="1:22" hidden="1">
      <c r="A105" s="63" t="s">
        <v>2931</v>
      </c>
      <c r="B105" s="45"/>
      <c r="C105" s="70">
        <v>31</v>
      </c>
      <c r="D105" s="46">
        <f>A126251690C_Latest</f>
        <v>638.76499999999999</v>
      </c>
      <c r="E105" s="46">
        <f>A126266378L_Latest</f>
        <v>333.5</v>
      </c>
      <c r="F105" s="46">
        <f>A126259034A_Latest</f>
        <v>305.26499999999999</v>
      </c>
      <c r="G105" s="46">
        <f>A126255362R_Latest</f>
        <v>585.798</v>
      </c>
      <c r="H105" s="46">
        <f>A126270050K_Latest</f>
        <v>306.75099999999998</v>
      </c>
      <c r="I105" s="46">
        <f>A126262706R_Latest</f>
        <v>279.04700000000003</v>
      </c>
      <c r="J105" s="46">
        <f>A126252914W_Latest</f>
        <v>151.696</v>
      </c>
      <c r="K105" s="46">
        <f>A126267602L_Latest</f>
        <v>80.733000000000004</v>
      </c>
      <c r="L105" s="46">
        <f>A126260258K_Latest</f>
        <v>70.962999999999994</v>
      </c>
      <c r="M105" s="46">
        <f>A126256586V_Latest</f>
        <v>250.624</v>
      </c>
      <c r="N105" s="46">
        <f>A126271274R_Latest</f>
        <v>137.803</v>
      </c>
      <c r="O105" s="46">
        <f>A126263930A_Latest</f>
        <v>112.82</v>
      </c>
      <c r="P105" s="46">
        <f>A126257810V_Latest</f>
        <v>183.47900000000001</v>
      </c>
      <c r="Q105" s="46">
        <f>A126272498V_Latest</f>
        <v>88.215000000000003</v>
      </c>
      <c r="R105" s="46">
        <f>A126265154J_Latest</f>
        <v>95.263999999999996</v>
      </c>
      <c r="S105" s="46">
        <f>A126254138C_Latest</f>
        <v>52.966000000000001</v>
      </c>
      <c r="T105" s="46">
        <f>A126268826T_Latest</f>
        <v>26.748000000000001</v>
      </c>
      <c r="U105" s="46">
        <f>A126261482W_Latest</f>
        <v>26.218</v>
      </c>
      <c r="V105" s="69"/>
    </row>
    <row r="106" spans="1:22" hidden="1">
      <c r="A106" s="61"/>
      <c r="B106" s="60" t="s">
        <v>2932</v>
      </c>
      <c r="C106" s="70">
        <v>32</v>
      </c>
      <c r="D106" s="46">
        <f>A126251766L_Latest</f>
        <v>268.04199999999997</v>
      </c>
      <c r="E106" s="46">
        <f>A126266454C_Latest</f>
        <v>150.72</v>
      </c>
      <c r="F106" s="46">
        <f>A126259110T_Latest</f>
        <v>117.322</v>
      </c>
      <c r="G106" s="46">
        <f>A126255438X_Latest</f>
        <v>252.51400000000001</v>
      </c>
      <c r="H106" s="46">
        <f>A126270126V_Latest</f>
        <v>144.06899999999999</v>
      </c>
      <c r="I106" s="46">
        <f>A126262782T_Latest</f>
        <v>108.44499999999999</v>
      </c>
      <c r="J106" s="46">
        <f>A126252990X_Latest</f>
        <v>54.779000000000003</v>
      </c>
      <c r="K106" s="46">
        <f>A126267678J_Latest</f>
        <v>30.995999999999999</v>
      </c>
      <c r="L106" s="46">
        <f>A126260334A_Latest</f>
        <v>23.783000000000001</v>
      </c>
      <c r="M106" s="46">
        <f>A126256662K_Latest</f>
        <v>109.616</v>
      </c>
      <c r="N106" s="46">
        <f>A126271350F_Latest</f>
        <v>64.646000000000001</v>
      </c>
      <c r="O106" s="46">
        <f>A126264006L_Latest</f>
        <v>44.970999999999997</v>
      </c>
      <c r="P106" s="46">
        <f>A126257886R_Latest</f>
        <v>88.119</v>
      </c>
      <c r="Q106" s="46">
        <f>A126272574K_Latest</f>
        <v>48.427999999999997</v>
      </c>
      <c r="R106" s="46">
        <f>A126265230X_Latest</f>
        <v>39.691000000000003</v>
      </c>
      <c r="S106" s="46">
        <f>A126254214V_Latest</f>
        <v>15.528</v>
      </c>
      <c r="T106" s="46">
        <f>A126268902J_Latest</f>
        <v>6.65</v>
      </c>
      <c r="U106" s="46">
        <f>A126261558F_Latest</f>
        <v>8.8770000000000007</v>
      </c>
      <c r="V106" s="69"/>
    </row>
    <row r="107" spans="1:22" hidden="1">
      <c r="A107" s="61"/>
      <c r="B107" s="60" t="s">
        <v>2933</v>
      </c>
      <c r="C107" s="70">
        <v>33</v>
      </c>
      <c r="D107" s="46">
        <f>A126251742V_Latest</f>
        <v>242.23599999999999</v>
      </c>
      <c r="E107" s="46">
        <f>A126266430K_Latest</f>
        <v>136.91</v>
      </c>
      <c r="F107" s="46">
        <f>A126259086C_Latest</f>
        <v>105.325</v>
      </c>
      <c r="G107" s="46">
        <f>A126255414F_Latest</f>
        <v>239.523</v>
      </c>
      <c r="H107" s="46">
        <f>A126270102A_Latest</f>
        <v>135.959</v>
      </c>
      <c r="I107" s="46">
        <f>A126262758T_Latest</f>
        <v>103.56399999999999</v>
      </c>
      <c r="J107" s="46">
        <f>A126252966X_Latest</f>
        <v>56.746000000000002</v>
      </c>
      <c r="K107" s="46">
        <f>A126267654R_Latest</f>
        <v>28.837</v>
      </c>
      <c r="L107" s="46">
        <f>A126260310J_Latest</f>
        <v>27.908000000000001</v>
      </c>
      <c r="M107" s="46">
        <f>A126256638K_Latest</f>
        <v>123.30200000000001</v>
      </c>
      <c r="N107" s="46">
        <f>A126271326F_Latest</f>
        <v>73.385000000000005</v>
      </c>
      <c r="O107" s="46">
        <f>A126263982C_Latest</f>
        <v>49.917000000000002</v>
      </c>
      <c r="P107" s="46">
        <f>A126257862W_Latest</f>
        <v>59.475999999999999</v>
      </c>
      <c r="Q107" s="46">
        <f>A126272550T_Latest</f>
        <v>33.735999999999997</v>
      </c>
      <c r="R107" s="46">
        <f>A126265206X_Latest</f>
        <v>25.739000000000001</v>
      </c>
      <c r="S107" s="46">
        <f>A126254190L_Latest</f>
        <v>2.7130000000000001</v>
      </c>
      <c r="T107" s="46">
        <f>A126268878V_Latest</f>
        <v>0.95199999999999996</v>
      </c>
      <c r="U107" s="46">
        <f>A126261534L_Latest</f>
        <v>1.7609999999999999</v>
      </c>
      <c r="V107" s="69"/>
    </row>
    <row r="108" spans="1:22" hidden="1">
      <c r="A108" s="61"/>
      <c r="B108" s="62" t="s">
        <v>2934</v>
      </c>
      <c r="C108" s="70">
        <v>34</v>
      </c>
      <c r="D108" s="46">
        <f>A126251746C_Latest</f>
        <v>36.284999999999997</v>
      </c>
      <c r="E108" s="46">
        <f>A126266434V_Latest</f>
        <v>14.351000000000001</v>
      </c>
      <c r="F108" s="46">
        <f>A126259090V_Latest</f>
        <v>21.934999999999999</v>
      </c>
      <c r="G108" s="46">
        <f>A126255418R_Latest</f>
        <v>36.284999999999997</v>
      </c>
      <c r="H108" s="46">
        <f>A126270106K_Latest</f>
        <v>14.351000000000001</v>
      </c>
      <c r="I108" s="46">
        <f>A126262762J_Latest</f>
        <v>21.934999999999999</v>
      </c>
      <c r="J108" s="46">
        <f>A126252970R_Latest</f>
        <v>14.523999999999999</v>
      </c>
      <c r="K108" s="46">
        <f>A126267658X_Latest</f>
        <v>4.4370000000000003</v>
      </c>
      <c r="L108" s="46">
        <f>A126260314T_Latest</f>
        <v>10.087</v>
      </c>
      <c r="M108" s="46">
        <f>A126256642A_Latest</f>
        <v>13.443</v>
      </c>
      <c r="N108" s="46">
        <f>A126271330W_Latest</f>
        <v>7.109</v>
      </c>
      <c r="O108" s="46">
        <f>A126263986L_Latest</f>
        <v>6.3339999999999996</v>
      </c>
      <c r="P108" s="46">
        <f>A126257866F_Latest</f>
        <v>8.3170000000000002</v>
      </c>
      <c r="Q108" s="46">
        <f>A126272554A_Latest</f>
        <v>2.8039999999999998</v>
      </c>
      <c r="R108" s="46">
        <f>A126265210R_Latest</f>
        <v>5.5140000000000002</v>
      </c>
      <c r="S108" s="46">
        <f>A126254194W_Latest</f>
        <v>0</v>
      </c>
      <c r="T108" s="46">
        <f>A126268882K_Latest</f>
        <v>0</v>
      </c>
      <c r="U108" s="46">
        <f>A126261538W_Latest</f>
        <v>0</v>
      </c>
      <c r="V108" s="69"/>
    </row>
    <row r="109" spans="1:22" hidden="1">
      <c r="A109" s="61"/>
      <c r="B109" s="60" t="s">
        <v>2935</v>
      </c>
      <c r="C109" s="70">
        <v>35</v>
      </c>
      <c r="D109" s="46">
        <f>A126251790L_Latest</f>
        <v>396.529</v>
      </c>
      <c r="E109" s="46">
        <f>A126266478W_Latest</f>
        <v>196.589</v>
      </c>
      <c r="F109" s="46">
        <f>A126259134K_Latest</f>
        <v>199.94</v>
      </c>
      <c r="G109" s="46">
        <f>A126255462X_Latest</f>
        <v>346.27499999999998</v>
      </c>
      <c r="H109" s="46">
        <f>A126270150V_Latest</f>
        <v>170.792</v>
      </c>
      <c r="I109" s="46">
        <f>A126262806X_Latest</f>
        <v>175.483</v>
      </c>
      <c r="J109" s="46">
        <f>A126253014J_Latest</f>
        <v>94.95</v>
      </c>
      <c r="K109" s="46">
        <f>A126267702W_Latest</f>
        <v>51.896000000000001</v>
      </c>
      <c r="L109" s="46">
        <f>A126260358V_Latest</f>
        <v>43.054000000000002</v>
      </c>
      <c r="M109" s="46">
        <f>A126256686C_Latest</f>
        <v>127.322</v>
      </c>
      <c r="N109" s="46">
        <f>A126271374X_Latest</f>
        <v>64.418000000000006</v>
      </c>
      <c r="O109" s="46">
        <f>A126264030L_Latest</f>
        <v>62.904000000000003</v>
      </c>
      <c r="P109" s="46">
        <f>A126257910C_Latest</f>
        <v>124.003</v>
      </c>
      <c r="Q109" s="46">
        <f>A126272598C_Latest</f>
        <v>54.478000000000002</v>
      </c>
      <c r="R109" s="46">
        <f>A126265254T_Latest</f>
        <v>69.525000000000006</v>
      </c>
      <c r="S109" s="46">
        <f>A126254238L_Latest</f>
        <v>50.253999999999998</v>
      </c>
      <c r="T109" s="46">
        <f>A126268926A_Latest</f>
        <v>25.797000000000001</v>
      </c>
      <c r="U109" s="46">
        <f>A126261582F_Latest</f>
        <v>24.457000000000001</v>
      </c>
      <c r="V109" s="69"/>
    </row>
    <row r="110" spans="1:22" hidden="1">
      <c r="A110" s="59" t="s">
        <v>2918</v>
      </c>
      <c r="B110" s="64"/>
      <c r="C110" s="70">
        <v>36</v>
      </c>
      <c r="D110" s="46">
        <f>A126251666C_Latest</f>
        <v>22028.471000000001</v>
      </c>
      <c r="E110" s="46">
        <f>A126266354V_Latest</f>
        <v>10802.075999999999</v>
      </c>
      <c r="F110" s="46">
        <f>A126259010J_Latest</f>
        <v>11226.395</v>
      </c>
      <c r="G110" s="46">
        <f>A126255338R_Latest</f>
        <v>17427.026000000002</v>
      </c>
      <c r="H110" s="46">
        <f>A126270026K_Latest</f>
        <v>8640.5930000000008</v>
      </c>
      <c r="I110" s="46">
        <f>A126262682J_Latest</f>
        <v>8786.4330000000009</v>
      </c>
      <c r="J110" s="46">
        <f>A126252890R_Latest</f>
        <v>3402.1129999999998</v>
      </c>
      <c r="K110" s="46">
        <f>A126267578X_Latest</f>
        <v>1753.71</v>
      </c>
      <c r="L110" s="46">
        <f>A126260234T_Latest</f>
        <v>1648.404</v>
      </c>
      <c r="M110" s="46">
        <f>A126256562A_Latest</f>
        <v>7759.2709999999997</v>
      </c>
      <c r="N110" s="46">
        <f>A126271250W_Latest</f>
        <v>3835.9949999999999</v>
      </c>
      <c r="O110" s="46">
        <f>A126263906A_Latest</f>
        <v>3923.2759999999998</v>
      </c>
      <c r="P110" s="46">
        <f>A126257786F_Latest</f>
        <v>6265.6419999999998</v>
      </c>
      <c r="Q110" s="46">
        <f>A126272474A_Latest</f>
        <v>3050.8879999999999</v>
      </c>
      <c r="R110" s="46">
        <f>A126265130R_Latest</f>
        <v>3214.7530000000002</v>
      </c>
      <c r="S110" s="46">
        <f>A126254114K_Latest</f>
        <v>4601.4449999999997</v>
      </c>
      <c r="T110" s="46">
        <f>A126268802X_Latest</f>
        <v>2161.4830000000002</v>
      </c>
      <c r="U110" s="46">
        <f>A126261458W_Latest</f>
        <v>2439.9630000000002</v>
      </c>
      <c r="V110" s="69"/>
    </row>
    <row r="111" spans="1:22" hidden="1">
      <c r="A111" s="65"/>
      <c r="B111" s="49"/>
      <c r="C111" s="49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69"/>
    </row>
    <row r="112" spans="1:22" hidden="1">
      <c r="A112" s="65"/>
      <c r="B112" s="49"/>
      <c r="C112" s="49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69"/>
    </row>
    <row r="113" spans="1:22" hidden="1">
      <c r="A113" s="65"/>
      <c r="B113" s="49"/>
      <c r="C113" s="49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69"/>
    </row>
    <row r="114" spans="1:22" hidden="1">
      <c r="A114" s="65"/>
      <c r="B114" s="49"/>
      <c r="C114" s="49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69"/>
    </row>
    <row r="115" spans="1:22" hidden="1">
      <c r="A115" s="65"/>
      <c r="B115" s="49"/>
      <c r="C115" s="49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69"/>
    </row>
    <row r="116" spans="1:22" hidden="1">
      <c r="A116" s="65"/>
      <c r="B116" s="49"/>
      <c r="C116" s="49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69"/>
    </row>
    <row r="117" spans="1:22" hidden="1">
      <c r="A117" s="65"/>
      <c r="B117" s="49"/>
      <c r="C117" s="49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</row>
    <row r="118" spans="1:22" hidden="1">
      <c r="A118" s="65"/>
      <c r="B118" s="49"/>
      <c r="C118" s="49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</row>
    <row r="119" spans="1:22" hidden="1">
      <c r="A119" s="65"/>
      <c r="B119" s="49"/>
      <c r="C119" s="49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</row>
    <row r="120" spans="1:22" hidden="1">
      <c r="A120" s="68"/>
      <c r="B120" s="67"/>
      <c r="C120" s="67"/>
      <c r="D120" s="70">
        <v>1</v>
      </c>
      <c r="E120" s="70">
        <v>2</v>
      </c>
      <c r="F120" s="70">
        <v>3</v>
      </c>
      <c r="G120" s="70">
        <v>4</v>
      </c>
      <c r="H120" s="70">
        <v>5</v>
      </c>
      <c r="I120" s="70">
        <v>6</v>
      </c>
      <c r="J120" s="70">
        <v>7</v>
      </c>
      <c r="K120" s="70">
        <v>8</v>
      </c>
      <c r="L120" s="70">
        <v>9</v>
      </c>
      <c r="M120" s="70">
        <v>10</v>
      </c>
      <c r="N120" s="70">
        <v>11</v>
      </c>
      <c r="O120" s="70">
        <v>12</v>
      </c>
      <c r="P120" s="70">
        <v>13</v>
      </c>
      <c r="Q120" s="70">
        <v>14</v>
      </c>
      <c r="R120" s="70">
        <v>15</v>
      </c>
      <c r="S120" s="70">
        <v>16</v>
      </c>
      <c r="T120" s="70">
        <v>17</v>
      </c>
      <c r="U120" s="70">
        <v>18</v>
      </c>
    </row>
    <row r="121" spans="1:22" hidden="1">
      <c r="A121" s="36"/>
      <c r="B121" s="36"/>
      <c r="C121" s="36"/>
      <c r="D121" s="87" t="s">
        <v>2893</v>
      </c>
      <c r="E121" s="87"/>
      <c r="F121" s="87"/>
      <c r="G121" s="87" t="s">
        <v>2936</v>
      </c>
      <c r="H121" s="87"/>
      <c r="I121" s="87"/>
      <c r="J121" s="87" t="s">
        <v>2937</v>
      </c>
      <c r="K121" s="87"/>
      <c r="L121" s="87"/>
      <c r="M121" s="87" t="s">
        <v>2938</v>
      </c>
      <c r="N121" s="87"/>
      <c r="O121" s="87"/>
      <c r="P121" s="87" t="s">
        <v>2939</v>
      </c>
      <c r="Q121" s="87"/>
      <c r="R121" s="87"/>
      <c r="S121" s="87" t="s">
        <v>2940</v>
      </c>
      <c r="T121" s="87"/>
      <c r="U121" s="87"/>
    </row>
    <row r="122" spans="1:22" hidden="1">
      <c r="A122" s="36"/>
      <c r="B122" s="36"/>
      <c r="C122" s="36"/>
      <c r="D122" s="37" t="s">
        <v>2895</v>
      </c>
      <c r="E122" s="37" t="s">
        <v>2896</v>
      </c>
      <c r="F122" s="37" t="s">
        <v>2897</v>
      </c>
      <c r="G122" s="37" t="s">
        <v>2895</v>
      </c>
      <c r="H122" s="37" t="s">
        <v>2896</v>
      </c>
      <c r="I122" s="37" t="s">
        <v>2897</v>
      </c>
      <c r="J122" s="37" t="s">
        <v>2895</v>
      </c>
      <c r="K122" s="37" t="s">
        <v>2896</v>
      </c>
      <c r="L122" s="37" t="s">
        <v>2897</v>
      </c>
      <c r="M122" s="37" t="s">
        <v>2895</v>
      </c>
      <c r="N122" s="37" t="s">
        <v>2896</v>
      </c>
      <c r="O122" s="37" t="s">
        <v>2897</v>
      </c>
      <c r="P122" s="37" t="s">
        <v>2895</v>
      </c>
      <c r="Q122" s="37" t="s">
        <v>2896</v>
      </c>
      <c r="R122" s="37" t="s">
        <v>2897</v>
      </c>
      <c r="S122" s="37" t="s">
        <v>2895</v>
      </c>
      <c r="T122" s="37" t="s">
        <v>2896</v>
      </c>
      <c r="U122" s="37" t="s">
        <v>2897</v>
      </c>
    </row>
    <row r="123" spans="1:22" hidden="1">
      <c r="A123" s="36"/>
      <c r="B123" s="36"/>
      <c r="C123" s="36"/>
      <c r="D123" s="40" t="s">
        <v>2898</v>
      </c>
      <c r="E123" s="40" t="s">
        <v>2898</v>
      </c>
      <c r="F123" s="40" t="s">
        <v>2898</v>
      </c>
      <c r="G123" s="40" t="s">
        <v>2898</v>
      </c>
      <c r="H123" s="40" t="s">
        <v>2898</v>
      </c>
      <c r="I123" s="40" t="s">
        <v>2898</v>
      </c>
      <c r="J123" s="40" t="s">
        <v>2898</v>
      </c>
      <c r="K123" s="40" t="s">
        <v>2898</v>
      </c>
      <c r="L123" s="40" t="s">
        <v>2898</v>
      </c>
      <c r="M123" s="40" t="s">
        <v>2898</v>
      </c>
      <c r="N123" s="40" t="s">
        <v>2898</v>
      </c>
      <c r="O123" s="40" t="s">
        <v>2898</v>
      </c>
      <c r="P123" s="40" t="s">
        <v>2898</v>
      </c>
      <c r="Q123" s="40" t="s">
        <v>2898</v>
      </c>
      <c r="R123" s="40" t="s">
        <v>2898</v>
      </c>
      <c r="S123" s="40" t="s">
        <v>2898</v>
      </c>
      <c r="T123" s="40" t="s">
        <v>2898</v>
      </c>
      <c r="U123" s="40" t="s">
        <v>2898</v>
      </c>
    </row>
    <row r="124" spans="1:22" hidden="1">
      <c r="A124" s="44" t="s">
        <v>2900</v>
      </c>
      <c r="B124" s="45"/>
      <c r="C124" s="45"/>
      <c r="D124" s="40"/>
      <c r="E124" s="40"/>
      <c r="F124" s="40"/>
      <c r="G124" s="43"/>
      <c r="H124" s="74"/>
      <c r="I124" s="74"/>
    </row>
    <row r="125" spans="1:22" hidden="1">
      <c r="A125" s="45"/>
      <c r="B125" s="49" t="s">
        <v>2901</v>
      </c>
      <c r="C125" s="70">
        <v>1</v>
      </c>
      <c r="D125" s="48" t="s">
        <v>265</v>
      </c>
      <c r="E125" s="48" t="s">
        <v>266</v>
      </c>
      <c r="F125" s="48" t="s">
        <v>267</v>
      </c>
      <c r="G125" s="48" t="s">
        <v>367</v>
      </c>
      <c r="H125" s="48" t="s">
        <v>368</v>
      </c>
      <c r="I125" s="48" t="s">
        <v>369</v>
      </c>
      <c r="J125" s="48" t="s">
        <v>469</v>
      </c>
      <c r="K125" s="48" t="s">
        <v>470</v>
      </c>
      <c r="L125" s="48" t="s">
        <v>471</v>
      </c>
      <c r="M125" s="48" t="s">
        <v>821</v>
      </c>
      <c r="N125" s="48" t="s">
        <v>822</v>
      </c>
      <c r="O125" s="48" t="s">
        <v>823</v>
      </c>
      <c r="P125" s="48" t="s">
        <v>923</v>
      </c>
      <c r="Q125" s="48" t="s">
        <v>924</v>
      </c>
      <c r="R125" s="48" t="s">
        <v>925</v>
      </c>
      <c r="S125" s="48" t="s">
        <v>1275</v>
      </c>
      <c r="T125" s="48" t="s">
        <v>1276</v>
      </c>
      <c r="U125" s="48" t="s">
        <v>1277</v>
      </c>
    </row>
    <row r="126" spans="1:22" hidden="1">
      <c r="A126" s="45"/>
      <c r="B126" s="50" t="s">
        <v>2902</v>
      </c>
      <c r="C126" s="70">
        <v>2</v>
      </c>
      <c r="D126" s="48" t="s">
        <v>268</v>
      </c>
      <c r="E126" s="48" t="s">
        <v>269</v>
      </c>
      <c r="F126" s="48" t="s">
        <v>270</v>
      </c>
      <c r="G126" s="48" t="s">
        <v>370</v>
      </c>
      <c r="H126" s="48" t="s">
        <v>371</v>
      </c>
      <c r="I126" s="48" t="s">
        <v>372</v>
      </c>
      <c r="J126" s="48" t="s">
        <v>472</v>
      </c>
      <c r="K126" s="48" t="s">
        <v>473</v>
      </c>
      <c r="L126" s="48" t="s">
        <v>474</v>
      </c>
      <c r="M126" s="48" t="s">
        <v>824</v>
      </c>
      <c r="N126" s="48" t="s">
        <v>825</v>
      </c>
      <c r="O126" s="48" t="s">
        <v>826</v>
      </c>
      <c r="P126" s="48" t="s">
        <v>926</v>
      </c>
      <c r="Q126" s="48" t="s">
        <v>927</v>
      </c>
      <c r="R126" s="48" t="s">
        <v>928</v>
      </c>
      <c r="S126" s="48" t="s">
        <v>1278</v>
      </c>
      <c r="T126" s="48" t="s">
        <v>1279</v>
      </c>
      <c r="U126" s="48" t="s">
        <v>1280</v>
      </c>
    </row>
    <row r="127" spans="1:22" hidden="1">
      <c r="A127" s="45"/>
      <c r="B127" s="50" t="s">
        <v>2903</v>
      </c>
      <c r="C127" s="70">
        <v>3</v>
      </c>
      <c r="D127" s="48" t="s">
        <v>271</v>
      </c>
      <c r="E127" s="48" t="s">
        <v>272</v>
      </c>
      <c r="F127" s="48" t="s">
        <v>273</v>
      </c>
      <c r="G127" s="48" t="s">
        <v>373</v>
      </c>
      <c r="H127" s="48" t="s">
        <v>374</v>
      </c>
      <c r="I127" s="48" t="s">
        <v>375</v>
      </c>
      <c r="J127" s="48" t="s">
        <v>475</v>
      </c>
      <c r="K127" s="48" t="s">
        <v>476</v>
      </c>
      <c r="L127" s="48" t="s">
        <v>477</v>
      </c>
      <c r="M127" s="48" t="s">
        <v>827</v>
      </c>
      <c r="N127" s="48" t="s">
        <v>828</v>
      </c>
      <c r="O127" s="48" t="s">
        <v>829</v>
      </c>
      <c r="P127" s="48" t="s">
        <v>929</v>
      </c>
      <c r="Q127" s="48" t="s">
        <v>930</v>
      </c>
      <c r="R127" s="48" t="s">
        <v>931</v>
      </c>
      <c r="S127" s="48" t="s">
        <v>1281</v>
      </c>
      <c r="T127" s="48" t="s">
        <v>1282</v>
      </c>
      <c r="U127" s="48" t="s">
        <v>1283</v>
      </c>
    </row>
    <row r="128" spans="1:22" hidden="1">
      <c r="A128" s="45"/>
      <c r="B128" s="50" t="s">
        <v>2904</v>
      </c>
      <c r="C128" s="70">
        <v>4</v>
      </c>
      <c r="D128" s="48" t="s">
        <v>274</v>
      </c>
      <c r="E128" s="48" t="s">
        <v>275</v>
      </c>
      <c r="F128" s="48" t="s">
        <v>276</v>
      </c>
      <c r="G128" s="48" t="s">
        <v>376</v>
      </c>
      <c r="H128" s="48" t="s">
        <v>377</v>
      </c>
      <c r="I128" s="48" t="s">
        <v>378</v>
      </c>
      <c r="J128" s="48" t="s">
        <v>478</v>
      </c>
      <c r="K128" s="48" t="s">
        <v>479</v>
      </c>
      <c r="L128" s="48" t="s">
        <v>480</v>
      </c>
      <c r="M128" s="48" t="s">
        <v>830</v>
      </c>
      <c r="N128" s="48" t="s">
        <v>831</v>
      </c>
      <c r="O128" s="48" t="s">
        <v>832</v>
      </c>
      <c r="P128" s="48" t="s">
        <v>932</v>
      </c>
      <c r="Q128" s="48" t="s">
        <v>933</v>
      </c>
      <c r="R128" s="48" t="s">
        <v>934</v>
      </c>
      <c r="S128" s="48" t="s">
        <v>1284</v>
      </c>
      <c r="T128" s="48" t="s">
        <v>1285</v>
      </c>
      <c r="U128" s="48" t="s">
        <v>1286</v>
      </c>
    </row>
    <row r="129" spans="1:21" hidden="1">
      <c r="A129" s="45"/>
      <c r="B129" s="51" t="s">
        <v>2905</v>
      </c>
      <c r="C129" s="70">
        <v>5</v>
      </c>
      <c r="D129" s="48" t="s">
        <v>277</v>
      </c>
      <c r="E129" s="48" t="s">
        <v>278</v>
      </c>
      <c r="F129" s="48" t="s">
        <v>279</v>
      </c>
      <c r="G129" s="48" t="s">
        <v>379</v>
      </c>
      <c r="H129" s="48" t="s">
        <v>380</v>
      </c>
      <c r="I129" s="48" t="s">
        <v>381</v>
      </c>
      <c r="J129" s="48" t="s">
        <v>481</v>
      </c>
      <c r="K129" s="48" t="s">
        <v>482</v>
      </c>
      <c r="L129" s="48" t="s">
        <v>483</v>
      </c>
      <c r="M129" s="48" t="s">
        <v>833</v>
      </c>
      <c r="N129" s="48" t="s">
        <v>834</v>
      </c>
      <c r="O129" s="48" t="s">
        <v>835</v>
      </c>
      <c r="P129" s="48" t="s">
        <v>935</v>
      </c>
      <c r="Q129" s="48" t="s">
        <v>936</v>
      </c>
      <c r="R129" s="48" t="s">
        <v>937</v>
      </c>
      <c r="S129" s="48" t="s">
        <v>1287</v>
      </c>
      <c r="T129" s="48" t="s">
        <v>1288</v>
      </c>
      <c r="U129" s="48" t="s">
        <v>1289</v>
      </c>
    </row>
    <row r="130" spans="1:21" hidden="1">
      <c r="A130" s="45"/>
      <c r="B130" s="52" t="s">
        <v>2906</v>
      </c>
      <c r="C130" s="70">
        <v>6</v>
      </c>
      <c r="D130" s="48" t="s">
        <v>280</v>
      </c>
      <c r="E130" s="48" t="s">
        <v>281</v>
      </c>
      <c r="F130" s="48" t="s">
        <v>282</v>
      </c>
      <c r="G130" s="48" t="s">
        <v>382</v>
      </c>
      <c r="H130" s="48" t="s">
        <v>383</v>
      </c>
      <c r="I130" s="48" t="s">
        <v>384</v>
      </c>
      <c r="J130" s="48" t="s">
        <v>484</v>
      </c>
      <c r="K130" s="48" t="s">
        <v>485</v>
      </c>
      <c r="L130" s="48" t="s">
        <v>486</v>
      </c>
      <c r="M130" s="48" t="s">
        <v>836</v>
      </c>
      <c r="N130" s="48" t="s">
        <v>837</v>
      </c>
      <c r="O130" s="48" t="s">
        <v>838</v>
      </c>
      <c r="P130" s="48" t="s">
        <v>938</v>
      </c>
      <c r="Q130" s="48" t="s">
        <v>939</v>
      </c>
      <c r="R130" s="48" t="s">
        <v>940</v>
      </c>
      <c r="S130" s="48" t="s">
        <v>1290</v>
      </c>
      <c r="T130" s="48" t="s">
        <v>1291</v>
      </c>
      <c r="U130" s="48" t="s">
        <v>1292</v>
      </c>
    </row>
    <row r="131" spans="1:21" hidden="1">
      <c r="A131" s="45"/>
      <c r="B131" s="53" t="s">
        <v>2907</v>
      </c>
      <c r="C131" s="70">
        <v>7</v>
      </c>
      <c r="D131" s="48" t="s">
        <v>283</v>
      </c>
      <c r="E131" s="48" t="s">
        <v>284</v>
      </c>
      <c r="F131" s="48" t="s">
        <v>285</v>
      </c>
      <c r="G131" s="48" t="s">
        <v>385</v>
      </c>
      <c r="H131" s="48" t="s">
        <v>386</v>
      </c>
      <c r="I131" s="48" t="s">
        <v>387</v>
      </c>
      <c r="J131" s="48" t="s">
        <v>487</v>
      </c>
      <c r="K131" s="48" t="s">
        <v>488</v>
      </c>
      <c r="L131" s="48" t="s">
        <v>489</v>
      </c>
      <c r="M131" s="48" t="s">
        <v>839</v>
      </c>
      <c r="N131" s="48" t="s">
        <v>840</v>
      </c>
      <c r="O131" s="48" t="s">
        <v>841</v>
      </c>
      <c r="P131" s="48" t="s">
        <v>941</v>
      </c>
      <c r="Q131" s="48" t="s">
        <v>942</v>
      </c>
      <c r="R131" s="48" t="s">
        <v>943</v>
      </c>
      <c r="S131" s="48" t="s">
        <v>1293</v>
      </c>
      <c r="T131" s="48" t="s">
        <v>1294</v>
      </c>
      <c r="U131" s="48" t="s">
        <v>1295</v>
      </c>
    </row>
    <row r="132" spans="1:21" hidden="1">
      <c r="A132" s="45"/>
      <c r="B132" s="54" t="s">
        <v>2908</v>
      </c>
      <c r="C132" s="70">
        <v>8</v>
      </c>
      <c r="D132" s="48" t="s">
        <v>286</v>
      </c>
      <c r="E132" s="48" t="s">
        <v>287</v>
      </c>
      <c r="F132" s="48" t="s">
        <v>288</v>
      </c>
      <c r="G132" s="48" t="s">
        <v>388</v>
      </c>
      <c r="H132" s="48" t="s">
        <v>389</v>
      </c>
      <c r="I132" s="48" t="s">
        <v>390</v>
      </c>
      <c r="J132" s="48" t="s">
        <v>490</v>
      </c>
      <c r="K132" s="48" t="s">
        <v>491</v>
      </c>
      <c r="L132" s="48" t="s">
        <v>492</v>
      </c>
      <c r="M132" s="48" t="s">
        <v>842</v>
      </c>
      <c r="N132" s="48" t="s">
        <v>843</v>
      </c>
      <c r="O132" s="48" t="s">
        <v>844</v>
      </c>
      <c r="P132" s="48" t="s">
        <v>944</v>
      </c>
      <c r="Q132" s="48" t="s">
        <v>945</v>
      </c>
      <c r="R132" s="48" t="s">
        <v>946</v>
      </c>
      <c r="S132" s="48" t="s">
        <v>1296</v>
      </c>
      <c r="T132" s="48" t="s">
        <v>1297</v>
      </c>
      <c r="U132" s="48" t="s">
        <v>1298</v>
      </c>
    </row>
    <row r="133" spans="1:21" hidden="1">
      <c r="A133" s="45"/>
      <c r="B133" s="53" t="s">
        <v>2909</v>
      </c>
      <c r="C133" s="70">
        <v>9</v>
      </c>
      <c r="D133" s="48" t="s">
        <v>289</v>
      </c>
      <c r="E133" s="48" t="s">
        <v>290</v>
      </c>
      <c r="F133" s="48" t="s">
        <v>291</v>
      </c>
      <c r="G133" s="48" t="s">
        <v>391</v>
      </c>
      <c r="H133" s="48" t="s">
        <v>392</v>
      </c>
      <c r="I133" s="48" t="s">
        <v>393</v>
      </c>
      <c r="J133" s="48" t="s">
        <v>493</v>
      </c>
      <c r="K133" s="48" t="s">
        <v>494</v>
      </c>
      <c r="L133" s="48" t="s">
        <v>495</v>
      </c>
      <c r="M133" s="48" t="s">
        <v>845</v>
      </c>
      <c r="N133" s="48" t="s">
        <v>846</v>
      </c>
      <c r="O133" s="48" t="s">
        <v>847</v>
      </c>
      <c r="P133" s="48" t="s">
        <v>947</v>
      </c>
      <c r="Q133" s="48" t="s">
        <v>948</v>
      </c>
      <c r="R133" s="48" t="s">
        <v>949</v>
      </c>
      <c r="S133" s="48" t="s">
        <v>1299</v>
      </c>
      <c r="T133" s="48" t="s">
        <v>1300</v>
      </c>
      <c r="U133" s="48" t="s">
        <v>1301</v>
      </c>
    </row>
    <row r="134" spans="1:21" hidden="1">
      <c r="A134" s="45"/>
      <c r="B134" s="52" t="s">
        <v>2910</v>
      </c>
      <c r="C134" s="70">
        <v>10</v>
      </c>
      <c r="D134" s="48" t="s">
        <v>292</v>
      </c>
      <c r="E134" s="48" t="s">
        <v>293</v>
      </c>
      <c r="F134" s="48" t="s">
        <v>294</v>
      </c>
      <c r="G134" s="48" t="s">
        <v>394</v>
      </c>
      <c r="H134" s="48" t="s">
        <v>395</v>
      </c>
      <c r="I134" s="48" t="s">
        <v>396</v>
      </c>
      <c r="J134" s="48" t="s">
        <v>496</v>
      </c>
      <c r="K134" s="48" t="s">
        <v>497</v>
      </c>
      <c r="L134" s="48" t="s">
        <v>498</v>
      </c>
      <c r="M134" s="48" t="s">
        <v>848</v>
      </c>
      <c r="N134" s="48" t="s">
        <v>849</v>
      </c>
      <c r="O134" s="48" t="s">
        <v>850</v>
      </c>
      <c r="P134" s="48" t="s">
        <v>950</v>
      </c>
      <c r="Q134" s="48" t="s">
        <v>951</v>
      </c>
      <c r="R134" s="48" t="s">
        <v>952</v>
      </c>
      <c r="S134" s="48" t="s">
        <v>1302</v>
      </c>
      <c r="T134" s="48" t="s">
        <v>1303</v>
      </c>
      <c r="U134" s="48" t="s">
        <v>1304</v>
      </c>
    </row>
    <row r="135" spans="1:21" hidden="1">
      <c r="A135" s="45"/>
      <c r="B135" s="53" t="s">
        <v>2911</v>
      </c>
      <c r="C135" s="70">
        <v>11</v>
      </c>
      <c r="D135" s="48" t="s">
        <v>295</v>
      </c>
      <c r="E135" s="48" t="s">
        <v>296</v>
      </c>
      <c r="F135" s="48" t="s">
        <v>297</v>
      </c>
      <c r="G135" s="48" t="s">
        <v>397</v>
      </c>
      <c r="H135" s="48" t="s">
        <v>398</v>
      </c>
      <c r="I135" s="48" t="s">
        <v>399</v>
      </c>
      <c r="J135" s="48" t="s">
        <v>499</v>
      </c>
      <c r="K135" s="48" t="s">
        <v>500</v>
      </c>
      <c r="L135" s="48" t="s">
        <v>501</v>
      </c>
      <c r="M135" s="48" t="s">
        <v>851</v>
      </c>
      <c r="N135" s="48" t="s">
        <v>852</v>
      </c>
      <c r="O135" s="48" t="s">
        <v>853</v>
      </c>
      <c r="P135" s="48" t="s">
        <v>953</v>
      </c>
      <c r="Q135" s="48" t="s">
        <v>954</v>
      </c>
      <c r="R135" s="48" t="s">
        <v>955</v>
      </c>
      <c r="S135" s="48" t="s">
        <v>1305</v>
      </c>
      <c r="T135" s="48" t="s">
        <v>1306</v>
      </c>
      <c r="U135" s="48" t="s">
        <v>1307</v>
      </c>
    </row>
    <row r="136" spans="1:21" hidden="1">
      <c r="A136" s="45"/>
      <c r="B136" s="53" t="s">
        <v>2912</v>
      </c>
      <c r="C136" s="70">
        <v>12</v>
      </c>
      <c r="D136" s="48" t="s">
        <v>298</v>
      </c>
      <c r="E136" s="48" t="s">
        <v>299</v>
      </c>
      <c r="F136" s="48" t="s">
        <v>300</v>
      </c>
      <c r="G136" s="48" t="s">
        <v>400</v>
      </c>
      <c r="H136" s="48" t="s">
        <v>401</v>
      </c>
      <c r="I136" s="48" t="s">
        <v>402</v>
      </c>
      <c r="J136" s="48" t="s">
        <v>502</v>
      </c>
      <c r="K136" s="48" t="s">
        <v>503</v>
      </c>
      <c r="L136" s="48" t="s">
        <v>504</v>
      </c>
      <c r="M136" s="48" t="s">
        <v>854</v>
      </c>
      <c r="N136" s="48" t="s">
        <v>855</v>
      </c>
      <c r="O136" s="48" t="s">
        <v>856</v>
      </c>
      <c r="P136" s="48" t="s">
        <v>956</v>
      </c>
      <c r="Q136" s="48" t="s">
        <v>957</v>
      </c>
      <c r="R136" s="48" t="s">
        <v>958</v>
      </c>
      <c r="S136" s="48" t="s">
        <v>1308</v>
      </c>
      <c r="T136" s="48" t="s">
        <v>1309</v>
      </c>
      <c r="U136" s="48" t="s">
        <v>1310</v>
      </c>
    </row>
    <row r="137" spans="1:21" hidden="1">
      <c r="A137" s="45"/>
      <c r="B137" s="54" t="s">
        <v>2913</v>
      </c>
      <c r="C137" s="70">
        <v>13</v>
      </c>
      <c r="D137" s="48" t="s">
        <v>301</v>
      </c>
      <c r="E137" s="48" t="s">
        <v>302</v>
      </c>
      <c r="F137" s="48" t="s">
        <v>303</v>
      </c>
      <c r="G137" s="48" t="s">
        <v>403</v>
      </c>
      <c r="H137" s="48" t="s">
        <v>404</v>
      </c>
      <c r="I137" s="48" t="s">
        <v>405</v>
      </c>
      <c r="J137" s="48" t="s">
        <v>505</v>
      </c>
      <c r="K137" s="48" t="s">
        <v>506</v>
      </c>
      <c r="L137" s="48" t="s">
        <v>507</v>
      </c>
      <c r="M137" s="48" t="s">
        <v>857</v>
      </c>
      <c r="N137" s="48" t="s">
        <v>858</v>
      </c>
      <c r="O137" s="48" t="s">
        <v>859</v>
      </c>
      <c r="P137" s="48" t="s">
        <v>959</v>
      </c>
      <c r="Q137" s="48" t="s">
        <v>960</v>
      </c>
      <c r="R137" s="48" t="s">
        <v>961</v>
      </c>
      <c r="S137" s="48" t="s">
        <v>1311</v>
      </c>
      <c r="T137" s="48" t="s">
        <v>1312</v>
      </c>
      <c r="U137" s="48" t="s">
        <v>1313</v>
      </c>
    </row>
    <row r="138" spans="1:21" hidden="1">
      <c r="A138" s="45"/>
      <c r="B138" s="53" t="s">
        <v>2914</v>
      </c>
      <c r="C138" s="70">
        <v>14</v>
      </c>
      <c r="D138" s="48" t="s">
        <v>304</v>
      </c>
      <c r="E138" s="48" t="s">
        <v>305</v>
      </c>
      <c r="F138" s="48" t="s">
        <v>306</v>
      </c>
      <c r="G138" s="48" t="s">
        <v>406</v>
      </c>
      <c r="H138" s="48" t="s">
        <v>407</v>
      </c>
      <c r="I138" s="48" t="s">
        <v>408</v>
      </c>
      <c r="J138" s="48" t="s">
        <v>508</v>
      </c>
      <c r="K138" s="48" t="s">
        <v>509</v>
      </c>
      <c r="L138" s="48" t="s">
        <v>510</v>
      </c>
      <c r="M138" s="48" t="s">
        <v>860</v>
      </c>
      <c r="N138" s="48" t="s">
        <v>861</v>
      </c>
      <c r="O138" s="48" t="s">
        <v>862</v>
      </c>
      <c r="P138" s="48" t="s">
        <v>962</v>
      </c>
      <c r="Q138" s="48" t="s">
        <v>963</v>
      </c>
      <c r="R138" s="48" t="s">
        <v>964</v>
      </c>
      <c r="S138" s="48" t="s">
        <v>1314</v>
      </c>
      <c r="T138" s="48" t="s">
        <v>1315</v>
      </c>
      <c r="U138" s="48" t="s">
        <v>1316</v>
      </c>
    </row>
    <row r="139" spans="1:21" hidden="1">
      <c r="A139" s="55" t="s">
        <v>2915</v>
      </c>
      <c r="B139" s="56"/>
      <c r="C139" s="70">
        <v>15</v>
      </c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</row>
    <row r="140" spans="1:21" hidden="1">
      <c r="A140" s="45"/>
      <c r="B140" s="51" t="s">
        <v>2916</v>
      </c>
      <c r="C140" s="70">
        <v>16</v>
      </c>
      <c r="D140" s="48" t="s">
        <v>307</v>
      </c>
      <c r="E140" s="48" t="s">
        <v>308</v>
      </c>
      <c r="F140" s="48" t="s">
        <v>309</v>
      </c>
      <c r="G140" s="48" t="s">
        <v>409</v>
      </c>
      <c r="H140" s="48" t="s">
        <v>410</v>
      </c>
      <c r="I140" s="48" t="s">
        <v>411</v>
      </c>
      <c r="J140" s="48" t="s">
        <v>511</v>
      </c>
      <c r="K140" s="48" t="s">
        <v>762</v>
      </c>
      <c r="L140" s="48" t="s">
        <v>763</v>
      </c>
      <c r="M140" s="48" t="s">
        <v>863</v>
      </c>
      <c r="N140" s="48" t="s">
        <v>864</v>
      </c>
      <c r="O140" s="48" t="s">
        <v>865</v>
      </c>
      <c r="P140" s="48" t="s">
        <v>965</v>
      </c>
      <c r="Q140" s="48" t="s">
        <v>966</v>
      </c>
      <c r="R140" s="48" t="s">
        <v>967</v>
      </c>
      <c r="S140" s="48" t="s">
        <v>1317</v>
      </c>
      <c r="T140" s="48" t="s">
        <v>1318</v>
      </c>
      <c r="U140" s="48" t="s">
        <v>1319</v>
      </c>
    </row>
    <row r="141" spans="1:21" hidden="1">
      <c r="A141" s="45"/>
      <c r="B141" s="51" t="s">
        <v>2917</v>
      </c>
      <c r="C141" s="70">
        <v>17</v>
      </c>
      <c r="D141" s="48" t="s">
        <v>310</v>
      </c>
      <c r="E141" s="48" t="s">
        <v>311</v>
      </c>
      <c r="F141" s="48" t="s">
        <v>312</v>
      </c>
      <c r="G141" s="48" t="s">
        <v>412</v>
      </c>
      <c r="H141" s="48" t="s">
        <v>413</v>
      </c>
      <c r="I141" s="48" t="s">
        <v>414</v>
      </c>
      <c r="J141" s="48" t="s">
        <v>764</v>
      </c>
      <c r="K141" s="48" t="s">
        <v>765</v>
      </c>
      <c r="L141" s="48" t="s">
        <v>766</v>
      </c>
      <c r="M141" s="48" t="s">
        <v>866</v>
      </c>
      <c r="N141" s="48" t="s">
        <v>867</v>
      </c>
      <c r="O141" s="48" t="s">
        <v>868</v>
      </c>
      <c r="P141" s="48" t="s">
        <v>968</v>
      </c>
      <c r="Q141" s="48" t="s">
        <v>969</v>
      </c>
      <c r="R141" s="48" t="s">
        <v>970</v>
      </c>
      <c r="S141" s="48" t="s">
        <v>1320</v>
      </c>
      <c r="T141" s="48" t="s">
        <v>1321</v>
      </c>
      <c r="U141" s="48" t="s">
        <v>1322</v>
      </c>
    </row>
    <row r="142" spans="1:21" hidden="1">
      <c r="A142" s="55" t="s">
        <v>2918</v>
      </c>
      <c r="B142" s="57"/>
      <c r="C142" s="70">
        <v>18</v>
      </c>
      <c r="D142" s="48" t="s">
        <v>262</v>
      </c>
      <c r="E142" s="48" t="s">
        <v>263</v>
      </c>
      <c r="F142" s="48" t="s">
        <v>264</v>
      </c>
      <c r="G142" s="48" t="s">
        <v>364</v>
      </c>
      <c r="H142" s="48" t="s">
        <v>365</v>
      </c>
      <c r="I142" s="48" t="s">
        <v>366</v>
      </c>
      <c r="J142" s="48" t="s">
        <v>466</v>
      </c>
      <c r="K142" s="48" t="s">
        <v>467</v>
      </c>
      <c r="L142" s="48" t="s">
        <v>468</v>
      </c>
      <c r="M142" s="48" t="s">
        <v>818</v>
      </c>
      <c r="N142" s="48" t="s">
        <v>819</v>
      </c>
      <c r="O142" s="48" t="s">
        <v>820</v>
      </c>
      <c r="P142" s="48" t="s">
        <v>920</v>
      </c>
      <c r="Q142" s="48" t="s">
        <v>921</v>
      </c>
      <c r="R142" s="48" t="s">
        <v>922</v>
      </c>
      <c r="S142" s="48" t="s">
        <v>1272</v>
      </c>
      <c r="T142" s="48" t="s">
        <v>1273</v>
      </c>
      <c r="U142" s="48" t="s">
        <v>1274</v>
      </c>
    </row>
    <row r="143" spans="1:21" hidden="1">
      <c r="A143" s="75" t="s">
        <v>2919</v>
      </c>
      <c r="B143" s="76"/>
      <c r="C143" s="70">
        <v>19</v>
      </c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</row>
    <row r="144" spans="1:21" hidden="1">
      <c r="A144" s="59" t="s">
        <v>2920</v>
      </c>
      <c r="B144" s="60"/>
      <c r="C144" s="70">
        <v>20</v>
      </c>
      <c r="D144" s="48" t="s">
        <v>316</v>
      </c>
      <c r="E144" s="48" t="s">
        <v>317</v>
      </c>
      <c r="F144" s="48" t="s">
        <v>318</v>
      </c>
      <c r="G144" s="48" t="s">
        <v>418</v>
      </c>
      <c r="H144" s="48" t="s">
        <v>419</v>
      </c>
      <c r="I144" s="48" t="s">
        <v>420</v>
      </c>
      <c r="J144" s="48" t="s">
        <v>770</v>
      </c>
      <c r="K144" s="48" t="s">
        <v>771</v>
      </c>
      <c r="L144" s="48" t="s">
        <v>772</v>
      </c>
      <c r="M144" s="48" t="s">
        <v>872</v>
      </c>
      <c r="N144" s="48" t="s">
        <v>873</v>
      </c>
      <c r="O144" s="48" t="s">
        <v>874</v>
      </c>
      <c r="P144" s="48" t="s">
        <v>974</v>
      </c>
      <c r="Q144" s="48" t="s">
        <v>975</v>
      </c>
      <c r="R144" s="48" t="s">
        <v>976</v>
      </c>
      <c r="S144" s="48" t="s">
        <v>1326</v>
      </c>
      <c r="T144" s="48" t="s">
        <v>1327</v>
      </c>
      <c r="U144" s="48" t="s">
        <v>1328</v>
      </c>
    </row>
    <row r="145" spans="1:21" hidden="1">
      <c r="A145" s="61"/>
      <c r="B145" s="60" t="s">
        <v>2921</v>
      </c>
      <c r="C145" s="70">
        <v>21</v>
      </c>
      <c r="D145" s="48" t="s">
        <v>319</v>
      </c>
      <c r="E145" s="48" t="s">
        <v>320</v>
      </c>
      <c r="F145" s="48" t="s">
        <v>321</v>
      </c>
      <c r="G145" s="48" t="s">
        <v>421</v>
      </c>
      <c r="H145" s="48" t="s">
        <v>422</v>
      </c>
      <c r="I145" s="48" t="s">
        <v>423</v>
      </c>
      <c r="J145" s="48" t="s">
        <v>773</v>
      </c>
      <c r="K145" s="48" t="s">
        <v>774</v>
      </c>
      <c r="L145" s="48" t="s">
        <v>775</v>
      </c>
      <c r="M145" s="48" t="s">
        <v>875</v>
      </c>
      <c r="N145" s="48" t="s">
        <v>876</v>
      </c>
      <c r="O145" s="48" t="s">
        <v>877</v>
      </c>
      <c r="P145" s="48" t="s">
        <v>977</v>
      </c>
      <c r="Q145" s="48" t="s">
        <v>978</v>
      </c>
      <c r="R145" s="48" t="s">
        <v>979</v>
      </c>
      <c r="S145" s="48" t="s">
        <v>1329</v>
      </c>
      <c r="T145" s="48" t="s">
        <v>1330</v>
      </c>
      <c r="U145" s="48" t="s">
        <v>1331</v>
      </c>
    </row>
    <row r="146" spans="1:21" hidden="1">
      <c r="A146" s="61"/>
      <c r="B146" s="62" t="s">
        <v>2922</v>
      </c>
      <c r="C146" s="70">
        <v>22</v>
      </c>
      <c r="D146" s="48" t="s">
        <v>322</v>
      </c>
      <c r="E146" s="48" t="s">
        <v>323</v>
      </c>
      <c r="F146" s="48" t="s">
        <v>324</v>
      </c>
      <c r="G146" s="48" t="s">
        <v>424</v>
      </c>
      <c r="H146" s="48" t="s">
        <v>425</v>
      </c>
      <c r="I146" s="48" t="s">
        <v>426</v>
      </c>
      <c r="J146" s="48" t="s">
        <v>776</v>
      </c>
      <c r="K146" s="48" t="s">
        <v>777</v>
      </c>
      <c r="L146" s="48" t="s">
        <v>778</v>
      </c>
      <c r="M146" s="48" t="s">
        <v>878</v>
      </c>
      <c r="N146" s="48" t="s">
        <v>879</v>
      </c>
      <c r="O146" s="48" t="s">
        <v>880</v>
      </c>
      <c r="P146" s="48" t="s">
        <v>980</v>
      </c>
      <c r="Q146" s="48" t="s">
        <v>981</v>
      </c>
      <c r="R146" s="48" t="s">
        <v>982</v>
      </c>
      <c r="S146" s="48" t="s">
        <v>1332</v>
      </c>
      <c r="T146" s="48" t="s">
        <v>1333</v>
      </c>
      <c r="U146" s="48" t="s">
        <v>1334</v>
      </c>
    </row>
    <row r="147" spans="1:21" hidden="1">
      <c r="A147" s="61"/>
      <c r="B147" s="62" t="s">
        <v>2923</v>
      </c>
      <c r="C147" s="70">
        <v>23</v>
      </c>
      <c r="D147" s="48" t="s">
        <v>325</v>
      </c>
      <c r="E147" s="48" t="s">
        <v>326</v>
      </c>
      <c r="F147" s="48" t="s">
        <v>327</v>
      </c>
      <c r="G147" s="48" t="s">
        <v>427</v>
      </c>
      <c r="H147" s="48" t="s">
        <v>428</v>
      </c>
      <c r="I147" s="48" t="s">
        <v>429</v>
      </c>
      <c r="J147" s="48" t="s">
        <v>779</v>
      </c>
      <c r="K147" s="48" t="s">
        <v>780</v>
      </c>
      <c r="L147" s="48" t="s">
        <v>781</v>
      </c>
      <c r="M147" s="48" t="s">
        <v>881</v>
      </c>
      <c r="N147" s="48" t="s">
        <v>882</v>
      </c>
      <c r="O147" s="48" t="s">
        <v>883</v>
      </c>
      <c r="P147" s="48" t="s">
        <v>983</v>
      </c>
      <c r="Q147" s="48" t="s">
        <v>984</v>
      </c>
      <c r="R147" s="48" t="s">
        <v>985</v>
      </c>
      <c r="S147" s="48" t="s">
        <v>1335</v>
      </c>
      <c r="T147" s="48" t="s">
        <v>1336</v>
      </c>
      <c r="U147" s="48" t="s">
        <v>1337</v>
      </c>
    </row>
    <row r="148" spans="1:21" hidden="1">
      <c r="A148" s="61"/>
      <c r="B148" s="62" t="s">
        <v>2924</v>
      </c>
      <c r="C148" s="70">
        <v>24</v>
      </c>
      <c r="D148" s="48" t="s">
        <v>328</v>
      </c>
      <c r="E148" s="48" t="s">
        <v>329</v>
      </c>
      <c r="F148" s="48" t="s">
        <v>330</v>
      </c>
      <c r="G148" s="48" t="s">
        <v>430</v>
      </c>
      <c r="H148" s="48" t="s">
        <v>431</v>
      </c>
      <c r="I148" s="48" t="s">
        <v>432</v>
      </c>
      <c r="J148" s="48" t="s">
        <v>782</v>
      </c>
      <c r="K148" s="48" t="s">
        <v>783</v>
      </c>
      <c r="L148" s="48" t="s">
        <v>784</v>
      </c>
      <c r="M148" s="48" t="s">
        <v>884</v>
      </c>
      <c r="N148" s="48" t="s">
        <v>885</v>
      </c>
      <c r="O148" s="48" t="s">
        <v>886</v>
      </c>
      <c r="P148" s="48" t="s">
        <v>986</v>
      </c>
      <c r="Q148" s="48" t="s">
        <v>987</v>
      </c>
      <c r="R148" s="48" t="s">
        <v>988</v>
      </c>
      <c r="S148" s="48" t="s">
        <v>1338</v>
      </c>
      <c r="T148" s="48" t="s">
        <v>1339</v>
      </c>
      <c r="U148" s="48" t="s">
        <v>1340</v>
      </c>
    </row>
    <row r="149" spans="1:21" hidden="1">
      <c r="A149" s="61"/>
      <c r="B149" s="60" t="s">
        <v>2925</v>
      </c>
      <c r="C149" s="70">
        <v>25</v>
      </c>
      <c r="D149" s="48" t="s">
        <v>331</v>
      </c>
      <c r="E149" s="48" t="s">
        <v>332</v>
      </c>
      <c r="F149" s="48" t="s">
        <v>333</v>
      </c>
      <c r="G149" s="48" t="s">
        <v>433</v>
      </c>
      <c r="H149" s="48" t="s">
        <v>434</v>
      </c>
      <c r="I149" s="48" t="s">
        <v>435</v>
      </c>
      <c r="J149" s="48" t="s">
        <v>785</v>
      </c>
      <c r="K149" s="48" t="s">
        <v>786</v>
      </c>
      <c r="L149" s="48" t="s">
        <v>787</v>
      </c>
      <c r="M149" s="48" t="s">
        <v>887</v>
      </c>
      <c r="N149" s="48" t="s">
        <v>888</v>
      </c>
      <c r="O149" s="48" t="s">
        <v>889</v>
      </c>
      <c r="P149" s="48" t="s">
        <v>989</v>
      </c>
      <c r="Q149" s="48" t="s">
        <v>990</v>
      </c>
      <c r="R149" s="48" t="s">
        <v>991</v>
      </c>
      <c r="S149" s="48" t="s">
        <v>1341</v>
      </c>
      <c r="T149" s="48" t="s">
        <v>1342</v>
      </c>
      <c r="U149" s="48" t="s">
        <v>1343</v>
      </c>
    </row>
    <row r="150" spans="1:21" hidden="1">
      <c r="A150" s="61"/>
      <c r="B150" s="60" t="s">
        <v>2926</v>
      </c>
      <c r="C150" s="70">
        <v>26</v>
      </c>
      <c r="D150" s="48" t="s">
        <v>334</v>
      </c>
      <c r="E150" s="48" t="s">
        <v>335</v>
      </c>
      <c r="F150" s="48" t="s">
        <v>336</v>
      </c>
      <c r="G150" s="48" t="s">
        <v>436</v>
      </c>
      <c r="H150" s="48" t="s">
        <v>437</v>
      </c>
      <c r="I150" s="48" t="s">
        <v>438</v>
      </c>
      <c r="J150" s="48" t="s">
        <v>788</v>
      </c>
      <c r="K150" s="48" t="s">
        <v>789</v>
      </c>
      <c r="L150" s="48" t="s">
        <v>790</v>
      </c>
      <c r="M150" s="48" t="s">
        <v>890</v>
      </c>
      <c r="N150" s="48" t="s">
        <v>891</v>
      </c>
      <c r="O150" s="48" t="s">
        <v>892</v>
      </c>
      <c r="P150" s="48" t="s">
        <v>992</v>
      </c>
      <c r="Q150" s="48" t="s">
        <v>993</v>
      </c>
      <c r="R150" s="48" t="s">
        <v>994</v>
      </c>
      <c r="S150" s="48" t="s">
        <v>1344</v>
      </c>
      <c r="T150" s="48" t="s">
        <v>1345</v>
      </c>
      <c r="U150" s="48" t="s">
        <v>1346</v>
      </c>
    </row>
    <row r="151" spans="1:21" hidden="1">
      <c r="A151" s="63" t="s">
        <v>2927</v>
      </c>
      <c r="B151" s="45"/>
      <c r="C151" s="70">
        <v>27</v>
      </c>
      <c r="D151" s="48" t="s">
        <v>337</v>
      </c>
      <c r="E151" s="48" t="s">
        <v>338</v>
      </c>
      <c r="F151" s="48" t="s">
        <v>339</v>
      </c>
      <c r="G151" s="48" t="s">
        <v>439</v>
      </c>
      <c r="H151" s="48" t="s">
        <v>440</v>
      </c>
      <c r="I151" s="48" t="s">
        <v>441</v>
      </c>
      <c r="J151" s="48" t="s">
        <v>791</v>
      </c>
      <c r="K151" s="48" t="s">
        <v>792</v>
      </c>
      <c r="L151" s="48" t="s">
        <v>793</v>
      </c>
      <c r="M151" s="48" t="s">
        <v>893</v>
      </c>
      <c r="N151" s="48" t="s">
        <v>894</v>
      </c>
      <c r="O151" s="48" t="s">
        <v>895</v>
      </c>
      <c r="P151" s="48" t="s">
        <v>995</v>
      </c>
      <c r="Q151" s="48" t="s">
        <v>996</v>
      </c>
      <c r="R151" s="48" t="s">
        <v>997</v>
      </c>
      <c r="S151" s="48" t="s">
        <v>1347</v>
      </c>
      <c r="T151" s="48" t="s">
        <v>1348</v>
      </c>
      <c r="U151" s="48" t="s">
        <v>1349</v>
      </c>
    </row>
    <row r="152" spans="1:21" hidden="1">
      <c r="A152" s="61"/>
      <c r="B152" s="60" t="s">
        <v>2928</v>
      </c>
      <c r="C152" s="70">
        <v>28</v>
      </c>
      <c r="D152" s="48" t="s">
        <v>340</v>
      </c>
      <c r="E152" s="48" t="s">
        <v>341</v>
      </c>
      <c r="F152" s="48" t="s">
        <v>342</v>
      </c>
      <c r="G152" s="48" t="s">
        <v>442</v>
      </c>
      <c r="H152" s="48" t="s">
        <v>443</v>
      </c>
      <c r="I152" s="48" t="s">
        <v>444</v>
      </c>
      <c r="J152" s="48" t="s">
        <v>794</v>
      </c>
      <c r="K152" s="48" t="s">
        <v>795</v>
      </c>
      <c r="L152" s="48" t="s">
        <v>796</v>
      </c>
      <c r="M152" s="48" t="s">
        <v>896</v>
      </c>
      <c r="N152" s="48" t="s">
        <v>897</v>
      </c>
      <c r="O152" s="48" t="s">
        <v>898</v>
      </c>
      <c r="P152" s="48" t="s">
        <v>998</v>
      </c>
      <c r="Q152" s="48" t="s">
        <v>999</v>
      </c>
      <c r="R152" s="48" t="s">
        <v>1000</v>
      </c>
      <c r="S152" s="48" t="s">
        <v>1350</v>
      </c>
      <c r="T152" s="48" t="s">
        <v>1351</v>
      </c>
      <c r="U152" s="48" t="s">
        <v>1352</v>
      </c>
    </row>
    <row r="153" spans="1:21" hidden="1">
      <c r="A153" s="61"/>
      <c r="B153" s="62" t="s">
        <v>2929</v>
      </c>
      <c r="C153" s="70">
        <v>29</v>
      </c>
      <c r="D153" s="48" t="s">
        <v>343</v>
      </c>
      <c r="E153" s="48" t="s">
        <v>344</v>
      </c>
      <c r="F153" s="48" t="s">
        <v>345</v>
      </c>
      <c r="G153" s="48" t="s">
        <v>445</v>
      </c>
      <c r="H153" s="48" t="s">
        <v>446</v>
      </c>
      <c r="I153" s="48" t="s">
        <v>447</v>
      </c>
      <c r="J153" s="48" t="s">
        <v>797</v>
      </c>
      <c r="K153" s="48" t="s">
        <v>798</v>
      </c>
      <c r="L153" s="48" t="s">
        <v>799</v>
      </c>
      <c r="M153" s="48" t="s">
        <v>899</v>
      </c>
      <c r="N153" s="48" t="s">
        <v>900</v>
      </c>
      <c r="O153" s="48" t="s">
        <v>901</v>
      </c>
      <c r="P153" s="48" t="s">
        <v>1001</v>
      </c>
      <c r="Q153" s="48" t="s">
        <v>1002</v>
      </c>
      <c r="R153" s="48" t="s">
        <v>1003</v>
      </c>
      <c r="S153" s="48" t="s">
        <v>1353</v>
      </c>
      <c r="T153" s="48" t="s">
        <v>1354</v>
      </c>
      <c r="U153" s="48" t="s">
        <v>1355</v>
      </c>
    </row>
    <row r="154" spans="1:21" hidden="1">
      <c r="A154" s="61"/>
      <c r="B154" s="60" t="s">
        <v>2930</v>
      </c>
      <c r="C154" s="70">
        <v>30</v>
      </c>
      <c r="D154" s="48" t="s">
        <v>346</v>
      </c>
      <c r="E154" s="48" t="s">
        <v>347</v>
      </c>
      <c r="F154" s="48" t="s">
        <v>348</v>
      </c>
      <c r="G154" s="48" t="s">
        <v>448</v>
      </c>
      <c r="H154" s="48" t="s">
        <v>449</v>
      </c>
      <c r="I154" s="48" t="s">
        <v>450</v>
      </c>
      <c r="J154" s="48" t="s">
        <v>800</v>
      </c>
      <c r="K154" s="48" t="s">
        <v>801</v>
      </c>
      <c r="L154" s="48" t="s">
        <v>802</v>
      </c>
      <c r="M154" s="48" t="s">
        <v>902</v>
      </c>
      <c r="N154" s="48" t="s">
        <v>903</v>
      </c>
      <c r="O154" s="48" t="s">
        <v>904</v>
      </c>
      <c r="P154" s="48" t="s">
        <v>1004</v>
      </c>
      <c r="Q154" s="48" t="s">
        <v>1005</v>
      </c>
      <c r="R154" s="48" t="s">
        <v>1006</v>
      </c>
      <c r="S154" s="48" t="s">
        <v>1356</v>
      </c>
      <c r="T154" s="48" t="s">
        <v>1357</v>
      </c>
      <c r="U154" s="48" t="s">
        <v>1358</v>
      </c>
    </row>
    <row r="155" spans="1:21" hidden="1">
      <c r="A155" s="63" t="s">
        <v>2931</v>
      </c>
      <c r="B155" s="45"/>
      <c r="C155" s="70">
        <v>31</v>
      </c>
      <c r="D155" s="48" t="s">
        <v>349</v>
      </c>
      <c r="E155" s="48" t="s">
        <v>350</v>
      </c>
      <c r="F155" s="48" t="s">
        <v>351</v>
      </c>
      <c r="G155" s="48" t="s">
        <v>451</v>
      </c>
      <c r="H155" s="48" t="s">
        <v>452</v>
      </c>
      <c r="I155" s="48" t="s">
        <v>453</v>
      </c>
      <c r="J155" s="48" t="s">
        <v>803</v>
      </c>
      <c r="K155" s="48" t="s">
        <v>804</v>
      </c>
      <c r="L155" s="48" t="s">
        <v>805</v>
      </c>
      <c r="M155" s="48" t="s">
        <v>905</v>
      </c>
      <c r="N155" s="48" t="s">
        <v>906</v>
      </c>
      <c r="O155" s="48" t="s">
        <v>907</v>
      </c>
      <c r="P155" s="48" t="s">
        <v>1007</v>
      </c>
      <c r="Q155" s="48" t="s">
        <v>1008</v>
      </c>
      <c r="R155" s="48" t="s">
        <v>1009</v>
      </c>
      <c r="S155" s="48" t="s">
        <v>1359</v>
      </c>
      <c r="T155" s="48" t="s">
        <v>1360</v>
      </c>
      <c r="U155" s="48" t="s">
        <v>1361</v>
      </c>
    </row>
    <row r="156" spans="1:21" hidden="1">
      <c r="A156" s="61"/>
      <c r="B156" s="60" t="s">
        <v>2932</v>
      </c>
      <c r="C156" s="70">
        <v>32</v>
      </c>
      <c r="D156" s="48" t="s">
        <v>352</v>
      </c>
      <c r="E156" s="48" t="s">
        <v>353</v>
      </c>
      <c r="F156" s="48" t="s">
        <v>354</v>
      </c>
      <c r="G156" s="48" t="s">
        <v>454</v>
      </c>
      <c r="H156" s="48" t="s">
        <v>455</v>
      </c>
      <c r="I156" s="48" t="s">
        <v>456</v>
      </c>
      <c r="J156" s="48" t="s">
        <v>806</v>
      </c>
      <c r="K156" s="48" t="s">
        <v>807</v>
      </c>
      <c r="L156" s="48" t="s">
        <v>808</v>
      </c>
      <c r="M156" s="48" t="s">
        <v>908</v>
      </c>
      <c r="N156" s="48" t="s">
        <v>909</v>
      </c>
      <c r="O156" s="48" t="s">
        <v>910</v>
      </c>
      <c r="P156" s="48" t="s">
        <v>1010</v>
      </c>
      <c r="Q156" s="48" t="s">
        <v>1011</v>
      </c>
      <c r="R156" s="48" t="s">
        <v>1262</v>
      </c>
      <c r="S156" s="48" t="s">
        <v>1362</v>
      </c>
      <c r="T156" s="48" t="s">
        <v>1363</v>
      </c>
      <c r="U156" s="48" t="s">
        <v>1364</v>
      </c>
    </row>
    <row r="157" spans="1:21" hidden="1">
      <c r="A157" s="61"/>
      <c r="B157" s="60" t="s">
        <v>2933</v>
      </c>
      <c r="C157" s="70">
        <v>33</v>
      </c>
      <c r="D157" s="48" t="s">
        <v>355</v>
      </c>
      <c r="E157" s="48" t="s">
        <v>356</v>
      </c>
      <c r="F157" s="48" t="s">
        <v>357</v>
      </c>
      <c r="G157" s="48" t="s">
        <v>457</v>
      </c>
      <c r="H157" s="48" t="s">
        <v>458</v>
      </c>
      <c r="I157" s="48" t="s">
        <v>459</v>
      </c>
      <c r="J157" s="48" t="s">
        <v>809</v>
      </c>
      <c r="K157" s="48" t="s">
        <v>810</v>
      </c>
      <c r="L157" s="48" t="s">
        <v>811</v>
      </c>
      <c r="M157" s="48" t="s">
        <v>911</v>
      </c>
      <c r="N157" s="48" t="s">
        <v>912</v>
      </c>
      <c r="O157" s="48" t="s">
        <v>913</v>
      </c>
      <c r="P157" s="48" t="s">
        <v>1263</v>
      </c>
      <c r="Q157" s="48" t="s">
        <v>1264</v>
      </c>
      <c r="R157" s="48" t="s">
        <v>1265</v>
      </c>
      <c r="S157" s="48" t="s">
        <v>1365</v>
      </c>
      <c r="T157" s="48" t="s">
        <v>1366</v>
      </c>
      <c r="U157" s="48" t="s">
        <v>1367</v>
      </c>
    </row>
    <row r="158" spans="1:21" hidden="1">
      <c r="A158" s="61"/>
      <c r="B158" s="62" t="s">
        <v>2934</v>
      </c>
      <c r="C158" s="70">
        <v>34</v>
      </c>
      <c r="D158" s="48" t="s">
        <v>358</v>
      </c>
      <c r="E158" s="48" t="s">
        <v>359</v>
      </c>
      <c r="F158" s="48" t="s">
        <v>360</v>
      </c>
      <c r="G158" s="48" t="s">
        <v>460</v>
      </c>
      <c r="H158" s="48" t="s">
        <v>461</v>
      </c>
      <c r="I158" s="48" t="s">
        <v>462</v>
      </c>
      <c r="J158" s="48" t="s">
        <v>812</v>
      </c>
      <c r="K158" s="48" t="s">
        <v>813</v>
      </c>
      <c r="L158" s="48" t="s">
        <v>814</v>
      </c>
      <c r="M158" s="48" t="s">
        <v>914</v>
      </c>
      <c r="N158" s="48" t="s">
        <v>915</v>
      </c>
      <c r="O158" s="48" t="s">
        <v>916</v>
      </c>
      <c r="P158" s="48" t="s">
        <v>1266</v>
      </c>
      <c r="Q158" s="48" t="s">
        <v>1267</v>
      </c>
      <c r="R158" s="48" t="s">
        <v>1268</v>
      </c>
      <c r="S158" s="48" t="s">
        <v>1368</v>
      </c>
      <c r="T158" s="48" t="s">
        <v>1369</v>
      </c>
      <c r="U158" s="48" t="s">
        <v>1370</v>
      </c>
    </row>
    <row r="159" spans="1:21" hidden="1">
      <c r="A159" s="61"/>
      <c r="B159" s="60" t="s">
        <v>2935</v>
      </c>
      <c r="C159" s="70">
        <v>35</v>
      </c>
      <c r="D159" s="48" t="s">
        <v>361</v>
      </c>
      <c r="E159" s="48" t="s">
        <v>362</v>
      </c>
      <c r="F159" s="48" t="s">
        <v>363</v>
      </c>
      <c r="G159" s="48" t="s">
        <v>463</v>
      </c>
      <c r="H159" s="48" t="s">
        <v>464</v>
      </c>
      <c r="I159" s="48" t="s">
        <v>465</v>
      </c>
      <c r="J159" s="48" t="s">
        <v>815</v>
      </c>
      <c r="K159" s="48" t="s">
        <v>816</v>
      </c>
      <c r="L159" s="48" t="s">
        <v>817</v>
      </c>
      <c r="M159" s="48" t="s">
        <v>917</v>
      </c>
      <c r="N159" s="48" t="s">
        <v>918</v>
      </c>
      <c r="O159" s="48" t="s">
        <v>919</v>
      </c>
      <c r="P159" s="48" t="s">
        <v>1269</v>
      </c>
      <c r="Q159" s="48" t="s">
        <v>1270</v>
      </c>
      <c r="R159" s="48" t="s">
        <v>1271</v>
      </c>
      <c r="S159" s="48" t="s">
        <v>1371</v>
      </c>
      <c r="T159" s="48" t="s">
        <v>1372</v>
      </c>
      <c r="U159" s="48" t="s">
        <v>1373</v>
      </c>
    </row>
    <row r="160" spans="1:21" hidden="1">
      <c r="A160" s="59" t="s">
        <v>2918</v>
      </c>
      <c r="B160" s="64"/>
      <c r="C160" s="70">
        <v>36</v>
      </c>
      <c r="D160" s="48" t="s">
        <v>313</v>
      </c>
      <c r="E160" s="48" t="s">
        <v>314</v>
      </c>
      <c r="F160" s="48" t="s">
        <v>315</v>
      </c>
      <c r="G160" s="48" t="s">
        <v>415</v>
      </c>
      <c r="H160" s="48" t="s">
        <v>416</v>
      </c>
      <c r="I160" s="48" t="s">
        <v>417</v>
      </c>
      <c r="J160" s="48" t="s">
        <v>767</v>
      </c>
      <c r="K160" s="48" t="s">
        <v>768</v>
      </c>
      <c r="L160" s="48" t="s">
        <v>769</v>
      </c>
      <c r="M160" s="48" t="s">
        <v>869</v>
      </c>
      <c r="N160" s="48" t="s">
        <v>870</v>
      </c>
      <c r="O160" s="48" t="s">
        <v>871</v>
      </c>
      <c r="P160" s="48" t="s">
        <v>971</v>
      </c>
      <c r="Q160" s="48" t="s">
        <v>972</v>
      </c>
      <c r="R160" s="48" t="s">
        <v>973</v>
      </c>
      <c r="S160" s="48" t="s">
        <v>1323</v>
      </c>
      <c r="T160" s="48" t="s">
        <v>1324</v>
      </c>
      <c r="U160" s="48" t="s">
        <v>1325</v>
      </c>
    </row>
    <row r="161" spans="2:21" hidden="1">
      <c r="B161" s="68"/>
      <c r="C161" s="68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</row>
    <row r="162" spans="2:21" ht="15" hidden="1" customHeight="1">
      <c r="B162" s="68"/>
      <c r="C162" s="68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</row>
    <row r="163" spans="2:21" ht="15" hidden="1" customHeight="1"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</row>
    <row r="164" spans="2:21" ht="15" hidden="1" customHeight="1"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</row>
    <row r="165" spans="2:21" ht="15" customHeight="1"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</row>
  </sheetData>
  <mergeCells count="19">
    <mergeCell ref="S121:U121"/>
    <mergeCell ref="D71:F71"/>
    <mergeCell ref="G71:I71"/>
    <mergeCell ref="J71:L71"/>
    <mergeCell ref="M71:O71"/>
    <mergeCell ref="P71:R71"/>
    <mergeCell ref="S71:U71"/>
    <mergeCell ref="D121:F121"/>
    <mergeCell ref="G121:I121"/>
    <mergeCell ref="J121:L121"/>
    <mergeCell ref="M121:O121"/>
    <mergeCell ref="P121:R121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59740674-1DE4-4BEA-A514-19F80D2610A2}">
      <formula1>$B$54:$B$59</formula1>
    </dataValidation>
  </dataValidations>
  <hyperlinks>
    <hyperlink ref="A53" r:id="rId1" display="http://www.abs.gov.au/websitedbs/d3310114.nsf/Home/©+Copyright?OpenDocument" xr:uid="{3AEA4C52-86B6-4B62-9C5C-ECC2A3189744}"/>
    <hyperlink ref="D142" location="A126251734V" display="A126251734V" xr:uid="{4AC04C08-4F8C-4405-9B88-7988CB712A1B}"/>
    <hyperlink ref="E142" location="A126266422K" display="A126266422K" xr:uid="{89C6B487-6BC9-41A2-B1E3-2D4D3A95815B}"/>
    <hyperlink ref="F142" location="A126259078C" display="A126259078C" xr:uid="{9322C129-5FC2-4D3A-888B-B25BBD45B7B9}"/>
    <hyperlink ref="D125" location="A126251770C" display="A126251770C" xr:uid="{9D5FE376-1374-43EE-BFEB-C5C75815425F}"/>
    <hyperlink ref="E125" location="A126266458L" display="A126266458L" xr:uid="{61F036CE-9D82-4E6E-949E-DE275B378BA6}"/>
    <hyperlink ref="F125" location="A126259114A" display="A126259114A" xr:uid="{243FF07A-F412-4CC6-8E7E-EA2FFAC4B93D}"/>
    <hyperlink ref="D126" location="A126251718V" display="A126251718V" xr:uid="{014DBD42-9044-4F10-AF08-9CF3708BC175}"/>
    <hyperlink ref="E126" location="A126266406K" display="A126266406K" xr:uid="{82C5A177-902E-4D44-A7BA-4E8FC346FAA3}"/>
    <hyperlink ref="F126" location="A126259062K" display="A126259062K" xr:uid="{3B3401B3-4ED9-4D8A-BE61-E87B4D1074B0}"/>
    <hyperlink ref="D127" location="A126251774L" display="A126251774L" xr:uid="{C5861B7F-0149-4C1B-8A83-2C9F2E63B9DA}"/>
    <hyperlink ref="E127" location="A126266462C" display="A126266462C" xr:uid="{6E2B540B-532D-407F-8D9E-37394D652D68}"/>
    <hyperlink ref="F127" location="A126259118K" display="A126259118K" xr:uid="{0E9DCD90-E216-43FD-90C3-4C34F2D440AB}"/>
    <hyperlink ref="D128" location="A126251778W" display="A126251778W" xr:uid="{F7401F2C-3522-43DD-8823-17AC44A6D92E}"/>
    <hyperlink ref="E128" location="A126266466L" display="A126266466L" xr:uid="{8D9E493E-608D-488C-9A97-6624A3295C27}"/>
    <hyperlink ref="F128" location="A126259122A" display="A126259122A" xr:uid="{BB6904F3-9FCB-46D5-BBC1-D29597B28C6B}"/>
    <hyperlink ref="D129" location="A126251722K" display="A126251722K" xr:uid="{49DEC121-1209-4B76-B044-F6894388E4F7}"/>
    <hyperlink ref="E129" location="A126266410A" display="A126266410A" xr:uid="{D3A7DE8C-85E9-493A-8FE2-F1D14AE1861F}"/>
    <hyperlink ref="F129" location="A126259066V" display="A126259066V" xr:uid="{7D8B7B0D-87E2-4DDC-994F-E8B81B10142D}"/>
    <hyperlink ref="D130" location="A126251726V" display="A126251726V" xr:uid="{71695D07-7BAC-46B6-8BA3-E51036753431}"/>
    <hyperlink ref="E130" location="A126266414K" display="A126266414K" xr:uid="{D260B6BE-0822-442D-B08E-BA318E1D0A5D}"/>
    <hyperlink ref="F130" location="A126259070K" display="A126259070K" xr:uid="{D1BBBADC-0891-4B7C-9C89-3415E4319DC3}"/>
    <hyperlink ref="D131" location="A126251750V" display="A126251750V" xr:uid="{945EAD1D-E6B1-437A-A947-CAE1E5933C87}"/>
    <hyperlink ref="E131" location="A126266438C" display="A126266438C" xr:uid="{BFD4DE4C-9E09-4DF2-A1E5-7527D418A85A}"/>
    <hyperlink ref="F131" location="A126259094C" display="A126259094C" xr:uid="{4DAA418B-1AA8-4506-8AC8-EFDCA22140AA}"/>
    <hyperlink ref="D132" location="A126251694L" display="A126251694L" xr:uid="{62B16F79-5593-4906-96B9-259613FBE360}"/>
    <hyperlink ref="E132" location="A126266382C" display="A126266382C" xr:uid="{7781CD08-EE78-40E7-9EC6-6B08D01047F8}"/>
    <hyperlink ref="F132" location="A126259038K" display="A126259038K" xr:uid="{AC36793A-2C14-4E8E-A752-515314DAD020}"/>
    <hyperlink ref="D133" location="A126251782L" display="A126251782L" xr:uid="{8085A346-CAFB-41CA-B2B8-9D7BADCAD896}"/>
    <hyperlink ref="E133" location="A126266470C" display="A126266470C" xr:uid="{5616A4C0-57E8-4A42-ABE4-FD32CBD11AEC}"/>
    <hyperlink ref="F133" location="A126259126K" display="A126259126K" xr:uid="{6FF8CEF1-A285-4E21-A068-E1B2C9D16EAE}"/>
    <hyperlink ref="D134" location="A126251754C" display="A126251754C" xr:uid="{161D05C3-7B8D-4770-A9A7-8DECF0059BDF}"/>
    <hyperlink ref="E134" location="A126266442V" display="A126266442V" xr:uid="{5D98F315-F7DA-4F79-B822-219E3FABEFCA}"/>
    <hyperlink ref="F134" location="A126259098L" display="A126259098L" xr:uid="{03C0B74A-BDD3-42FC-8FF9-060F826E3D6D}"/>
    <hyperlink ref="D135" location="A126251786W" display="A126251786W" xr:uid="{36DCEBAB-40A1-46A0-B825-12AED2375179}"/>
    <hyperlink ref="E135" location="A126266474L" display="A126266474L" xr:uid="{DADA778E-0A85-481E-B672-F384876D1C37}"/>
    <hyperlink ref="F135" location="A126259130A" display="A126259130A" xr:uid="{B870FFEB-F846-4910-BB44-8BE5DB08DF52}"/>
    <hyperlink ref="D136" location="A126251698W" display="A126251698W" xr:uid="{00CA0DFD-D346-4382-BEED-46B404D74A36}"/>
    <hyperlink ref="E136" location="A126266386L" display="A126266386L" xr:uid="{609793A9-A576-4CAD-8685-DA5334D630B3}"/>
    <hyperlink ref="F136" location="A126259042A" display="A126259042A" xr:uid="{412E8966-F760-4DD9-95F0-13001440DD7B}"/>
    <hyperlink ref="D137" location="A126251658C" display="A126251658C" xr:uid="{E062FABD-D745-4ED7-A23A-4E98665BC4B5}"/>
    <hyperlink ref="E137" location="A126266346V" display="A126266346V" xr:uid="{7B6FC314-3AAE-45AD-B989-F009284C6DE6}"/>
    <hyperlink ref="F137" location="A126259002J" display="A126259002J" xr:uid="{553D2C08-4F07-4056-85D8-6FE3119AA0AF}"/>
    <hyperlink ref="D138" location="A126251670V" display="A126251670V" xr:uid="{A8F2E550-6AEB-4482-8B44-5BD8DABBFF04}"/>
    <hyperlink ref="E138" location="A126266358C" display="A126266358C" xr:uid="{0D854D65-DA4A-4849-B9BB-A241161657B9}"/>
    <hyperlink ref="F138" location="A126259014T" display="A126259014T" xr:uid="{50FE3516-495C-4E6C-B49B-DDADC9BDAC42}"/>
    <hyperlink ref="D140" location="A126251730K" display="A126251730K" xr:uid="{AFB47510-5371-4C6C-BC78-B6566EEBE185}"/>
    <hyperlink ref="E140" location="A126266418V" display="A126266418V" xr:uid="{4FFCF0C0-72DD-4389-A71B-CC3522E8CD5E}"/>
    <hyperlink ref="F140" location="A126259074V" display="A126259074V" xr:uid="{FE40BBFD-6E50-4E70-A2C7-38BC07639A2D}"/>
    <hyperlink ref="D141" location="A126251674C" display="A126251674C" xr:uid="{8F2A0BA6-DD69-4E21-BF8C-046986B8C0F8}"/>
    <hyperlink ref="E141" location="A126266362V" display="A126266362V" xr:uid="{A897F939-7E59-4231-8D04-17F87D6FD83F}"/>
    <hyperlink ref="F141" location="A126259018A" display="A126259018A" xr:uid="{2769551C-E9EE-42A9-83E7-7B655E99EAEC}"/>
    <hyperlink ref="D160" location="A126251666C" display="A126251666C" xr:uid="{7B0D279A-5223-4562-AA33-7FC56ECDA37C}"/>
    <hyperlink ref="E160" location="A126266354V" display="A126266354V" xr:uid="{C1D072E6-7607-450B-A354-BC535CE02600}"/>
    <hyperlink ref="F160" location="A126259010J" display="A126259010J" xr:uid="{9B5D1836-47D1-4A53-AA73-74C80B1E6673}"/>
    <hyperlink ref="D144" location="A126251758L" display="A126251758L" xr:uid="{17BA56ED-2710-41DF-8005-4B2AB5621B3A}"/>
    <hyperlink ref="E144" location="A126266446C" display="A126266446C" xr:uid="{3DF9B75D-C3C6-41B2-B46C-30A07C7E5075}"/>
    <hyperlink ref="F144" location="A126259102T" display="A126259102T" xr:uid="{808B4308-E50E-4166-B81E-C35F3324CDC2}"/>
    <hyperlink ref="D145" location="A126251762C" display="A126251762C" xr:uid="{26448FA6-B067-4F22-87B0-9EB459A2F6C7}"/>
    <hyperlink ref="E145" location="A126266450V" display="A126266450V" xr:uid="{84E4B799-DF50-4F7E-998D-414952EACEE4}"/>
    <hyperlink ref="F145" location="A126259106A" display="A126259106A" xr:uid="{991F9741-96F9-4DF2-9EC4-D82724A14550}"/>
    <hyperlink ref="D146" location="A126251682C" display="A126251682C" xr:uid="{9509B2D4-3F63-410E-9EE9-74D1B850E36D}"/>
    <hyperlink ref="E146" location="A126266370V" display="A126266370V" xr:uid="{A0F5566E-E683-49FC-80F7-F01A00BC5798}"/>
    <hyperlink ref="F146" location="A126259026A" display="A126259026A" xr:uid="{BE5E4F46-050B-4C55-8565-11AEADDB029E}"/>
    <hyperlink ref="D147" location="A126251662V" display="A126251662V" xr:uid="{65E52CC3-100E-4A52-80A0-45572D9A9577}"/>
    <hyperlink ref="E147" location="A126266350K" display="A126266350K" xr:uid="{527F33FF-CAE9-4EC4-920F-DCE95D5D9E96}"/>
    <hyperlink ref="F147" location="A126259006T" display="A126259006T" xr:uid="{C8D48801-F34D-41E2-8E8B-4D978FEB98F5}"/>
    <hyperlink ref="D148" location="A126251702A" display="A126251702A" xr:uid="{759D062A-AFBD-4C0D-8715-4C6E7AF99077}"/>
    <hyperlink ref="E148" location="A126266390C" display="A126266390C" xr:uid="{2033EA0F-80E3-41B7-BCB9-06BA93B2DB96}"/>
    <hyperlink ref="F148" location="A126259046K" display="A126259046K" xr:uid="{BA5B3072-928F-4FBA-A935-319764B02F10}"/>
    <hyperlink ref="D149" location="A126251678L" display="A126251678L" xr:uid="{D6827E30-F37F-4818-B71B-DA12B320BE99}"/>
    <hyperlink ref="E149" location="A126266366C" display="A126266366C" xr:uid="{A251D81C-ED2D-4850-9A51-CC77826996BB}"/>
    <hyperlink ref="F149" location="A126259022T" display="A126259022T" xr:uid="{6229C4C6-4D00-4982-9363-5BA6133BE193}"/>
    <hyperlink ref="D150" location="A126251706K" display="A126251706K" xr:uid="{2A9070B5-F128-40F1-91E1-521C7954FE9F}"/>
    <hyperlink ref="E150" location="A126266394L" display="A126266394L" xr:uid="{E4E2B29F-6766-43E0-8853-640922A372D4}"/>
    <hyperlink ref="F150" location="A126259050A" display="A126259050A" xr:uid="{6A36081E-F7CE-4B42-BBDE-C67D19AA4535}"/>
    <hyperlink ref="D151" location="A126251686L" display="A126251686L" xr:uid="{BEF0BB4D-D205-4A6D-BA43-1AC59C8648EB}"/>
    <hyperlink ref="E151" location="A126266374C" display="A126266374C" xr:uid="{0B4A38B6-6561-4471-B09E-1FC65477F27E}"/>
    <hyperlink ref="F151" location="A126259030T" display="A126259030T" xr:uid="{E72D1695-B21E-4041-837A-29C93BD001E2}"/>
    <hyperlink ref="D152" location="A126251710A" display="A126251710A" xr:uid="{D91ED4DD-42F6-4FE0-924F-09148874526B}"/>
    <hyperlink ref="E152" location="A126266398W" display="A126266398W" xr:uid="{FA7F96CF-2658-413D-A3BA-B6B0D0D12AEF}"/>
    <hyperlink ref="F152" location="A126259054K" display="A126259054K" xr:uid="{457A9A72-3838-4567-92E8-4477887E489C}"/>
    <hyperlink ref="D153" location="A126251738C" display="A126251738C" xr:uid="{FF262D9A-C823-4307-8B91-1D9BD6F38EFA}"/>
    <hyperlink ref="E153" location="A126266426V" display="A126266426V" xr:uid="{087AB737-3226-44D2-9A26-B97D2122BAB3}"/>
    <hyperlink ref="F153" location="A126259082V" display="A126259082V" xr:uid="{4058448E-6443-4237-806D-0D65D81A07A2}"/>
    <hyperlink ref="D154" location="A126251714K" display="A126251714K" xr:uid="{60AA05AA-7D3D-4EA5-A787-193BCF97B287}"/>
    <hyperlink ref="E154" location="A126266402A" display="A126266402A" xr:uid="{4FE524ED-8ECE-4A43-8058-ED57FDCA88B8}"/>
    <hyperlink ref="F154" location="A126259058V" display="A126259058V" xr:uid="{D66BC38E-4D48-4AEC-98C4-5CE05C933F7B}"/>
    <hyperlink ref="D155" location="A126251690C" display="A126251690C" xr:uid="{B72E2B6D-48F1-40B1-96B8-B95032D78DBD}"/>
    <hyperlink ref="E155" location="A126266378L" display="A126266378L" xr:uid="{5B76D82C-D0E4-4BD2-83DB-340C18DB0AA9}"/>
    <hyperlink ref="F155" location="A126259034A" display="A126259034A" xr:uid="{B6E25C1A-3CE8-4C98-8F63-61D6AEA6650B}"/>
    <hyperlink ref="D156" location="A126251766L" display="A126251766L" xr:uid="{06144F60-DA30-4BD1-9807-CEAD7BE13F9A}"/>
    <hyperlink ref="E156" location="A126266454C" display="A126266454C" xr:uid="{99095FCE-5595-4F3E-AC28-F1E52623A0D3}"/>
    <hyperlink ref="F156" location="A126259110T" display="A126259110T" xr:uid="{E5005A02-0A4D-49BC-9622-69BD367C9B36}"/>
    <hyperlink ref="D157" location="A126251742V" display="A126251742V" xr:uid="{B112ABF9-9E61-4377-84FA-72FAB03ECD22}"/>
    <hyperlink ref="E157" location="A126266430K" display="A126266430K" xr:uid="{F8E7625A-1D8E-4457-9DD5-93573ACB9173}"/>
    <hyperlink ref="F157" location="A126259086C" display="A126259086C" xr:uid="{BE610632-2C09-4223-9C5A-A41796BEC84B}"/>
    <hyperlink ref="D158" location="A126251746C" display="A126251746C" xr:uid="{7A4375D4-43CF-44FD-BCC2-8C52EADCB34B}"/>
    <hyperlink ref="E158" location="A126266434V" display="A126266434V" xr:uid="{4B36949E-48A7-400F-B1E9-937D04181A1F}"/>
    <hyperlink ref="F158" location="A126259090V" display="A126259090V" xr:uid="{B29EAA3C-034E-4D81-A7FB-3313838F7843}"/>
    <hyperlink ref="D159" location="A126251790L" display="A126251790L" xr:uid="{9D26D8C6-D1BF-4B80-AEC6-766C883AE28D}"/>
    <hyperlink ref="E159" location="A126266478W" display="A126266478W" xr:uid="{60BA5723-E495-423A-A694-852E5AD595B0}"/>
    <hyperlink ref="F159" location="A126259134K" display="A126259134K" xr:uid="{26C3E381-14E9-4C54-AD71-28E3D7132023}"/>
    <hyperlink ref="G142" location="A126255406F" display="A126255406F" xr:uid="{EEF0834A-DD38-4CDA-B360-13236331F601}"/>
    <hyperlink ref="H142" location="A126270094L" display="A126270094L" xr:uid="{DE1E8166-3286-4972-9AB0-2A935F894BFF}"/>
    <hyperlink ref="I142" location="A126262750X" display="A126262750X" xr:uid="{0499F321-5B7D-4099-8993-9566231D99E0}"/>
    <hyperlink ref="G125" location="A126255442R" display="A126255442R" xr:uid="{78F48058-6B8F-4936-8799-45F282D4B874}"/>
    <hyperlink ref="H125" location="A126270130K" display="A126270130K" xr:uid="{797B4FA4-DF6B-4ED7-96BD-759DA032F1CF}"/>
    <hyperlink ref="I125" location="A126262786A" display="A126262786A" xr:uid="{F32E952F-8B4A-4D5F-9A3F-D469C0B2E438}"/>
    <hyperlink ref="G126" location="A126255390X" display="A126255390X" xr:uid="{83EB4473-6DC8-4F45-9AC7-212E379FFDF2}"/>
    <hyperlink ref="H126" location="A126270078L" display="A126270078L" xr:uid="{C4954699-67B2-41E4-8397-A087009219A1}"/>
    <hyperlink ref="I126" location="A126262734X" display="A126262734X" xr:uid="{8A27EFFD-F8EA-4A8D-A56D-BA2BEB081473}"/>
    <hyperlink ref="G127" location="A126255446X" display="A126255446X" xr:uid="{8272A194-9EF3-4AD1-BC89-CA08D398A913}"/>
    <hyperlink ref="H127" location="A126270134V" display="A126270134V" xr:uid="{728E6261-943A-4801-87B8-61944B483BF5}"/>
    <hyperlink ref="I127" location="A126262790T" display="A126262790T" xr:uid="{5B5ECB57-8F0B-4B30-8E8C-FB9F35B10221}"/>
    <hyperlink ref="G128" location="A126255450R" display="A126255450R" xr:uid="{352BA1DD-A6BA-44CF-AD05-8598B938A8A5}"/>
    <hyperlink ref="H128" location="A126270138C" display="A126270138C" xr:uid="{1EE77094-A535-43F8-9784-98D539583FB1}"/>
    <hyperlink ref="I128" location="A126262794A" display="A126262794A" xr:uid="{05305950-A850-45C1-8CB7-C25B939E9D98}"/>
    <hyperlink ref="G129" location="A126255394J" display="A126255394J" xr:uid="{82D94489-91E2-4E6A-AFD9-6D15139BDC3E}"/>
    <hyperlink ref="H129" location="A126270082C" display="A126270082C" xr:uid="{EA7E19EB-128D-46B9-8DF6-5CBEBDF83F26}"/>
    <hyperlink ref="I129" location="A126262738J" display="A126262738J" xr:uid="{0D95DEAF-91CF-44B8-986E-7614F863A42A}"/>
    <hyperlink ref="G130" location="A126255398T" display="A126255398T" xr:uid="{C94920CA-8767-4968-A57B-4DE8BFC4DEAB}"/>
    <hyperlink ref="H130" location="A126270086L" display="A126270086L" xr:uid="{27A2A9C1-757B-4FFF-BD7D-45BA11D14691}"/>
    <hyperlink ref="I130" location="A126262742X" display="A126262742X" xr:uid="{257C4B8F-B1D6-43C6-87B8-E4FB600B0DF9}"/>
    <hyperlink ref="G131" location="A126255422F" display="A126255422F" xr:uid="{2204AE4F-472A-4848-A5E0-B209F543F0CA}"/>
    <hyperlink ref="H131" location="A126270110A" display="A126270110A" xr:uid="{15E077D2-8A97-4CE8-AE27-E36B9732608C}"/>
    <hyperlink ref="I131" location="A126262766T" display="A126262766T" xr:uid="{5D5B4B1E-4E74-42A3-99EB-949E555B8473}"/>
    <hyperlink ref="G132" location="A126255366X" display="A126255366X" xr:uid="{EE22C30F-6236-4907-935B-5412747923C9}"/>
    <hyperlink ref="H132" location="A126270054V" display="A126270054V" xr:uid="{22298D1D-581D-4F7D-A4BA-EC5502323BD2}"/>
    <hyperlink ref="I132" location="A126262710F" display="A126262710F" xr:uid="{95528D7F-E810-40D5-8667-0E8E8D17456A}"/>
    <hyperlink ref="G133" location="A126255454X" display="A126255454X" xr:uid="{208B110D-10B7-438E-82D5-2579B843250F}"/>
    <hyperlink ref="H133" location="A126270142V" display="A126270142V" xr:uid="{709AC0C9-E2A0-4A75-B1BB-20F16E92E6EA}"/>
    <hyperlink ref="I133" location="A126262798K" display="A126262798K" xr:uid="{5D134B55-7F91-41F9-BC5F-C5FDDBC72320}"/>
    <hyperlink ref="G134" location="A126255426R" display="A126255426R" xr:uid="{0F0D95BE-7BE1-4033-B4BD-766336ABB9CF}"/>
    <hyperlink ref="H134" location="A126270114K" display="A126270114K" xr:uid="{C5CFB84F-FF2A-4A41-BF07-F494C06A3D9A}"/>
    <hyperlink ref="I134" location="A126262770J" display="A126262770J" xr:uid="{378ED07E-5A22-4870-B29D-48FCC2E5FF32}"/>
    <hyperlink ref="G135" location="A126255458J" display="A126255458J" xr:uid="{AE4E9753-08CC-4318-919D-879CCDF2EAC6}"/>
    <hyperlink ref="H135" location="A126270146C" display="A126270146C" xr:uid="{ECA2A9C4-E9F8-4CC3-80DD-27E9E7D3901B}"/>
    <hyperlink ref="I135" location="A126262802R" display="A126262802R" xr:uid="{1BA64449-9FE4-44CE-9447-C3E8CDEED8A0}"/>
    <hyperlink ref="G136" location="A126255370R" display="A126255370R" xr:uid="{6AE597FA-61E3-4B21-950A-3F8340E27C41}"/>
    <hyperlink ref="H136" location="A126270058C" display="A126270058C" xr:uid="{32A37F74-B630-4CC6-A28B-57CD6861B93B}"/>
    <hyperlink ref="I136" location="A126262714R" display="A126262714R" xr:uid="{C844D05B-263A-49CD-B955-AF4DEEB16791}"/>
    <hyperlink ref="G137" location="A126255330W" display="A126255330W" xr:uid="{8A88C491-C6B3-420B-87E7-4B9497139E43}"/>
    <hyperlink ref="H137" location="A126270018K" display="A126270018K" xr:uid="{3D96FFAD-402F-4605-B7A7-D90FBE6B79E9}"/>
    <hyperlink ref="I137" location="A126262674J" display="A126262674J" xr:uid="{D0662828-D69C-4F19-8716-CAC115B1652C}"/>
    <hyperlink ref="G138" location="A126255342F" display="A126255342F" xr:uid="{A5C93CA2-03B7-4262-B6C9-E20A46D07D3B}"/>
    <hyperlink ref="H138" location="A126270030A" display="A126270030A" xr:uid="{16A84B9C-5D13-429F-9033-DDABEEE4E9BD}"/>
    <hyperlink ref="I138" location="A126262686T" display="A126262686T" xr:uid="{60E8DBAB-FD4D-425A-85FA-B3FDE5B1CA0B}"/>
    <hyperlink ref="G140" location="A126255402W" display="A126255402W" xr:uid="{797D2AAA-9C35-43FE-96EE-D19B95BA2E72}"/>
    <hyperlink ref="H140" location="A126270090C" display="A126270090C" xr:uid="{F631FDAD-8266-45E0-AAD5-A94104741700}"/>
    <hyperlink ref="I140" location="A126262746J" display="A126262746J" xr:uid="{580EE9BB-8DBA-4FFE-8862-0131E5BE5E0E}"/>
    <hyperlink ref="G141" location="A126255346R" display="A126255346R" xr:uid="{B18137A4-D80A-4260-BA07-4E34E12E80D9}"/>
    <hyperlink ref="H141" location="A126270034K" display="A126270034K" xr:uid="{F445E2B9-6E7C-47FF-88FE-18B09EA991E5}"/>
    <hyperlink ref="I141" location="A126262690J" display="A126262690J" xr:uid="{F12AE444-8862-4A3C-91B4-AAC6DACCF0AA}"/>
    <hyperlink ref="G160" location="A126255338R" display="A126255338R" xr:uid="{95395EE6-7EE9-4475-9421-3176234D2503}"/>
    <hyperlink ref="H160" location="A126270026K" display="A126270026K" xr:uid="{8FCF1AD7-E979-46AE-8815-D1F05CB75FD7}"/>
    <hyperlink ref="I160" location="A126262682J" display="A126262682J" xr:uid="{F2EF8235-D173-4E75-ABA2-0E6F07DE622F}"/>
    <hyperlink ref="G144" location="A126255430F" display="A126255430F" xr:uid="{63EF9148-6034-48C9-92CC-862D0E2C389C}"/>
    <hyperlink ref="H144" location="A126270118V" display="A126270118V" xr:uid="{297D02EC-3D57-4E26-9281-F3AEFD6333EF}"/>
    <hyperlink ref="I144" location="A126262774T" display="A126262774T" xr:uid="{B4E2E9E6-F402-4223-9474-1B49E76D5399}"/>
    <hyperlink ref="G145" location="A126255434R" display="A126255434R" xr:uid="{6C237C7D-C901-463F-800A-26ABBFA278A1}"/>
    <hyperlink ref="H145" location="A126270122K" display="A126270122K" xr:uid="{828F6052-2292-4E0A-BBC4-96279255B0D0}"/>
    <hyperlink ref="I145" location="A126262778A" display="A126262778A" xr:uid="{9EBB50EB-9636-4676-8CBC-D83E3522CB65}"/>
    <hyperlink ref="G146" location="A126255354R" display="A126255354R" xr:uid="{80F6709F-9239-4ED3-BD4F-5830AF1E41EA}"/>
    <hyperlink ref="H146" location="A126270042K" display="A126270042K" xr:uid="{DA35C629-070E-4ABB-99E4-A5E7EBF75E03}"/>
    <hyperlink ref="I146" location="A126262698A" display="A126262698A" xr:uid="{AD247BE1-A354-4B6F-9618-AFEE299083B6}"/>
    <hyperlink ref="G147" location="A126255334F" display="A126255334F" xr:uid="{D31B055B-0CFA-4251-B982-8CDCC0E8D9D1}"/>
    <hyperlink ref="H147" location="A126270022A" display="A126270022A" xr:uid="{AEB6C1D0-4412-420C-9608-4FD3DF8C9667}"/>
    <hyperlink ref="I147" location="A126262678T" display="A126262678T" xr:uid="{A010739F-E833-4ABA-B358-2751C89E3864}"/>
    <hyperlink ref="G148" location="A126255374X" display="A126255374X" xr:uid="{EC622162-112C-4DAA-B997-C4498C69425A}"/>
    <hyperlink ref="H148" location="A126270062V" display="A126270062V" xr:uid="{B31F5557-1948-4E78-837B-FE636BEF9E1F}"/>
    <hyperlink ref="I148" location="A126262718X" display="A126262718X" xr:uid="{D7DA36AD-93BD-4548-BEBF-68B48F9C825F}"/>
    <hyperlink ref="G149" location="A126255350F" display="A126255350F" xr:uid="{D2CA2818-26FA-4A49-97DC-0560CB384AFB}"/>
    <hyperlink ref="H149" location="A126270038V" display="A126270038V" xr:uid="{577BBD36-C835-48EE-A13C-FFC72622C4DC}"/>
    <hyperlink ref="I149" location="A126262694T" display="A126262694T" xr:uid="{5BFC9DB2-68E2-4058-807C-9F77CC057EEF}"/>
    <hyperlink ref="G150" location="A126255378J" display="A126255378J" xr:uid="{915437C1-BE86-4E60-91BA-3BD97A6356FB}"/>
    <hyperlink ref="H150" location="A126270066C" display="A126270066C" xr:uid="{F5383CF6-82CF-47CA-AE5E-441A19D1256A}"/>
    <hyperlink ref="I150" location="A126262722R" display="A126262722R" xr:uid="{6693730B-FEF5-4CDB-A25B-DD877D666CEE}"/>
    <hyperlink ref="G151" location="A126255358X" display="A126255358X" xr:uid="{B84582FB-648B-4DA8-81BA-176FFA591ED5}"/>
    <hyperlink ref="H151" location="A126270046V" display="A126270046V" xr:uid="{019A5304-1A87-4E8F-9793-1CF85C376CDF}"/>
    <hyperlink ref="I151" location="A126262702F" display="A126262702F" xr:uid="{36A039D9-332A-4B39-AEE0-A13F323BF0A2}"/>
    <hyperlink ref="G152" location="A126255382X" display="A126255382X" xr:uid="{29E4D2C9-BEE0-43F2-A546-DBDC20A3B0C4}"/>
    <hyperlink ref="H152" location="A126270070V" display="A126270070V" xr:uid="{B1526280-FB69-493E-86B1-C7833CFCDEBB}"/>
    <hyperlink ref="I152" location="A126262726X" display="A126262726X" xr:uid="{1A113EB0-39B4-42B9-87AB-EB9093C64E66}"/>
    <hyperlink ref="G153" location="A126255410W" display="A126255410W" xr:uid="{E63532DA-575D-44DE-B3C6-8B2E3BDC31D6}"/>
    <hyperlink ref="H153" location="A126270098W" display="A126270098W" xr:uid="{6431E277-CFB8-4127-9D15-D79E3EDD6ECC}"/>
    <hyperlink ref="I153" location="A126262754J" display="A126262754J" xr:uid="{057D41E4-EACA-49CB-82EF-B2ED667B648F}"/>
    <hyperlink ref="G154" location="A126255386J" display="A126255386J" xr:uid="{9616A75E-A4FE-4D69-86BF-FC1E12251939}"/>
    <hyperlink ref="H154" location="A126270074C" display="A126270074C" xr:uid="{97C1B57B-1A8C-4760-BCFE-2492C8FE2F4F}"/>
    <hyperlink ref="I154" location="A126262730R" display="A126262730R" xr:uid="{F808DD0A-EEB6-40A0-A4B5-A785A8EF6ED7}"/>
    <hyperlink ref="G155" location="A126255362R" display="A126255362R" xr:uid="{9EC5306A-E5EC-409D-BA27-3E07EF7366E8}"/>
    <hyperlink ref="H155" location="A126270050K" display="A126270050K" xr:uid="{288BA3A0-6891-4161-A5E6-CC7FB56E0174}"/>
    <hyperlink ref="I155" location="A126262706R" display="A126262706R" xr:uid="{385CDF79-B9A2-4331-B691-9EDB17B72755}"/>
    <hyperlink ref="G156" location="A126255438X" display="A126255438X" xr:uid="{8A798ED0-EB97-4746-8880-83AC2BCA04DE}"/>
    <hyperlink ref="H156" location="A126270126V" display="A126270126V" xr:uid="{BCA995F7-C00D-4FB8-BFC6-B6405F003B71}"/>
    <hyperlink ref="I156" location="A126262782T" display="A126262782T" xr:uid="{58E98121-F601-4F1D-BA71-A1FF1FAA9ADB}"/>
    <hyperlink ref="G157" location="A126255414F" display="A126255414F" xr:uid="{567DD2DC-6958-4F78-957F-7325FBE9D427}"/>
    <hyperlink ref="H157" location="A126270102A" display="A126270102A" xr:uid="{3F5E884A-4C92-4E0C-8305-C410803CBAFD}"/>
    <hyperlink ref="I157" location="A126262758T" display="A126262758T" xr:uid="{4EC38B4E-F86F-4C9A-BA12-FD1428269219}"/>
    <hyperlink ref="G158" location="A126255418R" display="A126255418R" xr:uid="{73FD3D8D-043D-4DC6-A6E4-FF88147DDA5E}"/>
    <hyperlink ref="H158" location="A126270106K" display="A126270106K" xr:uid="{68A6E42C-57B3-40CF-8017-604934892779}"/>
    <hyperlink ref="I158" location="A126262762J" display="A126262762J" xr:uid="{87D543C4-8253-43C7-AB8F-8DC740416561}"/>
    <hyperlink ref="G159" location="A126255462X" display="A126255462X" xr:uid="{6CCB6E3B-15A6-4306-A9FE-3470D9D1233F}"/>
    <hyperlink ref="H159" location="A126270150V" display="A126270150V" xr:uid="{90FA8877-1801-436C-9913-FCB48F30B1DD}"/>
    <hyperlink ref="I159" location="A126262806X" display="A126262806X" xr:uid="{70893522-AD3D-4FFD-8B17-86C18B2F171C}"/>
    <hyperlink ref="J142" location="A126252958X" display="A126252958X" xr:uid="{27C80145-0266-44F6-AE25-5AB62A068055}"/>
    <hyperlink ref="K142" location="A126267646R" display="A126267646R" xr:uid="{D425417D-C081-4FFC-B8F5-C04F00B61B6A}"/>
    <hyperlink ref="L142" location="A126260302J" display="A126260302J" xr:uid="{B08ED047-7178-4601-84F0-73A0D72C62C6}"/>
    <hyperlink ref="J125" location="A126252994J" display="A126252994J" xr:uid="{1E43F03C-4912-4E76-8354-3446A1690556}"/>
    <hyperlink ref="K125" location="A126267682X" display="A126267682X" xr:uid="{22ED2A6A-665C-4780-908B-0EEB8E3DE86D}"/>
    <hyperlink ref="L125" location="A126260338K" display="A126260338K" xr:uid="{DA006990-873E-4409-AFEB-C63E265A0661}"/>
    <hyperlink ref="J126" location="A126252942F" display="A126252942F" xr:uid="{6CE07EE0-96BE-4770-A3E4-2D31CA68DD93}"/>
    <hyperlink ref="K126" location="A126267630W" display="A126267630W" xr:uid="{370993A6-828D-4559-B6FA-068B4A429511}"/>
    <hyperlink ref="L126" location="A126260286V" display="A126260286V" xr:uid="{E6D2A0A3-6D5C-43AD-BE64-A22A79C546C7}"/>
    <hyperlink ref="J127" location="A126252998T" display="A126252998T" xr:uid="{A2943E60-0DF5-4AA6-89D7-904B34F2BBAF}"/>
    <hyperlink ref="K127" location="A126267686J" display="A126267686J" xr:uid="{88AE6600-648C-4E50-AF29-88AB568001BD}"/>
    <hyperlink ref="L127" location="A126260342A" display="A126260342A" xr:uid="{9C9E1534-03A9-4DF2-8B41-3085141B9EFA}"/>
    <hyperlink ref="J128" location="A126253002X" display="A126253002X" xr:uid="{E1FCE117-243B-4CF7-AC48-A1B666DE736B}"/>
    <hyperlink ref="K128" location="A126267690X" display="A126267690X" xr:uid="{0CA1779A-189B-4844-8A6F-83348555FC85}"/>
    <hyperlink ref="L128" location="A126260346K" display="A126260346K" xr:uid="{704FE6D9-763A-4264-9774-C9D9D7B36B31}"/>
    <hyperlink ref="J129" location="A126252946R" display="A126252946R" xr:uid="{BE339FAB-D965-47DB-94C5-8912E2E00285}"/>
    <hyperlink ref="K129" location="A126267634F" display="A126267634F" xr:uid="{5A3A14E7-6D2E-4CE5-9C2C-C946C46B3D60}"/>
    <hyperlink ref="L129" location="A126260290K" display="A126260290K" xr:uid="{9029883E-8B05-470A-8E35-463D11C00D72}"/>
    <hyperlink ref="J130" location="A126252950F" display="A126252950F" xr:uid="{E7A32F9E-5C06-415C-A1B5-53B06C241B4E}"/>
    <hyperlink ref="K130" location="A126267638R" display="A126267638R" xr:uid="{0AA027CA-155F-48B3-ACEF-A7A036EF3347}"/>
    <hyperlink ref="L130" location="A126260294V" display="A126260294V" xr:uid="{C80784DC-B436-456F-A1F2-1770DB0B1600}"/>
    <hyperlink ref="J131" location="A126252974X" display="A126252974X" xr:uid="{E3C99ABB-EE53-4A90-B411-0FA180AEB112}"/>
    <hyperlink ref="K131" location="A126267662R" display="A126267662R" xr:uid="{04A3E8FC-2C4E-4602-8808-3D530157D532}"/>
    <hyperlink ref="L131" location="A126260318A" display="A126260318A" xr:uid="{33D3435A-3229-4ECD-B454-B6D656600FC8}"/>
    <hyperlink ref="J132" location="A126252918F" display="A126252918F" xr:uid="{76BDCCD8-1468-47FE-855C-DD14D2485E9C}"/>
    <hyperlink ref="K132" location="A126267606W" display="A126267606W" xr:uid="{759D9C65-EB85-4583-A598-31A5B8EC501A}"/>
    <hyperlink ref="L132" location="A126260262A" display="A126260262A" xr:uid="{9CFC15FC-F2E2-4F87-B00F-B99F9A1439E9}"/>
    <hyperlink ref="J133" location="A126253006J" display="A126253006J" xr:uid="{11E3ED18-C4CD-4268-9540-FB8629209CDA}"/>
    <hyperlink ref="K133" location="A126267694J" display="A126267694J" xr:uid="{FF4DA8B1-9809-4B1B-B3C6-F9F1301659FF}"/>
    <hyperlink ref="L133" location="A126260350A" display="A126260350A" xr:uid="{9D5BAFAD-2365-4BFB-BCAC-46443491D478}"/>
    <hyperlink ref="J134" location="A126252978J" display="A126252978J" xr:uid="{FA2BDDBE-45EB-497C-A957-384C47049A13}"/>
    <hyperlink ref="K134" location="A126267666X" display="A126267666X" xr:uid="{C39C52F4-6A56-40A9-801A-658532838AC3}"/>
    <hyperlink ref="L134" location="A126260322T" display="A126260322T" xr:uid="{6793A4C2-04BE-48C2-BDBB-4938661434B2}"/>
    <hyperlink ref="J135" location="A126253010X" display="A126253010X" xr:uid="{C63E704C-113B-4032-81AE-BDBBD9A25503}"/>
    <hyperlink ref="K135" location="A126267698T" display="A126267698T" xr:uid="{F5163899-2CB1-493B-BAD8-15E4512438DA}"/>
    <hyperlink ref="L135" location="A126260354K" display="A126260354K" xr:uid="{54C14F88-C9EA-4178-9DBD-889EC1A31502}"/>
    <hyperlink ref="J136" location="A126252922W" display="A126252922W" xr:uid="{260DEFAF-8A53-487B-A137-84F598CFBDB5}"/>
    <hyperlink ref="K136" location="A126267610L" display="A126267610L" xr:uid="{42A59304-00ED-4E61-AB3B-95E4910C28A6}"/>
    <hyperlink ref="L136" location="A126260266K" display="A126260266K" xr:uid="{073304A5-98D1-4E1E-8F75-5F924EAE84A3}"/>
    <hyperlink ref="J137" location="A126252882R" display="A126252882R" xr:uid="{89DEE2A0-E26F-4AFE-B0D6-5325406779D5}"/>
    <hyperlink ref="K137" location="A126267570F" display="A126267570F" xr:uid="{F2036776-6E2C-4754-8520-F2FAAFD4D71D}"/>
    <hyperlink ref="L137" location="A126260226T" display="A126260226T" xr:uid="{8EC7C905-F794-4E84-AC4F-EB6944634DC8}"/>
    <hyperlink ref="J138" location="A126252894X" display="A126252894X" xr:uid="{1E78199D-1CAC-4101-B985-C8D719C59F06}"/>
    <hyperlink ref="K138" location="A126267582R" display="A126267582R" xr:uid="{EAC865B5-97D8-43DF-9A54-CFAE822E0B40}"/>
    <hyperlink ref="L138" location="A126260238A" display="A126260238A" xr:uid="{7F53EBB1-8F58-43B4-876E-78990A70F2AE}"/>
    <hyperlink ref="J140" location="A126252954R" display="A126252954R" xr:uid="{B4AF0576-1C92-48E8-B2C3-5FCB1B2DD9BA}"/>
    <hyperlink ref="K140" location="A126267642F" display="A126267642F" xr:uid="{40DAE23C-B4D2-4520-AAAE-8D0498EB7DC1}"/>
    <hyperlink ref="L140" location="A126260298C" display="A126260298C" xr:uid="{628C7D63-D616-48B5-BE18-ADC8A1E007EB}"/>
    <hyperlink ref="J141" location="A126252898J" display="A126252898J" xr:uid="{09D409A5-08ED-45C4-845B-A5567EF3CB68}"/>
    <hyperlink ref="K141" location="A126267586X" display="A126267586X" xr:uid="{42B8E955-4393-49D4-B404-1E96112D2C81}"/>
    <hyperlink ref="L141" location="A126260242T" display="A126260242T" xr:uid="{F7424CE6-6CB6-40A2-996F-D54A67EC6DD7}"/>
    <hyperlink ref="J160" location="A126252890R" display="A126252890R" xr:uid="{8F3B1BE1-E7DF-43EC-BF39-DA86E908C3D0}"/>
    <hyperlink ref="K160" location="A126267578X" display="A126267578X" xr:uid="{02E596A7-C659-4923-9F51-54E666B66D42}"/>
    <hyperlink ref="L160" location="A126260234T" display="A126260234T" xr:uid="{89AC52E6-901F-4647-A8D5-B82B4D9ACDE9}"/>
    <hyperlink ref="J144" location="A126252982X" display="A126252982X" xr:uid="{FE5B30AF-C54C-442E-ABBD-DED8DEB4D086}"/>
    <hyperlink ref="K144" location="A126267670R" display="A126267670R" xr:uid="{12DCC2B3-6FD9-4053-B6F4-B887F745F414}"/>
    <hyperlink ref="L144" location="A126260326A" display="A126260326A" xr:uid="{F5214982-8022-4954-8B7E-E8656DACC411}"/>
    <hyperlink ref="J145" location="A126252986J" display="A126252986J" xr:uid="{41283721-C097-48C8-8CE9-1B53E5A8B549}"/>
    <hyperlink ref="K145" location="A126267674X" display="A126267674X" xr:uid="{2ED84129-CC4B-4B7D-8DB2-4D3CBA7FEA31}"/>
    <hyperlink ref="L145" location="A126260330T" display="A126260330T" xr:uid="{051EF770-3C01-4E00-91B8-06B106BD0D05}"/>
    <hyperlink ref="J146" location="A126252906W" display="A126252906W" xr:uid="{CA85C9AC-E13C-4210-B0F9-C8290E6E8E7F}"/>
    <hyperlink ref="K146" location="A126267594X" display="A126267594X" xr:uid="{20FCCFAC-B827-44A9-8674-C5B1DCACD3D2}"/>
    <hyperlink ref="L146" location="A126260250T" display="A126260250T" xr:uid="{34FF52C5-CAF7-47AC-AE6E-10A262947631}"/>
    <hyperlink ref="J147" location="A126252886X" display="A126252886X" xr:uid="{416C9C6C-B82E-4B7B-A7EB-AF215B50FDAA}"/>
    <hyperlink ref="K147" location="A126267574R" display="A126267574R" xr:uid="{3DB39179-CE34-4672-9671-1A5C38379558}"/>
    <hyperlink ref="L147" location="A126260230J" display="A126260230J" xr:uid="{34381C14-EBE0-4EE5-A48C-1136589364DF}"/>
    <hyperlink ref="J148" location="A126252926F" display="A126252926F" xr:uid="{81871B0D-3A5A-4C4C-A3C6-51DBEE871115}"/>
    <hyperlink ref="K148" location="A126267614W" display="A126267614W" xr:uid="{DF4F85CC-509F-431B-8887-09AF900DFE4D}"/>
    <hyperlink ref="L148" location="A126260270A" display="A126260270A" xr:uid="{114EA0C6-C3E2-44F3-8974-2A3E519691B5}"/>
    <hyperlink ref="J149" location="A126252902L" display="A126252902L" xr:uid="{CF1285C1-5D4B-4E65-AB0F-7B694BC66498}"/>
    <hyperlink ref="K149" location="A126267590R" display="A126267590R" xr:uid="{ED851E59-DE3C-424B-A352-610C63BAE620}"/>
    <hyperlink ref="L149" location="A126260246A" display="A126260246A" xr:uid="{E34D35B1-CBF0-4FF3-9A93-7D390EF1F442}"/>
    <hyperlink ref="J150" location="A126252930W" display="A126252930W" xr:uid="{7A858CEB-7F6E-45B3-A955-5AC7DA8A4BEA}"/>
    <hyperlink ref="K150" location="A126267618F" display="A126267618F" xr:uid="{4C1794E2-CB00-459B-8E56-6290963E1275}"/>
    <hyperlink ref="L150" location="A126260274K" display="A126260274K" xr:uid="{1EABEB93-A93E-45CC-A064-012B6A095D80}"/>
    <hyperlink ref="J151" location="A126252910L" display="A126252910L" xr:uid="{7594CB60-9064-4512-A37F-991DCC51BAB7}"/>
    <hyperlink ref="K151" location="A126267598J" display="A126267598J" xr:uid="{04032CE7-F4C2-4A95-A9C1-D649BC9EF4AE}"/>
    <hyperlink ref="L151" location="A126260254A" display="A126260254A" xr:uid="{433848EE-4705-4421-9E6D-29002D48D73B}"/>
    <hyperlink ref="J152" location="A126252934F" display="A126252934F" xr:uid="{60140E99-7421-4DF4-AA19-EFF51AA26A1D}"/>
    <hyperlink ref="K152" location="A126267622W" display="A126267622W" xr:uid="{720CB700-9B6F-4D18-994B-36D3127776A6}"/>
    <hyperlink ref="L152" location="A126260278V" display="A126260278V" xr:uid="{A45D862C-F785-44E5-A915-DA7A640F8B56}"/>
    <hyperlink ref="J153" location="A126252962R" display="A126252962R" xr:uid="{5D16A12D-14DB-4572-8384-2B8175AE81EE}"/>
    <hyperlink ref="K153" location="A126267650F" display="A126267650F" xr:uid="{A52F3279-EC18-410E-BA0B-C94B55EB47A3}"/>
    <hyperlink ref="L153" location="A126260306T" display="A126260306T" xr:uid="{1194B396-5D7E-4415-8996-F7769E51EA2F}"/>
    <hyperlink ref="J154" location="A126252938R" display="A126252938R" xr:uid="{7F601D8D-9E21-4EF7-B08F-A9143B54F1DA}"/>
    <hyperlink ref="K154" location="A126267626F" display="A126267626F" xr:uid="{422BD8BA-DDC9-4CD4-A27B-3035D26F23CB}"/>
    <hyperlink ref="L154" location="A126260282K" display="A126260282K" xr:uid="{F08F0259-2873-4CE6-B5EA-893CC8987FB4}"/>
    <hyperlink ref="J155" location="A126252914W" display="A126252914W" xr:uid="{8CBC9C5F-D10C-4083-B8BF-D8E4941883C5}"/>
    <hyperlink ref="K155" location="A126267602L" display="A126267602L" xr:uid="{482CD3FF-EA4B-4DA7-B50B-1C586B3F31E6}"/>
    <hyperlink ref="L155" location="A126260258K" display="A126260258K" xr:uid="{A1C3181C-1E5D-47F2-8545-E55D918671E6}"/>
    <hyperlink ref="J156" location="A126252990X" display="A126252990X" xr:uid="{F4BBD061-B444-4B0E-A3A8-379EB0B6DF71}"/>
    <hyperlink ref="K156" location="A126267678J" display="A126267678J" xr:uid="{737FDC1C-63C0-4D58-95C4-F56B5B255268}"/>
    <hyperlink ref="L156" location="A126260334A" display="A126260334A" xr:uid="{00B932A2-B6E8-4B68-9C01-51B754F25946}"/>
    <hyperlink ref="J157" location="A126252966X" display="A126252966X" xr:uid="{567B5119-693D-44C8-9DA8-D8EAB1D754FC}"/>
    <hyperlink ref="K157" location="A126267654R" display="A126267654R" xr:uid="{519D31E1-48E4-479B-8EFF-5A441B4B2274}"/>
    <hyperlink ref="L157" location="A126260310J" display="A126260310J" xr:uid="{489F350B-6D02-4D1A-A35E-888F6AA0EFB1}"/>
    <hyperlink ref="J158" location="A126252970R" display="A126252970R" xr:uid="{319325A7-D7DD-42ED-9492-2D2D829CE77A}"/>
    <hyperlink ref="K158" location="A126267658X" display="A126267658X" xr:uid="{292DB1F9-3ECC-4B76-B795-E04346BCB5E0}"/>
    <hyperlink ref="L158" location="A126260314T" display="A126260314T" xr:uid="{91A5B187-AE3F-48DF-AC20-3C1E67F34DB7}"/>
    <hyperlink ref="J159" location="A126253014J" display="A126253014J" xr:uid="{A645E097-51BC-45DD-A14F-43A16A61633C}"/>
    <hyperlink ref="K159" location="A126267702W" display="A126267702W" xr:uid="{1CBADBA9-7753-467F-8BDB-4A9456E92164}"/>
    <hyperlink ref="L159" location="A126260358V" display="A126260358V" xr:uid="{FDE8E48D-FECC-4EA9-A32B-BA3DF011FF77}"/>
    <hyperlink ref="M142" location="A126256630T" display="A126256630T" xr:uid="{F6E76967-CFE2-4B93-9F91-B30EFE99A0F6}"/>
    <hyperlink ref="N142" location="A126271318F" display="A126271318F" xr:uid="{C760F973-4033-46A7-98D7-E0C163B5262D}"/>
    <hyperlink ref="O142" location="A126263974C" display="A126263974C" xr:uid="{C11EB27D-303C-46C7-A022-191E253596CD}"/>
    <hyperlink ref="M125" location="A126256666V" display="A126256666V" xr:uid="{7B31AA5E-2C63-4074-890C-7E0219D2A193}"/>
    <hyperlink ref="N125" location="A126271354R" display="A126271354R" xr:uid="{F1CAEC48-36C6-425F-81BA-F798340F8C1B}"/>
    <hyperlink ref="O125" location="A126264010C" display="A126264010C" xr:uid="{F147490B-AF45-430D-BDA6-0273CECC2B36}"/>
    <hyperlink ref="M126" location="A126256614T" display="A126256614T" xr:uid="{DDBC0174-0814-4861-8A54-B816A4CFCA24}"/>
    <hyperlink ref="N126" location="A126271302L" display="A126271302L" xr:uid="{CC945741-22BC-486E-B3CE-D414B667CF56}"/>
    <hyperlink ref="O126" location="A126263958C" display="A126263958C" xr:uid="{68E46ED9-4718-4A3D-8A73-9E77427F28AC}"/>
    <hyperlink ref="M127" location="A126256670K" display="A126256670K" xr:uid="{BFA19610-3F52-42BC-A780-F72CE0569550}"/>
    <hyperlink ref="N127" location="A126271358X" display="A126271358X" xr:uid="{0D747B86-FA10-4D5B-8779-D26C778F3F2B}"/>
    <hyperlink ref="O127" location="A126264014L" display="A126264014L" xr:uid="{9964B745-70D3-4A4B-976C-A6357EE9C3B8}"/>
    <hyperlink ref="M128" location="A126256674V" display="A126256674V" xr:uid="{0634A328-F567-49E4-BA2E-B535F71B6941}"/>
    <hyperlink ref="N128" location="A126271362R" display="A126271362R" xr:uid="{9699260B-51D7-4CDE-A156-9C9FA88C77EE}"/>
    <hyperlink ref="O128" location="A126264018W" display="A126264018W" xr:uid="{8F39EA80-C89B-4BE6-BBF5-C02FCCF2ED77}"/>
    <hyperlink ref="M129" location="A126256618A" display="A126256618A" xr:uid="{496DA8D3-EAFD-4F0D-AD11-EF667EB7DCD3}"/>
    <hyperlink ref="N129" location="A126271306W" display="A126271306W" xr:uid="{F883E2F6-F42B-4ED5-8D8E-6122CB2A7B94}"/>
    <hyperlink ref="O129" location="A126263962V" display="A126263962V" xr:uid="{B3EEAC5B-BE72-4303-B30F-E05E21BB1333}"/>
    <hyperlink ref="M130" location="A126256622T" display="A126256622T" xr:uid="{8BC4884D-FFFB-4743-B71F-E03F09BFE8C0}"/>
    <hyperlink ref="N130" location="A126271310L" display="A126271310L" xr:uid="{655652AD-43B9-45E7-9205-2F3D505C5528}"/>
    <hyperlink ref="O130" location="A126263966C" display="A126263966C" xr:uid="{1F1238E5-0179-4EE7-ADEF-21A8FCB82BE3}"/>
    <hyperlink ref="M131" location="A126256646K" display="A126256646K" xr:uid="{32BAB04A-3FA0-44E5-8F72-4B6E3DB1F677}"/>
    <hyperlink ref="N131" location="A126271334F" display="A126271334F" xr:uid="{7201E341-921D-45B3-80F5-090B766B4BF7}"/>
    <hyperlink ref="O131" location="A126263990C" display="A126263990C" xr:uid="{8528A659-AC00-4D47-9AC7-52B9B0588836}"/>
    <hyperlink ref="M132" location="A126256590K" display="A126256590K" xr:uid="{95D7852F-1748-4DC7-8BE7-F02FD5F039FE}"/>
    <hyperlink ref="N132" location="A126271278X" display="A126271278X" xr:uid="{F3872023-CE16-488C-A6BA-FE0363DBECCA}"/>
    <hyperlink ref="O132" location="A126263934K" display="A126263934K" xr:uid="{465F1BA3-B9AE-4F80-A7DF-959DB37EA1F8}"/>
    <hyperlink ref="M133" location="A126256678C" display="A126256678C" xr:uid="{A4DA460E-ED9F-4DCF-A942-F078F1791CDD}"/>
    <hyperlink ref="N133" location="A126271366X" display="A126271366X" xr:uid="{DBF0C42A-82AD-4D68-9B34-098DE4826AD1}"/>
    <hyperlink ref="O133" location="A126264022L" display="A126264022L" xr:uid="{6B232AED-8244-484D-B5F5-38B9DB76A1CB}"/>
    <hyperlink ref="M134" location="A126256650A" display="A126256650A" xr:uid="{C56EF4DA-2F7C-4564-96F3-5B4B500C9F08}"/>
    <hyperlink ref="N134" location="A126271338R" display="A126271338R" xr:uid="{197385EB-A39C-4F62-836D-B765E145596E}"/>
    <hyperlink ref="O134" location="A126263994L" display="A126263994L" xr:uid="{BA9EE375-C019-4D84-BA4A-37EF1D71330F}"/>
    <hyperlink ref="M135" location="A126256682V" display="A126256682V" xr:uid="{ECDC9744-197C-48A5-B87E-D1B1AF6BC553}"/>
    <hyperlink ref="N135" location="A126271370R" display="A126271370R" xr:uid="{E27A4870-B67F-4375-BA34-97E7917A8146}"/>
    <hyperlink ref="O135" location="A126264026W" display="A126264026W" xr:uid="{CC1C873C-9378-4581-B3F7-344E32C08B1D}"/>
    <hyperlink ref="M136" location="A126256594V" display="A126256594V" xr:uid="{A70142ED-5E63-4798-93E4-3A155D0AC0CC}"/>
    <hyperlink ref="N136" location="A126271282R" display="A126271282R" xr:uid="{5BEC8B48-4837-4BD7-8082-A96BBC925E08}"/>
    <hyperlink ref="O136" location="A126263938V" display="A126263938V" xr:uid="{F3D729E1-E06E-4780-9DED-E2044E0D9A4A}"/>
    <hyperlink ref="M137" location="A126256554A" display="A126256554A" xr:uid="{653C1EBA-2F6A-49F6-9540-674D66257AD2}"/>
    <hyperlink ref="N137" location="A126271242W" display="A126271242W" xr:uid="{1375EEE5-099D-41EA-8FE0-B027B536C9B1}"/>
    <hyperlink ref="O137" location="A126263898L" display="A126263898L" xr:uid="{CA3C7D71-EC3B-40A6-8DDD-3AA096EFA0B2}"/>
    <hyperlink ref="M138" location="A126256566K" display="A126256566K" xr:uid="{BF8E0BFA-00F5-49E7-98CC-9AB701521501}"/>
    <hyperlink ref="N138" location="A126271254F" display="A126271254F" xr:uid="{A00387AB-E4C8-4F1A-9B5C-17EF603304F9}"/>
    <hyperlink ref="O138" location="A126263910T" display="A126263910T" xr:uid="{0C0BBD5B-CDD5-4F54-B81B-20337009653F}"/>
    <hyperlink ref="M140" location="A126256626A" display="A126256626A" xr:uid="{B23505DA-19CA-470C-9FEC-5C146A88AA72}"/>
    <hyperlink ref="N140" location="A126271314W" display="A126271314W" xr:uid="{17107379-AA61-4ACA-B102-ADCCCB365020}"/>
    <hyperlink ref="O140" location="A126263970V" display="A126263970V" xr:uid="{C7577FEF-EDFC-4A56-AB57-5638D23D07A3}"/>
    <hyperlink ref="M141" location="A126256570A" display="A126256570A" xr:uid="{509C1A40-0D7F-4B6C-B8FD-219FF2CB2B2E}"/>
    <hyperlink ref="N141" location="A126271258R" display="A126271258R" xr:uid="{3FD3EC33-D5EF-405E-A2F2-9A0AF62F57A2}"/>
    <hyperlink ref="O141" location="A126263914A" display="A126263914A" xr:uid="{5B7C7855-E9B4-4C5B-A961-CA2AA17B35F8}"/>
    <hyperlink ref="M160" location="A126256562A" display="A126256562A" xr:uid="{559AB70E-0AB8-4511-ADA5-D090F4016017}"/>
    <hyperlink ref="N160" location="A126271250W" display="A126271250W" xr:uid="{5C0E11F8-2F4D-4768-9E80-52E39FF74174}"/>
    <hyperlink ref="O160" location="A126263906A" display="A126263906A" xr:uid="{CD19794F-49DE-44B0-BD53-3C28A02DEABC}"/>
    <hyperlink ref="M144" location="A126256654K" display="A126256654K" xr:uid="{66D93B86-6546-411E-820C-13A6C09F8B60}"/>
    <hyperlink ref="N144" location="A126271342F" display="A126271342F" xr:uid="{2174D867-9A00-4D80-A8BC-A68A835DED9C}"/>
    <hyperlink ref="O144" location="A126263998W" display="A126263998W" xr:uid="{67144B83-88DC-4DA3-BB7A-1D37A83CC7FC}"/>
    <hyperlink ref="M145" location="A126256658V" display="A126256658V" xr:uid="{3368F236-7D02-4453-A545-9D2AD5FDB218}"/>
    <hyperlink ref="N145" location="A126271346R" display="A126271346R" xr:uid="{B2F9C2AA-70FF-49D5-A412-1DE7180153A2}"/>
    <hyperlink ref="O145" location="A126264002C" display="A126264002C" xr:uid="{4A4EA7DB-4C5C-489D-9C7C-6D269010F9F6}"/>
    <hyperlink ref="M146" location="A126256578V" display="A126256578V" xr:uid="{17FB6F66-7A2E-48CC-AB21-E74658F4ED64}"/>
    <hyperlink ref="N146" location="A126271266R" display="A126271266R" xr:uid="{0A2B044C-41EA-4B0B-ACDD-4670AA5EFF5F}"/>
    <hyperlink ref="O146" location="A126263922A" display="A126263922A" xr:uid="{4571897E-C20F-4719-8A9B-10A04B776C65}"/>
    <hyperlink ref="M147" location="A126256558K" display="A126256558K" xr:uid="{3A52DD5F-73B8-4FFB-A70B-D179BA149607}"/>
    <hyperlink ref="N147" location="A126271246F" display="A126271246F" xr:uid="{3DB025EF-7341-4592-8C6D-FB746B78104E}"/>
    <hyperlink ref="O147" location="A126263902T" display="A126263902T" xr:uid="{FBA7AE50-4F5F-4333-9AC0-2CBC8F2CD5F3}"/>
    <hyperlink ref="M148" location="A126256598C" display="A126256598C" xr:uid="{C9ACE5A8-84F0-4AD7-90ED-568A4D6C306B}"/>
    <hyperlink ref="N148" location="A126271286X" display="A126271286X" xr:uid="{8FEA0469-5ACB-45B6-81BA-26B73D4A1D71}"/>
    <hyperlink ref="O148" location="A126263942K" display="A126263942K" xr:uid="{04F55B35-0C54-47CE-8A60-C60AF06E4550}"/>
    <hyperlink ref="M149" location="A126256574K" display="A126256574K" xr:uid="{399041BF-28E2-4148-8BB0-57C520B0ED0A}"/>
    <hyperlink ref="N149" location="A126271262F" display="A126271262F" xr:uid="{E505EB27-305E-45E5-9620-B28C5A7E290C}"/>
    <hyperlink ref="O149" location="A126263918K" display="A126263918K" xr:uid="{E4BCA527-1B5A-4301-8A56-DC5E7DA6DE2D}"/>
    <hyperlink ref="M150" location="A126256602J" display="A126256602J" xr:uid="{44BBB5DE-5353-4A50-B3FC-6E68D1A9A68D}"/>
    <hyperlink ref="N150" location="A126271290R" display="A126271290R" xr:uid="{FA4C24E1-6E79-4A97-AF77-FB3EF9E0BE7A}"/>
    <hyperlink ref="O150" location="A126263946V" display="A126263946V" xr:uid="{5F39E6C1-FC44-4D44-8AFE-D7EDA884C4A7}"/>
    <hyperlink ref="M151" location="A126256582K" display="A126256582K" xr:uid="{401306B8-0AC6-4068-B08E-FDA9604FBF55}"/>
    <hyperlink ref="N151" location="A126271270F" display="A126271270F" xr:uid="{27FD57EF-817E-4945-B16C-CE5FEDC68CF0}"/>
    <hyperlink ref="O151" location="A126263926K" display="A126263926K" xr:uid="{0B372CAA-25C4-46C7-9D32-08121927AD01}"/>
    <hyperlink ref="M152" location="A126256606T" display="A126256606T" xr:uid="{0C051133-95CB-4935-B97A-FBBCEBE358B5}"/>
    <hyperlink ref="N152" location="A126271294X" display="A126271294X" xr:uid="{46DE9FFF-348F-4B82-A013-E3A87F3946C9}"/>
    <hyperlink ref="O152" location="A126263950K" display="A126263950K" xr:uid="{FB22E513-7574-4969-B4C5-A9EB3DB04137}"/>
    <hyperlink ref="M153" location="A126256634A" display="A126256634A" xr:uid="{84DF3FE6-1F90-4366-B01B-E6355A725549}"/>
    <hyperlink ref="N153" location="A126271322W" display="A126271322W" xr:uid="{3E620773-0E23-490E-ABAD-38C780B2FB78}"/>
    <hyperlink ref="O153" location="A126263978L" display="A126263978L" xr:uid="{9538FD41-8454-446C-B66B-76AE1BD14F6A}"/>
    <hyperlink ref="M154" location="A126256610J" display="A126256610J" xr:uid="{B6B80AC2-DAC8-4376-AD90-8D787D3ADB4B}"/>
    <hyperlink ref="N154" location="A126271298J" display="A126271298J" xr:uid="{09FDAF72-A113-41AB-8FA2-6BF0A37930D2}"/>
    <hyperlink ref="O154" location="A126263954V" display="A126263954V" xr:uid="{D610D8C8-8A4E-4C0C-9AB7-C092A89824BD}"/>
    <hyperlink ref="M155" location="A126256586V" display="A126256586V" xr:uid="{4B8A3593-FD88-4831-A533-42F727CDA9C4}"/>
    <hyperlink ref="N155" location="A126271274R" display="A126271274R" xr:uid="{196A7209-FEDA-4BF0-A770-2C52A385B33D}"/>
    <hyperlink ref="O155" location="A126263930A" display="A126263930A" xr:uid="{086D77D6-059A-4D55-859A-CCA1A203920B}"/>
    <hyperlink ref="M156" location="A126256662K" display="A126256662K" xr:uid="{B75BF280-5CBC-44A9-922A-60D92443674F}"/>
    <hyperlink ref="N156" location="A126271350F" display="A126271350F" xr:uid="{F70242EF-8AF1-4F3C-B66F-44FA824729AC}"/>
    <hyperlink ref="O156" location="A126264006L" display="A126264006L" xr:uid="{7D24FD02-0EF9-40BB-86C8-56D1F4B9623C}"/>
    <hyperlink ref="M157" location="A126256638K" display="A126256638K" xr:uid="{E187CDBF-1433-4FB5-A05C-3649D432C365}"/>
    <hyperlink ref="N157" location="A126271326F" display="A126271326F" xr:uid="{EE88E467-7673-4DD3-B0CB-7F3A29DD9A0E}"/>
    <hyperlink ref="O157" location="A126263982C" display="A126263982C" xr:uid="{C9DC8008-3B55-4405-A655-FBA85F3987AC}"/>
    <hyperlink ref="M158" location="A126256642A" display="A126256642A" xr:uid="{06226A37-FC6E-4261-81AA-203074757725}"/>
    <hyperlink ref="N158" location="A126271330W" display="A126271330W" xr:uid="{28CA438D-4EB5-4FDA-8FAA-E92D9DA1E873}"/>
    <hyperlink ref="O158" location="A126263986L" display="A126263986L" xr:uid="{29EF0D30-D224-40C1-A0AC-30B0B5BA284F}"/>
    <hyperlink ref="M159" location="A126256686C" display="A126256686C" xr:uid="{29060A75-C9D3-43DC-ABFA-38B06911656F}"/>
    <hyperlink ref="N159" location="A126271374X" display="A126271374X" xr:uid="{A1A09588-D307-4ED5-882C-203149D9E3E6}"/>
    <hyperlink ref="O159" location="A126264030L" display="A126264030L" xr:uid="{320FF9CB-A67F-47DB-9DE1-453915FE7D2A}"/>
    <hyperlink ref="P142" location="A126257854W" display="A126257854W" xr:uid="{BB32AB83-E526-4F53-A6A0-02AC12BB48C6}"/>
    <hyperlink ref="Q142" location="A126272542T" display="A126272542T" xr:uid="{6BB31DDF-A206-4E1F-8364-48726DDBEAC1}"/>
    <hyperlink ref="R142" location="A126265198K" display="A126265198K" xr:uid="{7538A33E-0A62-46AF-A073-BEE47D6E8C3A}"/>
    <hyperlink ref="P125" location="A126257890F" display="A126257890F" xr:uid="{E66A770C-626F-4F58-A657-DD37FD17A50D}"/>
    <hyperlink ref="Q125" location="A126272578V" display="A126272578V" xr:uid="{CAE63729-1C9D-436D-A940-B27E4855D67E}"/>
    <hyperlink ref="R125" location="A126265234J" display="A126265234J" xr:uid="{3988567B-A4E4-454A-A290-239A39CD8EE4}"/>
    <hyperlink ref="P126" location="A126257838W" display="A126257838W" xr:uid="{51A618E8-8D8A-494F-AB2C-A34AA90C5329}"/>
    <hyperlink ref="Q126" location="A126272526T" display="A126272526T" xr:uid="{6A9CBC36-7252-4A4A-9329-4F286A57AE9F}"/>
    <hyperlink ref="R126" location="A126265182T" display="A126265182T" xr:uid="{C54681EB-4D81-4A03-8D2E-DFCEBDFB1C27}"/>
    <hyperlink ref="P127" location="A126257894R" display="A126257894R" xr:uid="{8004470D-A917-47DB-A259-556878805C71}"/>
    <hyperlink ref="Q127" location="A126272582K" display="A126272582K" xr:uid="{2264F35D-1F01-481D-96CE-A6C281D425CC}"/>
    <hyperlink ref="R127" location="A126265238T" display="A126265238T" xr:uid="{01663C7C-152E-449F-9BFE-08E71227F126}"/>
    <hyperlink ref="P128" location="A126257898X" display="A126257898X" xr:uid="{AAD8B6D7-39EC-463F-A450-97793A63E63C}"/>
    <hyperlink ref="Q128" location="A126272586V" display="A126272586V" xr:uid="{86ADC5CA-AA0B-4C30-94DE-C30D92BE4C76}"/>
    <hyperlink ref="R128" location="A126265242J" display="A126265242J" xr:uid="{70AE2A8A-4B0A-4ECA-B845-91EF7E049620}"/>
    <hyperlink ref="P129" location="A126257842L" display="A126257842L" xr:uid="{E98F1CE2-DF51-4BF4-9AE0-CB54C1C2DD03}"/>
    <hyperlink ref="Q129" location="A126272530J" display="A126272530J" xr:uid="{27BC6DF1-F521-4548-9A39-1AF6561CDA6F}"/>
    <hyperlink ref="R129" location="A126265186A" display="A126265186A" xr:uid="{0D25415D-2FE8-485F-9ED5-F1B5E2235532}"/>
    <hyperlink ref="P130" location="A126257846W" display="A126257846W" xr:uid="{486146BD-CBCB-4784-8492-C97E82E4925A}"/>
    <hyperlink ref="Q130" location="A126272534T" display="A126272534T" xr:uid="{324CC343-8A98-49E8-97C1-EFEE5DEE6A1D}"/>
    <hyperlink ref="R130" location="A126265190T" display="A126265190T" xr:uid="{BBC2E3D7-6EB3-4011-9E0F-D38D0D9CFA05}"/>
    <hyperlink ref="P131" location="A126257870W" display="A126257870W" xr:uid="{EF10AFA1-B7EC-44BD-A7DD-46ABFC954938}"/>
    <hyperlink ref="Q131" location="A126272558K" display="A126272558K" xr:uid="{1696C6A8-BA78-402D-B48B-4EE3A811C2E6}"/>
    <hyperlink ref="R131" location="A126265214X" display="A126265214X" xr:uid="{9EB5AE13-7E8E-465F-97B5-FDB1DADDB08C}"/>
    <hyperlink ref="P132" location="A126257814C" display="A126257814C" xr:uid="{23C0291F-B475-4F33-BBD4-6495A5FE3123}"/>
    <hyperlink ref="Q132" location="A126272502X" display="A126272502X" xr:uid="{C5B3124B-A7C6-4A29-ABEF-0EE1CF66BDF4}"/>
    <hyperlink ref="R132" location="A126265158T" display="A126265158T" xr:uid="{7FE2F203-9D1B-40A5-9225-04BC559D3F64}"/>
    <hyperlink ref="P133" location="A126257902C" display="A126257902C" xr:uid="{A33636E9-9617-431A-AF38-4E0FF5AF86DB}"/>
    <hyperlink ref="Q133" location="A126272590K" display="A126272590K" xr:uid="{B6AE906F-1EA1-4B62-A7B1-21CE3C459A25}"/>
    <hyperlink ref="R133" location="A126265246T" display="A126265246T" xr:uid="{8DB307D2-02D3-4199-AF0D-3DA4F9981B94}"/>
    <hyperlink ref="P134" location="A126257874F" display="A126257874F" xr:uid="{2C7F1074-C6AE-4E41-B5E1-E97BAA8B1A0A}"/>
    <hyperlink ref="Q134" location="A126272562A" display="A126272562A" xr:uid="{C4AEBDF8-F8C3-485C-856F-2E57050671AC}"/>
    <hyperlink ref="R134" location="A126265218J" display="A126265218J" xr:uid="{612A9AB7-0DDE-45C6-ACB0-F296557FCA15}"/>
    <hyperlink ref="P135" location="A126257906L" display="A126257906L" xr:uid="{41E81944-6356-4AE9-9F84-B418CD42FE54}"/>
    <hyperlink ref="Q135" location="A126272594V" display="A126272594V" xr:uid="{6D38182D-8100-4174-8A08-FFBF2BB1CBD8}"/>
    <hyperlink ref="R135" location="A126265250J" display="A126265250J" xr:uid="{27828A02-5506-47B8-B5E5-412CB958644E}"/>
    <hyperlink ref="P136" location="A126257818L" display="A126257818L" xr:uid="{4AE34478-457C-4237-85FB-89E0274364ED}"/>
    <hyperlink ref="Q136" location="A126272506J" display="A126272506J" xr:uid="{9D7F7BCA-FAC3-45B1-B8DF-E5468C034F17}"/>
    <hyperlink ref="R136" location="A126265162J" display="A126265162J" xr:uid="{E06BAE02-899B-46B5-B88E-619660E3ACC5}"/>
    <hyperlink ref="P137" location="A126257778F" display="A126257778F" xr:uid="{A242EB25-6025-4B8A-A3CD-2DDF731ECFCE}"/>
    <hyperlink ref="Q137" location="A126272466A" display="A126272466A" xr:uid="{D380FA62-2E17-4359-872F-6A6DD62B3112}"/>
    <hyperlink ref="R137" location="A126265122R" display="A126265122R" xr:uid="{3D2E5BC5-5F9E-42C5-AF38-68CDCDF4A458}"/>
    <hyperlink ref="P138" location="A126257790W" display="A126257790W" xr:uid="{5E89B6D7-62CF-49D3-895D-CF4726D4D675}"/>
    <hyperlink ref="Q138" location="A126272478K" display="A126272478K" xr:uid="{C7E5E782-F96F-438F-B91B-583490444C83}"/>
    <hyperlink ref="R138" location="A126265134X" display="A126265134X" xr:uid="{7AB63EEA-7B24-46BC-88D3-0CA3295A0CF3}"/>
    <hyperlink ref="P140" location="A126257850L" display="A126257850L" xr:uid="{43CBB4D0-0F0F-4EA0-B135-7997A2B15DAD}"/>
    <hyperlink ref="Q140" location="A126272538A" display="A126272538A" xr:uid="{B0F085F4-0B58-4327-81FB-0F8AAC073782}"/>
    <hyperlink ref="R140" location="A126265194A" display="A126265194A" xr:uid="{5CD1D8EF-4FC4-4AEA-A2F9-337AC4AF705D}"/>
    <hyperlink ref="P141" location="A126257794F" display="A126257794F" xr:uid="{4C6F1216-2A13-481B-9369-2915E3F2E8F0}"/>
    <hyperlink ref="Q141" location="A126272482A" display="A126272482A" xr:uid="{60F138B6-C6CA-4501-AB53-B7DC8B454F65}"/>
    <hyperlink ref="R141" location="A126265138J" display="A126265138J" xr:uid="{D3272D97-6DC5-4BCD-834A-A255DF20F500}"/>
    <hyperlink ref="P160" location="A126257786F" display="A126257786F" xr:uid="{CB22CAF5-DB71-47C8-B9C2-B9B89C34610F}"/>
    <hyperlink ref="Q160" location="A126272474A" display="A126272474A" xr:uid="{794364F6-1CC0-4A75-8080-B749C3BE872A}"/>
    <hyperlink ref="R160" location="A126265130R" display="A126265130R" xr:uid="{89A4A644-7F3A-4B71-9B90-D63858C7670D}"/>
    <hyperlink ref="P144" location="A126257878R" display="A126257878R" xr:uid="{B1372EFC-E645-4CC8-985E-2BEEDA9DBCB1}"/>
    <hyperlink ref="Q144" location="A126272566K" display="A126272566K" xr:uid="{2770EED4-A522-4F65-A37B-03B7CD7B423E}"/>
    <hyperlink ref="R144" location="A126265222X" display="A126265222X" xr:uid="{46D00662-29ED-4E4F-B942-3BE0159FAD02}"/>
    <hyperlink ref="P145" location="A126257882F" display="A126257882F" xr:uid="{7D64DED0-3531-4048-870C-8E410E2B5CB3}"/>
    <hyperlink ref="Q145" location="A126272570A" display="A126272570A" xr:uid="{29481ACC-2275-4B57-A51D-A6490FCC36D1}"/>
    <hyperlink ref="R145" location="A126265226J" display="A126265226J" xr:uid="{570CB665-8404-4CDD-82E1-84BA1ACB9CDF}"/>
    <hyperlink ref="P146" location="A126257802V" display="A126257802V" xr:uid="{52FC49C9-5CB9-4EDC-B077-77DF7D9B77D1}"/>
    <hyperlink ref="Q146" location="A126272490A" display="A126272490A" xr:uid="{6CCF3989-7521-46B3-BFB2-04158A9A62A2}"/>
    <hyperlink ref="R146" location="A126265146J" display="A126265146J" xr:uid="{E2E9FA0C-DE27-44F3-A21D-8DBCEED83569}"/>
    <hyperlink ref="P147" location="A126257782W" display="A126257782W" xr:uid="{4D61852E-8C12-4C7D-9881-4A26717960FD}"/>
    <hyperlink ref="Q147" location="A126272470T" display="A126272470T" xr:uid="{639A5CF5-B12B-41D8-91EA-40330FC9F21B}"/>
    <hyperlink ref="R147" location="A126265126X" display="A126265126X" xr:uid="{851FCFF8-2CA7-4496-B614-F467A4D98D61}"/>
    <hyperlink ref="P148" location="A126257822C" display="A126257822C" xr:uid="{A7107098-B617-45FC-A5AF-D213AA8B71B0}"/>
    <hyperlink ref="Q148" location="A126272510X" display="A126272510X" xr:uid="{1C516F10-B6ED-42D0-8A2B-20FD6C489EB0}"/>
    <hyperlink ref="R148" location="A126265166T" display="A126265166T" xr:uid="{E137AF5A-05BC-49E4-80EB-242D21912CDB}"/>
    <hyperlink ref="P149" location="A126257798R" display="A126257798R" xr:uid="{4E43F3B0-FE69-4537-91A0-DD0D0AAF6D8B}"/>
    <hyperlink ref="Q149" location="A126272486K" display="A126272486K" xr:uid="{A87EAE48-4F67-4E64-BB20-1FA13FDF8880}"/>
    <hyperlink ref="R149" location="A126265142X" display="A126265142X" xr:uid="{ABA72004-DC1D-4ACB-A440-879DE13841F8}"/>
    <hyperlink ref="P150" location="A126257826L" display="A126257826L" xr:uid="{DF954D8C-1ABE-4385-9B59-F6A1A900C474}"/>
    <hyperlink ref="Q150" location="A126272514J" display="A126272514J" xr:uid="{DE7804E9-C812-457E-B19B-C71BDC92D19D}"/>
    <hyperlink ref="R150" location="A126265170J" display="A126265170J" xr:uid="{31094CF0-94ED-4888-9B4A-952865C45B84}"/>
    <hyperlink ref="P151" location="A126257806C" display="A126257806C" xr:uid="{E427193A-3A92-4611-B919-DF842FA78FF0}"/>
    <hyperlink ref="Q151" location="A126272494K" display="A126272494K" xr:uid="{3E3A9103-C47B-440F-809C-D71F18F66095}"/>
    <hyperlink ref="R151" location="A126265150X" display="A126265150X" xr:uid="{ADAD4714-AEA8-4488-A736-ACD657AEAFF6}"/>
    <hyperlink ref="P152" location="A126257830C" display="A126257830C" xr:uid="{3E8D8103-F4F8-4FAB-A534-8993F4EDDD13}"/>
    <hyperlink ref="Q152" location="A126272518T" display="A126272518T" xr:uid="{36972474-E1DB-4555-9E97-E960801CEC7A}"/>
    <hyperlink ref="R152" location="A126265174T" display="A126265174T" xr:uid="{C9867481-0A01-4404-A36C-CA2B70168013}"/>
    <hyperlink ref="P153" location="A126257858F" display="A126257858F" xr:uid="{D4721C69-91E3-49F9-85ED-E57734B79AC2}"/>
    <hyperlink ref="Q153" location="A126272546A" display="A126272546A" xr:uid="{923D745E-F41E-46B4-8832-D3F1271BF0C9}"/>
    <hyperlink ref="R153" location="A126265202R" display="A126265202R" xr:uid="{4124F373-D658-4D48-AC9B-D65FC89AF2FB}"/>
    <hyperlink ref="P154" location="A126257834L" display="A126257834L" xr:uid="{A2D1A8EA-794F-41D3-A8DE-82B8358354B4}"/>
    <hyperlink ref="Q154" location="A126272522J" display="A126272522J" xr:uid="{2AFADD66-2AB1-41A5-AB2D-535CA6344291}"/>
    <hyperlink ref="R154" location="A126265178A" display="A126265178A" xr:uid="{E38B268C-3F28-4E2A-974E-8B4C30A36C2D}"/>
    <hyperlink ref="P155" location="A126257810V" display="A126257810V" xr:uid="{27135703-6402-4252-B7A2-29A8371637AF}"/>
    <hyperlink ref="Q155" location="A126272498V" display="A126272498V" xr:uid="{413C2959-F43E-4BD4-A1AC-8E58A4E9F64F}"/>
    <hyperlink ref="R155" location="A126265154J" display="A126265154J" xr:uid="{AD747D15-1D8F-4D28-9634-B73FC788716B}"/>
    <hyperlink ref="P156" location="A126257886R" display="A126257886R" xr:uid="{79894E3B-B7DF-4B3B-AAC8-F6282DFDFAE1}"/>
    <hyperlink ref="Q156" location="A126272574K" display="A126272574K" xr:uid="{7B1D92DC-8B99-4F5C-A8CE-90E267BB636E}"/>
    <hyperlink ref="R156" location="A126265230X" display="A126265230X" xr:uid="{CE6C9A34-148E-4F9F-9786-EBC72E5C656B}"/>
    <hyperlink ref="P157" location="A126257862W" display="A126257862W" xr:uid="{B90ACB2B-5CF7-413D-8742-57DAD74E5BCA}"/>
    <hyperlink ref="Q157" location="A126272550T" display="A126272550T" xr:uid="{906D9B5C-BC84-4916-8FCC-F3BAF04488CD}"/>
    <hyperlink ref="R157" location="A126265206X" display="A126265206X" xr:uid="{799CF386-BB10-404A-98DB-723F9FE3495B}"/>
    <hyperlink ref="P158" location="A126257866F" display="A126257866F" xr:uid="{0B3BE257-BC60-418B-9CD8-51B3F0FAD507}"/>
    <hyperlink ref="Q158" location="A126272554A" display="A126272554A" xr:uid="{41F578A8-7716-4AA8-A1C5-E9CF900A9955}"/>
    <hyperlink ref="R158" location="A126265210R" display="A126265210R" xr:uid="{2CF90F74-D4A8-4928-8EAF-E818B87B4325}"/>
    <hyperlink ref="P159" location="A126257910C" display="A126257910C" xr:uid="{92685A4C-5D57-4114-A70D-3267F0AD3460}"/>
    <hyperlink ref="Q159" location="A126272598C" display="A126272598C" xr:uid="{D59BD598-8B57-4F4A-8BD3-F797DCFD74D7}"/>
    <hyperlink ref="R159" location="A126265254T" display="A126265254T" xr:uid="{6002BA1F-D0B8-4961-9E3F-B74C41EE471C}"/>
    <hyperlink ref="S142" location="A126254182L" display="A126254182L" xr:uid="{72F70E83-F665-4BEF-A4CF-9199DC3BFC52}"/>
    <hyperlink ref="T142" location="A126268870A" display="A126268870A" xr:uid="{AA43768D-54DA-440E-820E-1DC0EA493DD1}"/>
    <hyperlink ref="U142" location="A126261526L" display="A126261526L" xr:uid="{0F5384A4-6D9E-4886-8A8B-0DCB479141BA}"/>
    <hyperlink ref="S125" location="A126254218C" display="A126254218C" xr:uid="{FF5F87D4-5A9F-45F9-B9A0-2460B5DF0EC8}"/>
    <hyperlink ref="T125" location="A126268906T" display="A126268906T" xr:uid="{06CB4D98-8E58-4DA3-A910-1CAED4614A05}"/>
    <hyperlink ref="U125" location="A126261562W" display="A126261562W" xr:uid="{1A9DD204-5C3D-4487-B4F3-12DA5721B555}"/>
    <hyperlink ref="S126" location="A126254166L" display="A126254166L" xr:uid="{7367A413-1F67-4510-BA33-B700FED8AE06}"/>
    <hyperlink ref="T126" location="A126268854A" display="A126268854A" xr:uid="{75A17B40-AECA-4AB3-82D8-ABB1893635D2}"/>
    <hyperlink ref="U126" location="A126261510V" display="A126261510V" xr:uid="{BD854746-9779-40A3-BAB7-16A9EADB1078}"/>
    <hyperlink ref="S127" location="A126254222V" display="A126254222V" xr:uid="{EEBFBE8A-735B-4168-9C14-CC70D2C77233}"/>
    <hyperlink ref="T127" location="A126268910J" display="A126268910J" xr:uid="{9915E532-7273-45AF-B89F-8C3FDAA24E30}"/>
    <hyperlink ref="U127" location="A126261566F" display="A126261566F" xr:uid="{78F2CBA8-FFE1-47E9-8EBD-CEF420B8CC60}"/>
    <hyperlink ref="S128" location="A126254226C" display="A126254226C" xr:uid="{60EAD739-2291-4F2C-A70A-73A4D20FEF8A}"/>
    <hyperlink ref="T128" location="A126268914T" display="A126268914T" xr:uid="{ABA0146B-8FFD-4520-B07C-902766841718}"/>
    <hyperlink ref="U128" location="A126261570W" display="A126261570W" xr:uid="{2843BD01-CA10-47AC-A2DB-188C54A05E8E}"/>
    <hyperlink ref="S129" location="A126254170C" display="A126254170C" xr:uid="{926A6876-28A5-498D-93A3-7FF3432E7A56}"/>
    <hyperlink ref="T129" location="A126268858K" display="A126268858K" xr:uid="{F292BC44-1B92-4526-AA58-54B5D84EFC26}"/>
    <hyperlink ref="U129" location="A126261514C" display="A126261514C" xr:uid="{D112F73E-AA8A-45C1-BDA8-B521FBF3C835}"/>
    <hyperlink ref="S130" location="A126254174L" display="A126254174L" xr:uid="{6F3D4B44-A763-40B0-9F27-D6B10479A01D}"/>
    <hyperlink ref="T130" location="A126268862A" display="A126268862A" xr:uid="{8F588330-F342-40E8-94DC-0BEC5EC6CDA9}"/>
    <hyperlink ref="U130" location="A126261518L" display="A126261518L" xr:uid="{785950F8-FF1D-4D7C-A4FE-19FD314C132E}"/>
    <hyperlink ref="S131" location="A126254198F" display="A126254198F" xr:uid="{0D64C6C1-1F19-4275-86EB-EF7052515177}"/>
    <hyperlink ref="T131" location="A126268886V" display="A126268886V" xr:uid="{A8A0A224-3C90-475D-A16B-361D4EF283DE}"/>
    <hyperlink ref="U131" location="A126261542L" display="A126261542L" xr:uid="{837587FC-8D5D-4958-A30D-252228FDB6A3}"/>
    <hyperlink ref="S132" location="A126254142V" display="A126254142V" xr:uid="{E30FB9C1-CA81-4F55-80FE-7F0CAE734FFF}"/>
    <hyperlink ref="T132" location="A126268830J" display="A126268830J" xr:uid="{1465E247-FD6C-4453-B678-41E11B5584FC}"/>
    <hyperlink ref="U132" location="A126261486F" display="A126261486F" xr:uid="{65D3E63E-1F3A-4630-A555-9A3AE01FEA4C}"/>
    <hyperlink ref="S133" location="A126254230V" display="A126254230V" xr:uid="{7AF16A67-0351-4924-ACBA-E87BFF2C8A6B}"/>
    <hyperlink ref="T133" location="A126268918A" display="A126268918A" xr:uid="{354984EC-16A9-4AF2-AEC2-6E4B995F6BC8}"/>
    <hyperlink ref="U133" location="A126261574F" display="A126261574F" xr:uid="{BBB4F6E1-17F4-4105-B2C6-CB9924C4CC0D}"/>
    <hyperlink ref="S134" location="A126254202K" display="A126254202K" xr:uid="{37EA3971-C8B8-4BD1-A8A2-144613C8FAD0}"/>
    <hyperlink ref="T134" location="A126268890K" display="A126268890K" xr:uid="{C11362DC-29C8-46FC-ABAA-97A906D3C3AC}"/>
    <hyperlink ref="U134" location="A126261546W" display="A126261546W" xr:uid="{A3C3E30A-2BA7-4D4A-A1AC-6F3604B86D42}"/>
    <hyperlink ref="S135" location="A126254234C" display="A126254234C" xr:uid="{D2CE9133-CBA0-45AA-A7CB-2F297E5C6292}"/>
    <hyperlink ref="T135" location="A126268922T" display="A126268922T" xr:uid="{D42AAD6A-2BFC-49C0-96D4-5A9FA38BA30F}"/>
    <hyperlink ref="U135" location="A126261578R" display="A126261578R" xr:uid="{DA999FDE-6925-433E-9445-DE3F06C08969}"/>
    <hyperlink ref="S136" location="A126254146C" display="A126254146C" xr:uid="{C2FDF447-B193-4115-B8BC-25A5B52B837C}"/>
    <hyperlink ref="T136" location="A126268834T" display="A126268834T" xr:uid="{01C65481-AEF2-4A73-875F-D5824260E63C}"/>
    <hyperlink ref="U136" location="A126261490W" display="A126261490W" xr:uid="{5F6886AC-71E6-43E9-8D37-FAF93DDA0E63}"/>
    <hyperlink ref="S137" location="A126254106K" display="A126254106K" xr:uid="{CC5E62AD-90A2-460A-AC15-4387C92BC7E0}"/>
    <hyperlink ref="T137" location="A126268794K" display="A126268794K" xr:uid="{8DE28F11-1175-4087-B20E-EB33AD14D371}"/>
    <hyperlink ref="U137" location="A126261450C" display="A126261450C" xr:uid="{362ABF10-4CA6-44E3-9C36-C429AE23062D}"/>
    <hyperlink ref="S138" location="A126254118V" display="A126254118V" xr:uid="{0D6D920F-3896-4591-B1D0-1C8F2458D10E}"/>
    <hyperlink ref="T138" location="A126268806J" display="A126268806J" xr:uid="{7685CBD6-5FCB-4D76-86F6-256FBB0E6293}"/>
    <hyperlink ref="U138" location="A126261462L" display="A126261462L" xr:uid="{472A4D21-311B-459C-A339-66080D680FBD}"/>
    <hyperlink ref="S140" location="A126254178W" display="A126254178W" xr:uid="{5F1FC631-5EE3-4A26-B070-E9A69E0558D6}"/>
    <hyperlink ref="T140" location="A126268866K" display="A126268866K" xr:uid="{5BB4BDFF-EDB9-4FFB-A495-B3B80B9BA307}"/>
    <hyperlink ref="U140" location="A126261522C" display="A126261522C" xr:uid="{EE88BAED-9C58-4651-8C77-A5026A18ECF4}"/>
    <hyperlink ref="S141" location="A126254122K" display="A126254122K" xr:uid="{5C007E8D-9135-4977-B49E-DCA114FF298D}"/>
    <hyperlink ref="T141" location="A126268810X" display="A126268810X" xr:uid="{BE3291A7-9A4B-45E0-B4E2-E3D58E576AC4}"/>
    <hyperlink ref="U141" location="A126261466W" display="A126261466W" xr:uid="{19754CD9-2FAB-496E-8FF1-CAD93EE7365C}"/>
    <hyperlink ref="S160" location="A126254114K" display="A126254114K" xr:uid="{D8647152-41E5-49B3-B466-BCA936EB7B17}"/>
    <hyperlink ref="T160" location="A126268802X" display="A126268802X" xr:uid="{E0E9D181-70DE-4626-8E79-0C501596A5F7}"/>
    <hyperlink ref="U160" location="A126261458W" display="A126261458W" xr:uid="{880A9B31-C2F2-4AC6-BEEE-510D5FDBC77A}"/>
    <hyperlink ref="S144" location="A126254206V" display="A126254206V" xr:uid="{28982179-0FAC-4023-BEC6-2E805AB81F96}"/>
    <hyperlink ref="T144" location="A126268894V" display="A126268894V" xr:uid="{C619B44B-0982-428D-A0A1-3783A74FF908}"/>
    <hyperlink ref="U144" location="A126261550L" display="A126261550L" xr:uid="{E1AA0C55-1FD0-4A59-A20D-E80C7D079300}"/>
    <hyperlink ref="S145" location="A126254210K" display="A126254210K" xr:uid="{75B0011D-9FFB-4B5B-92A5-B6E7EE0AB2B8}"/>
    <hyperlink ref="T145" location="A126268898C" display="A126268898C" xr:uid="{0A7BAF60-3E41-4A5A-8A32-FF3E9FAC31BE}"/>
    <hyperlink ref="U145" location="A126261554W" display="A126261554W" xr:uid="{072C8AED-3D89-4044-93BE-89916189F22A}"/>
    <hyperlink ref="S146" location="A126254130K" display="A126254130K" xr:uid="{1322623B-BCCD-4EE5-A2D6-E8116FFEE6DA}"/>
    <hyperlink ref="T146" location="A126268818T" display="A126268818T" xr:uid="{54EBCA57-263B-4376-9E2E-AC57D544A35B}"/>
    <hyperlink ref="U146" location="A126261474W" display="A126261474W" xr:uid="{6ED99766-9AF6-42C1-A577-113AB22C8CD5}"/>
    <hyperlink ref="S147" location="A126254110A" display="A126254110A" xr:uid="{5B68FBD5-DBFA-4367-B4DD-D15CEDC695B1}"/>
    <hyperlink ref="T147" location="A126268798V" display="A126268798V" xr:uid="{546C9C97-0CB3-4B25-836D-D5FD5F7BC279}"/>
    <hyperlink ref="U147" location="A126261454L" display="A126261454L" xr:uid="{5A9DB638-38CD-4958-B877-D8CF5D86732D}"/>
    <hyperlink ref="S148" location="A126254150V" display="A126254150V" xr:uid="{840DF8AE-CDBC-45CA-8804-8C6733B5A548}"/>
    <hyperlink ref="T148" location="A126268838A" display="A126268838A" xr:uid="{4069F95C-BAD0-4AB2-8A03-5FC257E3318E}"/>
    <hyperlink ref="U148" location="A126261494F" display="A126261494F" xr:uid="{C917CD36-0942-42DA-A68E-9A78774FDE73}"/>
    <hyperlink ref="S149" location="A126254126V" display="A126254126V" xr:uid="{B9617E2F-6028-4C21-8A38-DB60F704CAFA}"/>
    <hyperlink ref="T149" location="A126268814J" display="A126268814J" xr:uid="{C56E98B4-D06A-49AD-840B-930DB35F8FAF}"/>
    <hyperlink ref="U149" location="A126261470L" display="A126261470L" xr:uid="{9554B8A2-25FC-4900-84D1-F55FA22FB4E0}"/>
    <hyperlink ref="S150" location="A126254154C" display="A126254154C" xr:uid="{28EBE695-5C79-4506-9ADA-76C206AEB761}"/>
    <hyperlink ref="T150" location="A126268842T" display="A126268842T" xr:uid="{9894BFB0-46AC-4832-BE49-84C97D147DB1}"/>
    <hyperlink ref="U150" location="A126261498R" display="A126261498R" xr:uid="{A0762636-DFAE-4C5A-B5DA-D45CBCC3BEE9}"/>
    <hyperlink ref="S151" location="A126254134V" display="A126254134V" xr:uid="{21A59F2A-A73B-4A11-8DCF-2BB90BBBD5BE}"/>
    <hyperlink ref="T151" location="A126268822J" display="A126268822J" xr:uid="{C18374DF-EBED-4C2C-AD41-9AA86F7932AB}"/>
    <hyperlink ref="U151" location="A126261478F" display="A126261478F" xr:uid="{C196DEBB-96A6-46CF-83C4-3608C1986853}"/>
    <hyperlink ref="S152" location="A126254158L" display="A126254158L" xr:uid="{45D10708-071F-41A2-8176-43BB7AE63392}"/>
    <hyperlink ref="T152" location="A126268846A" display="A126268846A" xr:uid="{F6B48D0D-E155-4436-81B6-8D9BFE18FB11}"/>
    <hyperlink ref="U152" location="A126261502V" display="A126261502V" xr:uid="{7B68398A-D567-40E5-9B24-AE9074DB9719}"/>
    <hyperlink ref="S153" location="A126254186W" display="A126254186W" xr:uid="{EA95771B-15DA-42DC-8636-CCA277BDD811}"/>
    <hyperlink ref="T153" location="A126268874K" display="A126268874K" xr:uid="{2E9A2D73-E17D-4F8A-B799-E4F128DA6C49}"/>
    <hyperlink ref="U153" location="A126261530C" display="A126261530C" xr:uid="{1FEECE4C-F55E-41B3-A34F-C4B5BD1D9CF4}"/>
    <hyperlink ref="S154" location="A126254162C" display="A126254162C" xr:uid="{7A44AF6B-EFD0-44FE-B78B-E75C264B13DB}"/>
    <hyperlink ref="T154" location="A126268850T" display="A126268850T" xr:uid="{7FA6DFC3-76A5-497B-9ECC-4D36DB97556E}"/>
    <hyperlink ref="U154" location="A126261506C" display="A126261506C" xr:uid="{C76585FE-7D5C-4FCA-A4A6-D1ED4D3F3867}"/>
    <hyperlink ref="S155" location="A126254138C" display="A126254138C" xr:uid="{CC3284EE-3FC7-42CF-AE73-ADCF91F5520A}"/>
    <hyperlink ref="T155" location="A126268826T" display="A126268826T" xr:uid="{3DD66DA7-C3E1-48CF-B382-E5E0E4C0DF62}"/>
    <hyperlink ref="U155" location="A126261482W" display="A126261482W" xr:uid="{BCAA1CFF-7F1B-405D-A55A-5937BB850609}"/>
    <hyperlink ref="S156" location="A126254214V" display="A126254214V" xr:uid="{902B5F55-33D6-4738-9669-472042F50BA8}"/>
    <hyperlink ref="T156" location="A126268902J" display="A126268902J" xr:uid="{65B5CD17-0DAB-43F5-B1CA-C3109BBD3EDE}"/>
    <hyperlink ref="U156" location="A126261558F" display="A126261558F" xr:uid="{D82FF1B1-853F-4913-85DB-43DB1087E0ED}"/>
    <hyperlink ref="S157" location="A126254190L" display="A126254190L" xr:uid="{5AEB6A58-4626-488D-9C57-A6BD1AA832C0}"/>
    <hyperlink ref="T157" location="A126268878V" display="A126268878V" xr:uid="{A250E0F4-1B63-4E5B-BD19-A2BE9597868C}"/>
    <hyperlink ref="U157" location="A126261534L" display="A126261534L" xr:uid="{F8BE8093-1042-4D5A-A39F-49C6C627779A}"/>
    <hyperlink ref="S158" location="A126254194W" display="A126254194W" xr:uid="{7DA6F6F6-4067-44C6-811D-650C49C015B9}"/>
    <hyperlink ref="T158" location="A126268882K" display="A126268882K" xr:uid="{F0FAAB56-5797-4A5B-B237-2931A779EDCC}"/>
    <hyperlink ref="U158" location="A126261538W" display="A126261538W" xr:uid="{80FBC0FC-55BC-490E-9999-1C07A4EA9DE1}"/>
    <hyperlink ref="S159" location="A126254238L" display="A126254238L" xr:uid="{72421294-CF4F-420B-8C97-27E902875049}"/>
    <hyperlink ref="T159" location="A126268926A" display="A126268926A" xr:uid="{2ADD6E23-A101-418C-82A4-5B5D9A5DE556}"/>
    <hyperlink ref="U159" location="A126261582F" display="A126261582F" xr:uid="{4D7CA3B2-5223-4A02-905D-5C98095D4E11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EB822-3730-4A1A-A86E-15A9942F3EF8}">
  <sheetPr>
    <pageSetUpPr fitToPage="1"/>
  </sheetPr>
  <dimension ref="A1:AE166"/>
  <sheetViews>
    <sheetView zoomScaleNormal="100" workbookViewId="0">
      <pane ySplit="12" topLeftCell="A13" activePane="bottomLeft" state="frozen"/>
      <selection activeCell="C13" sqref="C13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2868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85" t="str">
        <f>Contents!B5</f>
        <v>6223.0 Job Mobility</v>
      </c>
      <c r="C5" s="85"/>
      <c r="D5" s="85"/>
      <c r="E5" s="85"/>
      <c r="F5" s="85"/>
      <c r="G5" s="85"/>
      <c r="H5" s="85"/>
      <c r="I5" s="85"/>
      <c r="J5" s="85"/>
      <c r="K5" s="85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85" t="str">
        <f>Contents!B6</f>
        <v>Table 1. Labour mobility, retrenchments and duration of employment</v>
      </c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pans="1:20" ht="15.95" customHeight="1">
      <c r="A7" s="30"/>
      <c r="B7" s="33" t="str">
        <f>Contents!B7</f>
        <v>Released at 11:30 am (Canberra time) Tue 29 July 2025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86" t="str">
        <f>Contents!C12</f>
        <v>Table 1.2 - Labour mobility, retrenchments and duration of employment by state and territory, February 2025</v>
      </c>
      <c r="B8" s="86"/>
      <c r="C8" s="86"/>
      <c r="D8" s="86"/>
      <c r="E8" s="86"/>
      <c r="F8" s="86"/>
      <c r="G8" s="86"/>
      <c r="H8" s="86"/>
      <c r="I8" s="34"/>
      <c r="J8" s="35"/>
      <c r="K8" s="35"/>
      <c r="L8" s="86"/>
      <c r="M8" s="86"/>
      <c r="N8" s="86"/>
      <c r="O8" s="86"/>
      <c r="P8" s="86"/>
      <c r="Q8" s="86"/>
      <c r="R8" s="86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2941</v>
      </c>
      <c r="C10" s="83" t="s">
        <v>2942</v>
      </c>
      <c r="D10" s="83"/>
      <c r="E10" s="83"/>
      <c r="F10" s="39"/>
      <c r="G10" s="84" t="s">
        <v>2894</v>
      </c>
      <c r="H10" s="84"/>
      <c r="I10" s="84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2895</v>
      </c>
      <c r="D11" s="37" t="s">
        <v>2896</v>
      </c>
      <c r="E11" s="37" t="s">
        <v>2897</v>
      </c>
      <c r="F11" s="37"/>
      <c r="G11" s="37" t="s">
        <v>2895</v>
      </c>
      <c r="H11" s="37" t="s">
        <v>2896</v>
      </c>
      <c r="I11" s="37" t="s">
        <v>2897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2898</v>
      </c>
      <c r="D12" s="40" t="s">
        <v>2898</v>
      </c>
      <c r="E12" s="40" t="s">
        <v>2898</v>
      </c>
      <c r="F12" s="40"/>
      <c r="G12" s="40" t="s">
        <v>2898</v>
      </c>
      <c r="H12" s="40" t="s">
        <v>2898</v>
      </c>
      <c r="I12" s="40" t="s">
        <v>2898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2899</v>
      </c>
      <c r="B13" s="42"/>
      <c r="C13" s="42"/>
      <c r="D13" s="42"/>
      <c r="E13" s="42"/>
      <c r="F13" s="43"/>
      <c r="G13" s="42"/>
      <c r="H13" s="42"/>
      <c r="I13" s="42"/>
    </row>
    <row r="14" spans="1:20">
      <c r="A14" s="44" t="s">
        <v>2900</v>
      </c>
      <c r="B14" s="45"/>
      <c r="C14" s="46"/>
      <c r="D14" s="46"/>
      <c r="E14" s="46"/>
      <c r="F14" s="46"/>
      <c r="G14" s="48"/>
      <c r="H14" s="48"/>
      <c r="I14" s="48"/>
    </row>
    <row r="15" spans="1:20">
      <c r="A15" s="45"/>
      <c r="B15" s="49" t="s">
        <v>2901</v>
      </c>
      <c r="C15" s="46" cm="1">
        <f t="array" ref="C15">INDEX($D$76:$AD$111,$C76,C$65)</f>
        <v>2401.1489999999999</v>
      </c>
      <c r="D15" s="46" cm="1">
        <f t="array" ref="D15">INDEX($D$76:$AD$111,$C76,D$65)</f>
        <v>1180.193</v>
      </c>
      <c r="E15" s="46" cm="1">
        <f t="array" ref="E15">INDEX($D$76:$AD$111,$C76,E$65)</f>
        <v>1220.9559999999999</v>
      </c>
      <c r="F15" s="46"/>
      <c r="G15" s="48" t="str" cm="1">
        <f t="array" ref="G15">HYPERLINK(TEXT("#"&amp;INDEX($D$126:$AD$161,$C126,C$65),),INDEX($D$126:$AD$161,$C126,C$65))</f>
        <v>A126251770C</v>
      </c>
      <c r="H15" s="48" t="str" cm="1">
        <f t="array" ref="H15">HYPERLINK(TEXT("#"&amp;INDEX($D$126:$AD$161,$C126,D$65),),INDEX($D$126:$AD$161,$C126,D$65))</f>
        <v>A126266458L</v>
      </c>
      <c r="I15" s="48" t="str" cm="1">
        <f t="array" ref="I15">HYPERLINK(TEXT("#"&amp;INDEX($D$126:$AD$161,$C126,E$65),),INDEX($D$126:$AD$161,$C126,E$65))</f>
        <v>A126259114A</v>
      </c>
    </row>
    <row r="16" spans="1:20">
      <c r="A16" s="45"/>
      <c r="B16" s="50" t="s">
        <v>2902</v>
      </c>
      <c r="C16" s="46" cm="1">
        <f t="array" ref="C16">INDEX($D$76:$AD$111,$C77,C$65)</f>
        <v>605.66600000000005</v>
      </c>
      <c r="D16" s="46" cm="1">
        <f t="array" ref="D16">INDEX($D$76:$AD$111,$C77,D$65)</f>
        <v>288.70100000000002</v>
      </c>
      <c r="E16" s="46" cm="1">
        <f t="array" ref="E16">INDEX($D$76:$AD$111,$C77,E$65)</f>
        <v>316.96499999999997</v>
      </c>
      <c r="F16" s="46"/>
      <c r="G16" s="48" t="str" cm="1">
        <f t="array" ref="G16">HYPERLINK(TEXT("#"&amp;INDEX($D$126:$AD$161,$C127,C$65),),INDEX($D$126:$AD$161,$C127,C$65))</f>
        <v>A126251718V</v>
      </c>
      <c r="H16" s="48" t="str" cm="1">
        <f t="array" ref="H16">HYPERLINK(TEXT("#"&amp;INDEX($D$126:$AD$161,$C127,D$65),),INDEX($D$126:$AD$161,$C127,D$65))</f>
        <v>A126266406K</v>
      </c>
      <c r="I16" s="48" t="str" cm="1">
        <f t="array" ref="I16">HYPERLINK(TEXT("#"&amp;INDEX($D$126:$AD$161,$C127,E$65),),INDEX($D$126:$AD$161,$C127,E$65))</f>
        <v>A126259062K</v>
      </c>
    </row>
    <row r="17" spans="1:9">
      <c r="A17" s="45"/>
      <c r="B17" s="50" t="s">
        <v>2903</v>
      </c>
      <c r="C17" s="46" cm="1">
        <f t="array" ref="C17">INDEX($D$76:$AD$111,$C78,C$65)</f>
        <v>690.90899999999999</v>
      </c>
      <c r="D17" s="46" cm="1">
        <f t="array" ref="D17">INDEX($D$76:$AD$111,$C78,D$65)</f>
        <v>349.161</v>
      </c>
      <c r="E17" s="46" cm="1">
        <f t="array" ref="E17">INDEX($D$76:$AD$111,$C78,E$65)</f>
        <v>341.74799999999999</v>
      </c>
      <c r="F17" s="46"/>
      <c r="G17" s="48" t="str" cm="1">
        <f t="array" ref="G17">HYPERLINK(TEXT("#"&amp;INDEX($D$126:$AD$161,$C128,C$65),),INDEX($D$126:$AD$161,$C128,C$65))</f>
        <v>A126251774L</v>
      </c>
      <c r="H17" s="48" t="str" cm="1">
        <f t="array" ref="H17">HYPERLINK(TEXT("#"&amp;INDEX($D$126:$AD$161,$C128,D$65),),INDEX($D$126:$AD$161,$C128,D$65))</f>
        <v>A126266462C</v>
      </c>
      <c r="I17" s="48" t="str" cm="1">
        <f t="array" ref="I17">HYPERLINK(TEXT("#"&amp;INDEX($D$126:$AD$161,$C128,E$65),),INDEX($D$126:$AD$161,$C128,E$65))</f>
        <v>A126259118K</v>
      </c>
    </row>
    <row r="18" spans="1:9">
      <c r="A18" s="45"/>
      <c r="B18" s="50" t="s">
        <v>2904</v>
      </c>
      <c r="C18" s="46" cm="1">
        <f t="array" ref="C18">INDEX($D$76:$AD$111,$C79,C$65)</f>
        <v>1104.5730000000001</v>
      </c>
      <c r="D18" s="46" cm="1">
        <f t="array" ref="D18">INDEX($D$76:$AD$111,$C79,D$65)</f>
        <v>542.33000000000004</v>
      </c>
      <c r="E18" s="46" cm="1">
        <f t="array" ref="E18">INDEX($D$76:$AD$111,$C79,E$65)</f>
        <v>562.24300000000005</v>
      </c>
      <c r="F18" s="46"/>
      <c r="G18" s="48" t="str" cm="1">
        <f t="array" ref="G18">HYPERLINK(TEXT("#"&amp;INDEX($D$126:$AD$161,$C129,C$65),),INDEX($D$126:$AD$161,$C129,C$65))</f>
        <v>A126251778W</v>
      </c>
      <c r="H18" s="48" t="str" cm="1">
        <f t="array" ref="H18">HYPERLINK(TEXT("#"&amp;INDEX($D$126:$AD$161,$C129,D$65),),INDEX($D$126:$AD$161,$C129,D$65))</f>
        <v>A126266466L</v>
      </c>
      <c r="I18" s="48" t="str" cm="1">
        <f t="array" ref="I18">HYPERLINK(TEXT("#"&amp;INDEX($D$126:$AD$161,$C129,E$65),),INDEX($D$126:$AD$161,$C129,E$65))</f>
        <v>A126259122A</v>
      </c>
    </row>
    <row r="19" spans="1:9">
      <c r="A19" s="45"/>
      <c r="B19" s="51" t="s">
        <v>2905</v>
      </c>
      <c r="C19" s="46" cm="1">
        <f t="array" ref="C19">INDEX($D$76:$AD$111,$C80,C$65)</f>
        <v>11930.717000000001</v>
      </c>
      <c r="D19" s="46" cm="1">
        <f t="array" ref="D19">INDEX($D$76:$AD$111,$C80,D$65)</f>
        <v>6277.0320000000002</v>
      </c>
      <c r="E19" s="46" cm="1">
        <f t="array" ref="E19">INDEX($D$76:$AD$111,$C80,E$65)</f>
        <v>5653.6859999999997</v>
      </c>
      <c r="F19" s="46"/>
      <c r="G19" s="48" t="str" cm="1">
        <f t="array" ref="G19">HYPERLINK(TEXT("#"&amp;INDEX($D$126:$AD$161,$C130,C$65),),INDEX($D$126:$AD$161,$C130,C$65))</f>
        <v>A126251722K</v>
      </c>
      <c r="H19" s="48" t="str" cm="1">
        <f t="array" ref="H19">HYPERLINK(TEXT("#"&amp;INDEX($D$126:$AD$161,$C130,D$65),),INDEX($D$126:$AD$161,$C130,D$65))</f>
        <v>A126266410A</v>
      </c>
      <c r="I19" s="48" t="str" cm="1">
        <f t="array" ref="I19">HYPERLINK(TEXT("#"&amp;INDEX($D$126:$AD$161,$C130,E$65),),INDEX($D$126:$AD$161,$C130,E$65))</f>
        <v>A126259066V</v>
      </c>
    </row>
    <row r="20" spans="1:9">
      <c r="A20" s="45"/>
      <c r="B20" s="52" t="s">
        <v>2906</v>
      </c>
      <c r="C20" s="46" cm="1">
        <f t="array" ref="C20">INDEX($D$76:$AD$111,$C81,C$65)</f>
        <v>5774.942</v>
      </c>
      <c r="D20" s="46" cm="1">
        <f t="array" ref="D20">INDEX($D$76:$AD$111,$C81,D$65)</f>
        <v>2973.098</v>
      </c>
      <c r="E20" s="46" cm="1">
        <f t="array" ref="E20">INDEX($D$76:$AD$111,$C81,E$65)</f>
        <v>2801.8440000000001</v>
      </c>
      <c r="F20" s="46"/>
      <c r="G20" s="48" t="str" cm="1">
        <f t="array" ref="G20">HYPERLINK(TEXT("#"&amp;INDEX($D$126:$AD$161,$C131,C$65),),INDEX($D$126:$AD$161,$C131,C$65))</f>
        <v>A126251726V</v>
      </c>
      <c r="H20" s="48" t="str" cm="1">
        <f t="array" ref="H20">HYPERLINK(TEXT("#"&amp;INDEX($D$126:$AD$161,$C131,D$65),),INDEX($D$126:$AD$161,$C131,D$65))</f>
        <v>A126266414K</v>
      </c>
      <c r="I20" s="48" t="str" cm="1">
        <f t="array" ref="I20">HYPERLINK(TEXT("#"&amp;INDEX($D$126:$AD$161,$C131,E$65),),INDEX($D$126:$AD$161,$C131,E$65))</f>
        <v>A126259070K</v>
      </c>
    </row>
    <row r="21" spans="1:9">
      <c r="A21" s="45"/>
      <c r="B21" s="53" t="s">
        <v>2907</v>
      </c>
      <c r="C21" s="46" cm="1">
        <f t="array" ref="C21">INDEX($D$76:$AD$111,$C82,C$65)</f>
        <v>1530.146</v>
      </c>
      <c r="D21" s="46" cm="1">
        <f t="array" ref="D21">INDEX($D$76:$AD$111,$C82,D$65)</f>
        <v>767.55600000000004</v>
      </c>
      <c r="E21" s="46" cm="1">
        <f t="array" ref="E21">INDEX($D$76:$AD$111,$C82,E$65)</f>
        <v>762.59</v>
      </c>
      <c r="F21" s="46"/>
      <c r="G21" s="48" t="str" cm="1">
        <f t="array" ref="G21">HYPERLINK(TEXT("#"&amp;INDEX($D$126:$AD$161,$C132,C$65),),INDEX($D$126:$AD$161,$C132,C$65))</f>
        <v>A126251750V</v>
      </c>
      <c r="H21" s="48" t="str" cm="1">
        <f t="array" ref="H21">HYPERLINK(TEXT("#"&amp;INDEX($D$126:$AD$161,$C132,D$65),),INDEX($D$126:$AD$161,$C132,D$65))</f>
        <v>A126266438C</v>
      </c>
      <c r="I21" s="48" t="str" cm="1">
        <f t="array" ref="I21">HYPERLINK(TEXT("#"&amp;INDEX($D$126:$AD$161,$C132,E$65),),INDEX($D$126:$AD$161,$C132,E$65))</f>
        <v>A126259094C</v>
      </c>
    </row>
    <row r="22" spans="1:9">
      <c r="A22" s="45"/>
      <c r="B22" s="54" t="s">
        <v>2908</v>
      </c>
      <c r="C22" s="46" cm="1">
        <f t="array" ref="C22">INDEX($D$76:$AD$111,$C83,C$65)</f>
        <v>1837.336</v>
      </c>
      <c r="D22" s="46" cm="1">
        <f t="array" ref="D22">INDEX($D$76:$AD$111,$C83,D$65)</f>
        <v>937.92200000000003</v>
      </c>
      <c r="E22" s="46" cm="1">
        <f t="array" ref="E22">INDEX($D$76:$AD$111,$C83,E$65)</f>
        <v>899.41399999999999</v>
      </c>
      <c r="F22" s="46"/>
      <c r="G22" s="48" t="str" cm="1">
        <f t="array" ref="G22">HYPERLINK(TEXT("#"&amp;INDEX($D$126:$AD$161,$C133,C$65),),INDEX($D$126:$AD$161,$C133,C$65))</f>
        <v>A126251694L</v>
      </c>
      <c r="H22" s="48" t="str" cm="1">
        <f t="array" ref="H22">HYPERLINK(TEXT("#"&amp;INDEX($D$126:$AD$161,$C133,D$65),),INDEX($D$126:$AD$161,$C133,D$65))</f>
        <v>A126266382C</v>
      </c>
      <c r="I22" s="48" t="str" cm="1">
        <f t="array" ref="I22">HYPERLINK(TEXT("#"&amp;INDEX($D$126:$AD$161,$C133,E$65),),INDEX($D$126:$AD$161,$C133,E$65))</f>
        <v>A126259038K</v>
      </c>
    </row>
    <row r="23" spans="1:9">
      <c r="A23" s="45"/>
      <c r="B23" s="53" t="s">
        <v>2909</v>
      </c>
      <c r="C23" s="46" cm="1">
        <f t="array" ref="C23">INDEX($D$76:$AD$111,$C84,C$65)</f>
        <v>2407.4609999999998</v>
      </c>
      <c r="D23" s="46" cm="1">
        <f t="array" ref="D23">INDEX($D$76:$AD$111,$C84,D$65)</f>
        <v>1267.6210000000001</v>
      </c>
      <c r="E23" s="46" cm="1">
        <f t="array" ref="E23">INDEX($D$76:$AD$111,$C84,E$65)</f>
        <v>1139.8399999999999</v>
      </c>
      <c r="F23" s="46"/>
      <c r="G23" s="48" t="str" cm="1">
        <f t="array" ref="G23">HYPERLINK(TEXT("#"&amp;INDEX($D$126:$AD$161,$C134,C$65),),INDEX($D$126:$AD$161,$C134,C$65))</f>
        <v>A126251782L</v>
      </c>
      <c r="H23" s="48" t="str" cm="1">
        <f t="array" ref="H23">HYPERLINK(TEXT("#"&amp;INDEX($D$126:$AD$161,$C134,D$65),),INDEX($D$126:$AD$161,$C134,D$65))</f>
        <v>A126266470C</v>
      </c>
      <c r="I23" s="48" t="str" cm="1">
        <f t="array" ref="I23">HYPERLINK(TEXT("#"&amp;INDEX($D$126:$AD$161,$C134,E$65),),INDEX($D$126:$AD$161,$C134,E$65))</f>
        <v>A126259126K</v>
      </c>
    </row>
    <row r="24" spans="1:9">
      <c r="A24" s="45"/>
      <c r="B24" s="52" t="s">
        <v>2910</v>
      </c>
      <c r="C24" s="46" cm="1">
        <f t="array" ref="C24">INDEX($D$76:$AD$111,$C85,C$65)</f>
        <v>6155.7749999999996</v>
      </c>
      <c r="D24" s="46" cm="1">
        <f t="array" ref="D24">INDEX($D$76:$AD$111,$C85,D$65)</f>
        <v>3303.933</v>
      </c>
      <c r="E24" s="46" cm="1">
        <f t="array" ref="E24">INDEX($D$76:$AD$111,$C85,E$65)</f>
        <v>2851.8420000000001</v>
      </c>
      <c r="F24" s="46"/>
      <c r="G24" s="48" t="str" cm="1">
        <f t="array" ref="G24">HYPERLINK(TEXT("#"&amp;INDEX($D$126:$AD$161,$C135,C$65),),INDEX($D$126:$AD$161,$C135,C$65))</f>
        <v>A126251754C</v>
      </c>
      <c r="H24" s="48" t="str" cm="1">
        <f t="array" ref="H24">HYPERLINK(TEXT("#"&amp;INDEX($D$126:$AD$161,$C135,D$65),),INDEX($D$126:$AD$161,$C135,D$65))</f>
        <v>A126266442V</v>
      </c>
      <c r="I24" s="48" t="str" cm="1">
        <f t="array" ref="I24">HYPERLINK(TEXT("#"&amp;INDEX($D$126:$AD$161,$C135,E$65),),INDEX($D$126:$AD$161,$C135,E$65))</f>
        <v>A126259098L</v>
      </c>
    </row>
    <row r="25" spans="1:9">
      <c r="A25" s="45"/>
      <c r="B25" s="53" t="s">
        <v>2911</v>
      </c>
      <c r="C25" s="46" cm="1">
        <f t="array" ref="C25">INDEX($D$76:$AD$111,$C86,C$65)</f>
        <v>2562.5659999999998</v>
      </c>
      <c r="D25" s="46" cm="1">
        <f t="array" ref="D25">INDEX($D$76:$AD$111,$C86,D$65)</f>
        <v>1350.3320000000001</v>
      </c>
      <c r="E25" s="46" cm="1">
        <f t="array" ref="E25">INDEX($D$76:$AD$111,$C86,E$65)</f>
        <v>1212.2339999999999</v>
      </c>
      <c r="F25" s="46"/>
      <c r="G25" s="48" t="str" cm="1">
        <f t="array" ref="G25">HYPERLINK(TEXT("#"&amp;INDEX($D$126:$AD$161,$C136,C$65),),INDEX($D$126:$AD$161,$C136,C$65))</f>
        <v>A126251786W</v>
      </c>
      <c r="H25" s="48" t="str" cm="1">
        <f t="array" ref="H25">HYPERLINK(TEXT("#"&amp;INDEX($D$126:$AD$161,$C136,D$65),),INDEX($D$126:$AD$161,$C136,D$65))</f>
        <v>A126266474L</v>
      </c>
      <c r="I25" s="48" t="str" cm="1">
        <f t="array" ref="I25">HYPERLINK(TEXT("#"&amp;INDEX($D$126:$AD$161,$C136,E$65),),INDEX($D$126:$AD$161,$C136,E$65))</f>
        <v>A126259130A</v>
      </c>
    </row>
    <row r="26" spans="1:9">
      <c r="A26" s="45"/>
      <c r="B26" s="53" t="s">
        <v>2912</v>
      </c>
      <c r="C26" s="46" cm="1">
        <f t="array" ref="C26">INDEX($D$76:$AD$111,$C87,C$65)</f>
        <v>3593.2089999999998</v>
      </c>
      <c r="D26" s="46" cm="1">
        <f t="array" ref="D26">INDEX($D$76:$AD$111,$C87,D$65)</f>
        <v>1953.6010000000001</v>
      </c>
      <c r="E26" s="46" cm="1">
        <f t="array" ref="E26">INDEX($D$76:$AD$111,$C87,E$65)</f>
        <v>1639.6079999999999</v>
      </c>
      <c r="F26" s="46"/>
      <c r="G26" s="48" t="str" cm="1">
        <f t="array" ref="G26">HYPERLINK(TEXT("#"&amp;INDEX($D$126:$AD$161,$C137,C$65),),INDEX($D$126:$AD$161,$C137,C$65))</f>
        <v>A126251698W</v>
      </c>
      <c r="H26" s="48" t="str" cm="1">
        <f t="array" ref="H26">HYPERLINK(TEXT("#"&amp;INDEX($D$126:$AD$161,$C137,D$65),),INDEX($D$126:$AD$161,$C137,D$65))</f>
        <v>A126266386L</v>
      </c>
      <c r="I26" s="48" t="str" cm="1">
        <f t="array" ref="I26">HYPERLINK(TEXT("#"&amp;INDEX($D$126:$AD$161,$C137,E$65),),INDEX($D$126:$AD$161,$C137,E$65))</f>
        <v>A126259042A</v>
      </c>
    </row>
    <row r="27" spans="1:9">
      <c r="A27" s="45"/>
      <c r="B27" s="54" t="s">
        <v>2913</v>
      </c>
      <c r="C27" s="46" cm="1">
        <f t="array" ref="C27">INDEX($D$76:$AD$111,$C88,C$65)</f>
        <v>2206.36</v>
      </c>
      <c r="D27" s="46" cm="1">
        <f t="array" ref="D27">INDEX($D$76:$AD$111,$C88,D$65)</f>
        <v>1171.251</v>
      </c>
      <c r="E27" s="46" cm="1">
        <f t="array" ref="E27">INDEX($D$76:$AD$111,$C88,E$65)</f>
        <v>1035.1089999999999</v>
      </c>
      <c r="F27" s="46"/>
      <c r="G27" s="48" t="str" cm="1">
        <f t="array" ref="G27">HYPERLINK(TEXT("#"&amp;INDEX($D$126:$AD$161,$C138,C$65),),INDEX($D$126:$AD$161,$C138,C$65))</f>
        <v>A126251658C</v>
      </c>
      <c r="H27" s="48" t="str" cm="1">
        <f t="array" ref="H27">HYPERLINK(TEXT("#"&amp;INDEX($D$126:$AD$161,$C138,D$65),),INDEX($D$126:$AD$161,$C138,D$65))</f>
        <v>A126266346V</v>
      </c>
      <c r="I27" s="48" t="str" cm="1">
        <f t="array" ref="I27">HYPERLINK(TEXT("#"&amp;INDEX($D$126:$AD$161,$C138,E$65),),INDEX($D$126:$AD$161,$C138,E$65))</f>
        <v>A126259002J</v>
      </c>
    </row>
    <row r="28" spans="1:9">
      <c r="A28" s="45"/>
      <c r="B28" s="53" t="s">
        <v>2914</v>
      </c>
      <c r="C28" s="46" cm="1">
        <f t="array" ref="C28">INDEX($D$76:$AD$111,$C89,C$65)</f>
        <v>1386.8489999999999</v>
      </c>
      <c r="D28" s="46" cm="1">
        <f t="array" ref="D28">INDEX($D$76:$AD$111,$C89,D$65)</f>
        <v>782.351</v>
      </c>
      <c r="E28" s="46" cm="1">
        <f t="array" ref="E28">INDEX($D$76:$AD$111,$C89,E$65)</f>
        <v>604.49900000000002</v>
      </c>
      <c r="F28" s="46"/>
      <c r="G28" s="48" t="str" cm="1">
        <f t="array" ref="G28">HYPERLINK(TEXT("#"&amp;INDEX($D$126:$AD$161,$C139,C$65),),INDEX($D$126:$AD$161,$C139,C$65))</f>
        <v>A126251670V</v>
      </c>
      <c r="H28" s="48" t="str" cm="1">
        <f t="array" ref="H28">HYPERLINK(TEXT("#"&amp;INDEX($D$126:$AD$161,$C139,D$65),),INDEX($D$126:$AD$161,$C139,D$65))</f>
        <v>A126266358C</v>
      </c>
      <c r="I28" s="48" t="str" cm="1">
        <f t="array" ref="I28">HYPERLINK(TEXT("#"&amp;INDEX($D$126:$AD$161,$C139,E$65),),INDEX($D$126:$AD$161,$C139,E$65))</f>
        <v>A126259014T</v>
      </c>
    </row>
    <row r="29" spans="1:9">
      <c r="A29" s="55" t="s">
        <v>2915</v>
      </c>
      <c r="B29" s="56"/>
      <c r="C29" s="46"/>
      <c r="D29" s="46"/>
      <c r="E29" s="46"/>
      <c r="F29" s="46"/>
      <c r="G29" s="48"/>
      <c r="H29" s="48"/>
      <c r="I29" s="48"/>
    </row>
    <row r="30" spans="1:9">
      <c r="A30" s="45"/>
      <c r="B30" s="51" t="s">
        <v>2916</v>
      </c>
      <c r="C30" s="46" cm="1">
        <f t="array" ref="C30">INDEX($D$76:$AD$111,$C91,C$65)</f>
        <v>1105.393</v>
      </c>
      <c r="D30" s="46" cm="1">
        <f t="array" ref="D30">INDEX($D$76:$AD$111,$C91,D$65)</f>
        <v>565.44799999999998</v>
      </c>
      <c r="E30" s="46" cm="1">
        <f t="array" ref="E30">INDEX($D$76:$AD$111,$C91,E$65)</f>
        <v>539.94500000000005</v>
      </c>
      <c r="F30" s="46"/>
      <c r="G30" s="48" t="str" cm="1">
        <f t="array" ref="G30">HYPERLINK(TEXT("#"&amp;INDEX($D$126:$AD$161,$C141,C$65),),INDEX($D$126:$AD$161,$C141,C$65))</f>
        <v>A126251730K</v>
      </c>
      <c r="H30" s="48" t="str" cm="1">
        <f t="array" ref="H30">HYPERLINK(TEXT("#"&amp;INDEX($D$126:$AD$161,$C141,D$65),),INDEX($D$126:$AD$161,$C141,D$65))</f>
        <v>A126266418V</v>
      </c>
      <c r="I30" s="48" t="str" cm="1">
        <f t="array" ref="I30">HYPERLINK(TEXT("#"&amp;INDEX($D$126:$AD$161,$C141,E$65),),INDEX($D$126:$AD$161,$C141,E$65))</f>
        <v>A126259074V</v>
      </c>
    </row>
    <row r="31" spans="1:9">
      <c r="A31" s="45"/>
      <c r="B31" s="51" t="s">
        <v>2917</v>
      </c>
      <c r="C31" s="46" cm="1">
        <f t="array" ref="C31">INDEX($D$76:$AD$111,$C92,C$65)</f>
        <v>13226.473</v>
      </c>
      <c r="D31" s="46" cm="1">
        <f t="array" ref="D31">INDEX($D$76:$AD$111,$C92,D$65)</f>
        <v>6891.777</v>
      </c>
      <c r="E31" s="46" cm="1">
        <f t="array" ref="E31">INDEX($D$76:$AD$111,$C92,E$65)</f>
        <v>6334.6959999999999</v>
      </c>
      <c r="F31" s="46"/>
      <c r="G31" s="48" t="str" cm="1">
        <f t="array" ref="G31">HYPERLINK(TEXT("#"&amp;INDEX($D$126:$AD$161,$C142,C$65),),INDEX($D$126:$AD$161,$C142,C$65))</f>
        <v>A126251674C</v>
      </c>
      <c r="H31" s="48" t="str" cm="1">
        <f t="array" ref="H31">HYPERLINK(TEXT("#"&amp;INDEX($D$126:$AD$161,$C142,D$65),),INDEX($D$126:$AD$161,$C142,D$65))</f>
        <v>A126266362V</v>
      </c>
      <c r="I31" s="48" t="str" cm="1">
        <f t="array" ref="I31">HYPERLINK(TEXT("#"&amp;INDEX($D$126:$AD$161,$C142,E$65),),INDEX($D$126:$AD$161,$C142,E$65))</f>
        <v>A126259018A</v>
      </c>
    </row>
    <row r="32" spans="1:9">
      <c r="A32" s="55" t="s">
        <v>2918</v>
      </c>
      <c r="B32" s="57"/>
      <c r="C32" s="58" cm="1">
        <f t="array" ref="C32">INDEX($D$76:$AD$111,$C93,C$65)</f>
        <v>14331.866</v>
      </c>
      <c r="D32" s="58" cm="1">
        <f t="array" ref="D32">INDEX($D$76:$AD$111,$C93,D$65)</f>
        <v>7457.2240000000002</v>
      </c>
      <c r="E32" s="58" cm="1">
        <f t="array" ref="E32">INDEX($D$76:$AD$111,$C93,E$65)</f>
        <v>6874.6419999999998</v>
      </c>
      <c r="F32" s="46"/>
      <c r="G32" s="48" t="str" cm="1">
        <f t="array" ref="G32">HYPERLINK(TEXT("#"&amp;INDEX($D$126:$AD$161,$C143,C$65),),INDEX($D$126:$AD$161,$C143,C$65))</f>
        <v>A126251734V</v>
      </c>
      <c r="H32" s="48" t="str" cm="1">
        <f t="array" ref="H32">HYPERLINK(TEXT("#"&amp;INDEX($D$126:$AD$161,$C143,D$65),),INDEX($D$126:$AD$161,$C143,D$65))</f>
        <v>A126266422K</v>
      </c>
      <c r="I32" s="48" t="str" cm="1">
        <f t="array" ref="I32">HYPERLINK(TEXT("#"&amp;INDEX($D$126:$AD$161,$C143,E$65),),INDEX($D$126:$AD$161,$C143,E$65))</f>
        <v>A126259078C</v>
      </c>
    </row>
    <row r="33" spans="1:20">
      <c r="A33" s="41" t="s">
        <v>2919</v>
      </c>
      <c r="B33" s="42"/>
      <c r="C33" s="42"/>
      <c r="D33" s="42"/>
      <c r="E33" s="42"/>
      <c r="F33" s="46"/>
      <c r="G33" s="42"/>
      <c r="H33" s="42"/>
      <c r="I33" s="42"/>
    </row>
    <row r="34" spans="1:20">
      <c r="A34" s="59" t="s">
        <v>2920</v>
      </c>
      <c r="B34" s="60"/>
      <c r="C34" s="58" cm="1">
        <f t="array" ref="C34">INDEX($D$76:$AD$111,$C95,C$65)</f>
        <v>3527.2170000000001</v>
      </c>
      <c r="D34" s="58" cm="1">
        <f t="array" ref="D34">INDEX($D$76:$AD$111,$C95,D$65)</f>
        <v>1684.232</v>
      </c>
      <c r="E34" s="58" cm="1">
        <f t="array" ref="E34">INDEX($D$76:$AD$111,$C95,E$65)</f>
        <v>1842.9849999999999</v>
      </c>
      <c r="F34" s="46"/>
      <c r="G34" s="48" t="str" cm="1">
        <f t="array" ref="G34">HYPERLINK(TEXT("#"&amp;INDEX($D$126:$AD$161,$C145,C$65),),INDEX($D$126:$AD$161,$C145,C$65))</f>
        <v>A126251758L</v>
      </c>
      <c r="H34" s="48" t="str" cm="1">
        <f t="array" ref="H34">HYPERLINK(TEXT("#"&amp;INDEX($D$126:$AD$161,$C145,D$65),),INDEX($D$126:$AD$161,$C145,D$65))</f>
        <v>A126266446C</v>
      </c>
      <c r="I34" s="48" t="str" cm="1">
        <f t="array" ref="I34">HYPERLINK(TEXT("#"&amp;INDEX($D$126:$AD$161,$C145,E$65),),INDEX($D$126:$AD$161,$C145,E$65))</f>
        <v>A126259102T</v>
      </c>
    </row>
    <row r="35" spans="1:20">
      <c r="A35" s="61"/>
      <c r="B35" s="60" t="s">
        <v>2921</v>
      </c>
      <c r="C35" s="46" cm="1">
        <f t="array" ref="C35">INDEX($D$76:$AD$111,$C96,C$65)</f>
        <v>2480.3870000000002</v>
      </c>
      <c r="D35" s="46" cm="1">
        <f t="array" ref="D35">INDEX($D$76:$AD$111,$C96,D$65)</f>
        <v>1212.1659999999999</v>
      </c>
      <c r="E35" s="46" cm="1">
        <f t="array" ref="E35">INDEX($D$76:$AD$111,$C96,E$65)</f>
        <v>1268.221</v>
      </c>
      <c r="F35" s="46"/>
      <c r="G35" s="48" t="str" cm="1">
        <f t="array" ref="G35">HYPERLINK(TEXT("#"&amp;INDEX($D$126:$AD$161,$C146,C$65),),INDEX($D$126:$AD$161,$C146,C$65))</f>
        <v>A126251762C</v>
      </c>
      <c r="H35" s="48" t="str" cm="1">
        <f t="array" ref="H35">HYPERLINK(TEXT("#"&amp;INDEX($D$126:$AD$161,$C146,D$65),),INDEX($D$126:$AD$161,$C146,D$65))</f>
        <v>A126266450V</v>
      </c>
      <c r="I35" s="48" t="str" cm="1">
        <f t="array" ref="I35">HYPERLINK(TEXT("#"&amp;INDEX($D$126:$AD$161,$C146,E$65),),INDEX($D$126:$AD$161,$C146,E$65))</f>
        <v>A126259106A</v>
      </c>
    </row>
    <row r="36" spans="1:20">
      <c r="A36" s="61"/>
      <c r="B36" s="62" t="s">
        <v>2922</v>
      </c>
      <c r="C36" s="46" cm="1">
        <f t="array" ref="C36">INDEX($D$76:$AD$111,$C97,C$65)</f>
        <v>0</v>
      </c>
      <c r="D36" s="46" cm="1">
        <f t="array" ref="D36">INDEX($D$76:$AD$111,$C97,D$65)</f>
        <v>0</v>
      </c>
      <c r="E36" s="46" cm="1">
        <f t="array" ref="E36">INDEX($D$76:$AD$111,$C97,E$65)</f>
        <v>0</v>
      </c>
      <c r="F36" s="46"/>
      <c r="G36" s="48" t="str" cm="1">
        <f t="array" ref="G36">HYPERLINK(TEXT("#"&amp;INDEX($D$126:$AD$161,$C147,C$65),),INDEX($D$126:$AD$161,$C147,C$65))</f>
        <v>A126251682C</v>
      </c>
      <c r="H36" s="48" t="str" cm="1">
        <f t="array" ref="H36">HYPERLINK(TEXT("#"&amp;INDEX($D$126:$AD$161,$C147,D$65),),INDEX($D$126:$AD$161,$C147,D$65))</f>
        <v>A126266370V</v>
      </c>
      <c r="I36" s="48" t="str" cm="1">
        <f t="array" ref="I36">HYPERLINK(TEXT("#"&amp;INDEX($D$126:$AD$161,$C147,E$65),),INDEX($D$126:$AD$161,$C147,E$65))</f>
        <v>A126259026A</v>
      </c>
    </row>
    <row r="37" spans="1:20">
      <c r="A37" s="61"/>
      <c r="B37" s="62" t="s">
        <v>2923</v>
      </c>
      <c r="C37" s="46" cm="1">
        <f t="array" ref="C37">INDEX($D$76:$AD$111,$C98,C$65)</f>
        <v>927.41800000000001</v>
      </c>
      <c r="D37" s="46" cm="1">
        <f t="array" ref="D37">INDEX($D$76:$AD$111,$C98,D$65)</f>
        <v>422.94</v>
      </c>
      <c r="E37" s="46" cm="1">
        <f t="array" ref="E37">INDEX($D$76:$AD$111,$C98,E$65)</f>
        <v>504.47800000000001</v>
      </c>
      <c r="F37" s="46"/>
      <c r="G37" s="48" t="str" cm="1">
        <f t="array" ref="G37">HYPERLINK(TEXT("#"&amp;INDEX($D$126:$AD$161,$C148,C$65),),INDEX($D$126:$AD$161,$C148,C$65))</f>
        <v>A126251662V</v>
      </c>
      <c r="H37" s="48" t="str" cm="1">
        <f t="array" ref="H37">HYPERLINK(TEXT("#"&amp;INDEX($D$126:$AD$161,$C148,D$65),),INDEX($D$126:$AD$161,$C148,D$65))</f>
        <v>A126266350K</v>
      </c>
      <c r="I37" s="48" t="str" cm="1">
        <f t="array" ref="I37">HYPERLINK(TEXT("#"&amp;INDEX($D$126:$AD$161,$C148,E$65),),INDEX($D$126:$AD$161,$C148,E$65))</f>
        <v>A126259006T</v>
      </c>
    </row>
    <row r="38" spans="1:20">
      <c r="A38" s="61"/>
      <c r="B38" s="62" t="s">
        <v>2924</v>
      </c>
      <c r="C38" s="46" cm="1">
        <f t="array" ref="C38">INDEX($D$76:$AD$111,$C99,C$65)</f>
        <v>254.197</v>
      </c>
      <c r="D38" s="46" cm="1">
        <f t="array" ref="D38">INDEX($D$76:$AD$111,$C99,D$65)</f>
        <v>101.866</v>
      </c>
      <c r="E38" s="46" cm="1">
        <f t="array" ref="E38">INDEX($D$76:$AD$111,$C99,E$65)</f>
        <v>152.33099999999999</v>
      </c>
      <c r="F38" s="46"/>
      <c r="G38" s="48" t="str" cm="1">
        <f t="array" ref="G38">HYPERLINK(TEXT("#"&amp;INDEX($D$126:$AD$161,$C149,C$65),),INDEX($D$126:$AD$161,$C149,C$65))</f>
        <v>A126251702A</v>
      </c>
      <c r="H38" s="48" t="str" cm="1">
        <f t="array" ref="H38">HYPERLINK(TEXT("#"&amp;INDEX($D$126:$AD$161,$C149,D$65),),INDEX($D$126:$AD$161,$C149,D$65))</f>
        <v>A126266390C</v>
      </c>
      <c r="I38" s="48" t="str" cm="1">
        <f t="array" ref="I38">HYPERLINK(TEXT("#"&amp;INDEX($D$126:$AD$161,$C149,E$65),),INDEX($D$126:$AD$161,$C149,E$65))</f>
        <v>A126259046K</v>
      </c>
    </row>
    <row r="39" spans="1:20">
      <c r="A39" s="61"/>
      <c r="B39" s="60" t="s">
        <v>2925</v>
      </c>
      <c r="C39" s="46" cm="1">
        <f t="array" ref="C39">INDEX($D$76:$AD$111,$C100,C$65)</f>
        <v>272.67599999999999</v>
      </c>
      <c r="D39" s="46" cm="1">
        <f t="array" ref="D39">INDEX($D$76:$AD$111,$C100,D$65)</f>
        <v>152.06899999999999</v>
      </c>
      <c r="E39" s="46" cm="1">
        <f t="array" ref="E39">INDEX($D$76:$AD$111,$C100,E$65)</f>
        <v>120.607</v>
      </c>
      <c r="F39" s="46"/>
      <c r="G39" s="48" t="str" cm="1">
        <f t="array" ref="G39">HYPERLINK(TEXT("#"&amp;INDEX($D$126:$AD$161,$C150,C$65),),INDEX($D$126:$AD$161,$C150,C$65))</f>
        <v>A126251678L</v>
      </c>
      <c r="H39" s="48" t="str" cm="1">
        <f t="array" ref="H39">HYPERLINK(TEXT("#"&amp;INDEX($D$126:$AD$161,$C150,D$65),),INDEX($D$126:$AD$161,$C150,D$65))</f>
        <v>A126266366C</v>
      </c>
      <c r="I39" s="48" t="str" cm="1">
        <f t="array" ref="I39">HYPERLINK(TEXT("#"&amp;INDEX($D$126:$AD$161,$C150,E$65),),INDEX($D$126:$AD$161,$C150,E$65))</f>
        <v>A126259022T</v>
      </c>
    </row>
    <row r="40" spans="1:20">
      <c r="A40" s="61"/>
      <c r="B40" s="60" t="s">
        <v>2926</v>
      </c>
      <c r="C40" s="46" cm="1">
        <f t="array" ref="C40">INDEX($D$76:$AD$111,$C101,C$65)</f>
        <v>774.15499999999997</v>
      </c>
      <c r="D40" s="46" cm="1">
        <f t="array" ref="D40">INDEX($D$76:$AD$111,$C101,D$65)</f>
        <v>319.99700000000001</v>
      </c>
      <c r="E40" s="46" cm="1">
        <f t="array" ref="E40">INDEX($D$76:$AD$111,$C101,E$65)</f>
        <v>454.15699999999998</v>
      </c>
      <c r="F40" s="46"/>
      <c r="G40" s="48" t="str" cm="1">
        <f t="array" ref="G40">HYPERLINK(TEXT("#"&amp;INDEX($D$126:$AD$161,$C151,C$65),),INDEX($D$126:$AD$161,$C151,C$65))</f>
        <v>A126251706K</v>
      </c>
      <c r="H40" s="48" t="str" cm="1">
        <f t="array" ref="H40">HYPERLINK(TEXT("#"&amp;INDEX($D$126:$AD$161,$C151,D$65),),INDEX($D$126:$AD$161,$C151,D$65))</f>
        <v>A126266394L</v>
      </c>
      <c r="I40" s="48" t="str" cm="1">
        <f t="array" ref="I40">HYPERLINK(TEXT("#"&amp;INDEX($D$126:$AD$161,$C151,E$65),),INDEX($D$126:$AD$161,$C151,E$65))</f>
        <v>A126259050A</v>
      </c>
    </row>
    <row r="41" spans="1:20">
      <c r="A41" s="63" t="s">
        <v>2927</v>
      </c>
      <c r="B41" s="45"/>
      <c r="C41" s="58" cm="1">
        <f t="array" ref="C41">INDEX($D$76:$AD$111,$C102,C$65)</f>
        <v>1513.4590000000001</v>
      </c>
      <c r="D41" s="58" cm="1">
        <f t="array" ref="D41">INDEX($D$76:$AD$111,$C102,D$65)</f>
        <v>704.01499999999999</v>
      </c>
      <c r="E41" s="58" cm="1">
        <f t="array" ref="E41">INDEX($D$76:$AD$111,$C102,E$65)</f>
        <v>809.44399999999996</v>
      </c>
      <c r="F41" s="46"/>
      <c r="G41" s="48" t="str" cm="1">
        <f t="array" ref="G41">HYPERLINK(TEXT("#"&amp;INDEX($D$126:$AD$161,$C152,C$65),),INDEX($D$126:$AD$161,$C152,C$65))</f>
        <v>A126251686L</v>
      </c>
      <c r="H41" s="48" t="str" cm="1">
        <f t="array" ref="H41">HYPERLINK(TEXT("#"&amp;INDEX($D$126:$AD$161,$C152,D$65),),INDEX($D$126:$AD$161,$C152,D$65))</f>
        <v>A126266374C</v>
      </c>
      <c r="I41" s="48" t="str" cm="1">
        <f t="array" ref="I41">HYPERLINK(TEXT("#"&amp;INDEX($D$126:$AD$161,$C152,E$65),),INDEX($D$126:$AD$161,$C152,E$65))</f>
        <v>A126259030T</v>
      </c>
    </row>
    <row r="42" spans="1:20">
      <c r="A42" s="61"/>
      <c r="B42" s="60" t="s">
        <v>2928</v>
      </c>
      <c r="C42" s="46" cm="1">
        <f t="array" ref="C42">INDEX($D$76:$AD$111,$C103,C$65)</f>
        <v>863.15700000000004</v>
      </c>
      <c r="D42" s="46" cm="1">
        <f t="array" ref="D42">INDEX($D$76:$AD$111,$C103,D$65)</f>
        <v>428.53699999999998</v>
      </c>
      <c r="E42" s="46" cm="1">
        <f t="array" ref="E42">INDEX($D$76:$AD$111,$C103,E$65)</f>
        <v>434.62</v>
      </c>
      <c r="F42" s="46"/>
      <c r="G42" s="48" t="str" cm="1">
        <f t="array" ref="G42">HYPERLINK(TEXT("#"&amp;INDEX($D$126:$AD$161,$C153,C$65),),INDEX($D$126:$AD$161,$C153,C$65))</f>
        <v>A126251710A</v>
      </c>
      <c r="H42" s="48" t="str" cm="1">
        <f t="array" ref="H42">HYPERLINK(TEXT("#"&amp;INDEX($D$126:$AD$161,$C153,D$65),),INDEX($D$126:$AD$161,$C153,D$65))</f>
        <v>A126266398W</v>
      </c>
      <c r="I42" s="48" t="str" cm="1">
        <f t="array" ref="I42">HYPERLINK(TEXT("#"&amp;INDEX($D$126:$AD$161,$C153,E$65),),INDEX($D$126:$AD$161,$C153,E$65))</f>
        <v>A126259054K</v>
      </c>
    </row>
    <row r="43" spans="1:20">
      <c r="A43" s="61"/>
      <c r="B43" s="62" t="s">
        <v>2929</v>
      </c>
      <c r="C43" s="46" cm="1">
        <f t="array" ref="C43">INDEX($D$76:$AD$111,$C104,C$65)</f>
        <v>80.774000000000001</v>
      </c>
      <c r="D43" s="46" cm="1">
        <f t="array" ref="D43">INDEX($D$76:$AD$111,$C104,D$65)</f>
        <v>34.606999999999999</v>
      </c>
      <c r="E43" s="46" cm="1">
        <f t="array" ref="E43">INDEX($D$76:$AD$111,$C104,E$65)</f>
        <v>46.167000000000002</v>
      </c>
      <c r="F43" s="46"/>
      <c r="G43" s="48" t="str" cm="1">
        <f t="array" ref="G43">HYPERLINK(TEXT("#"&amp;INDEX($D$126:$AD$161,$C154,C$65),),INDEX($D$126:$AD$161,$C154,C$65))</f>
        <v>A126251738C</v>
      </c>
      <c r="H43" s="48" t="str" cm="1">
        <f t="array" ref="H43">HYPERLINK(TEXT("#"&amp;INDEX($D$126:$AD$161,$C154,D$65),),INDEX($D$126:$AD$161,$C154,D$65))</f>
        <v>A126266426V</v>
      </c>
      <c r="I43" s="48" t="str" cm="1">
        <f t="array" ref="I43">HYPERLINK(TEXT("#"&amp;INDEX($D$126:$AD$161,$C154,E$65),),INDEX($D$126:$AD$161,$C154,E$65))</f>
        <v>A126259082V</v>
      </c>
    </row>
    <row r="44" spans="1:20">
      <c r="A44" s="61"/>
      <c r="B44" s="60" t="s">
        <v>2930</v>
      </c>
      <c r="C44" s="46" cm="1">
        <f t="array" ref="C44">INDEX($D$76:$AD$111,$C105,C$65)</f>
        <v>650.30200000000002</v>
      </c>
      <c r="D44" s="46" cm="1">
        <f t="array" ref="D44">INDEX($D$76:$AD$111,$C105,D$65)</f>
        <v>275.47800000000001</v>
      </c>
      <c r="E44" s="46" cm="1">
        <f t="array" ref="E44">INDEX($D$76:$AD$111,$C105,E$65)</f>
        <v>374.82400000000001</v>
      </c>
      <c r="F44" s="46"/>
      <c r="G44" s="48" t="str" cm="1">
        <f t="array" ref="G44">HYPERLINK(TEXT("#"&amp;INDEX($D$126:$AD$161,$C155,C$65),),INDEX($D$126:$AD$161,$C155,C$65))</f>
        <v>A126251714K</v>
      </c>
      <c r="H44" s="48" t="str" cm="1">
        <f t="array" ref="H44">HYPERLINK(TEXT("#"&amp;INDEX($D$126:$AD$161,$C155,D$65),),INDEX($D$126:$AD$161,$C155,D$65))</f>
        <v>A126266402A</v>
      </c>
      <c r="I44" s="48" t="str" cm="1">
        <f t="array" ref="I44">HYPERLINK(TEXT("#"&amp;INDEX($D$126:$AD$161,$C155,E$65),),INDEX($D$126:$AD$161,$C155,E$65))</f>
        <v>A126259058V</v>
      </c>
    </row>
    <row r="45" spans="1:20">
      <c r="A45" s="63" t="s">
        <v>2931</v>
      </c>
      <c r="B45" s="45"/>
      <c r="C45" s="58" cm="1">
        <f t="array" ref="C45">INDEX($D$76:$AD$111,$C106,C$65)</f>
        <v>638.76499999999999</v>
      </c>
      <c r="D45" s="58" cm="1">
        <f t="array" ref="D45">INDEX($D$76:$AD$111,$C106,D$65)</f>
        <v>333.5</v>
      </c>
      <c r="E45" s="58" cm="1">
        <f t="array" ref="E45">INDEX($D$76:$AD$111,$C106,E$65)</f>
        <v>305.26499999999999</v>
      </c>
      <c r="F45" s="46"/>
      <c r="G45" s="48" t="str" cm="1">
        <f t="array" ref="G45">HYPERLINK(TEXT("#"&amp;INDEX($D$126:$AD$161,$C156,C$65),),INDEX($D$126:$AD$161,$C156,C$65))</f>
        <v>A126251690C</v>
      </c>
      <c r="H45" s="48" t="str" cm="1">
        <f t="array" ref="H45">HYPERLINK(TEXT("#"&amp;INDEX($D$126:$AD$161,$C156,D$65),),INDEX($D$126:$AD$161,$C156,D$65))</f>
        <v>A126266378L</v>
      </c>
      <c r="I45" s="48" t="str" cm="1">
        <f t="array" ref="I45">HYPERLINK(TEXT("#"&amp;INDEX($D$126:$AD$161,$C156,E$65),),INDEX($D$126:$AD$161,$C156,E$65))</f>
        <v>A126259034A</v>
      </c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</row>
    <row r="46" spans="1:20">
      <c r="A46" s="61"/>
      <c r="B46" s="60" t="s">
        <v>2932</v>
      </c>
      <c r="C46" s="46" cm="1">
        <f t="array" ref="C46">INDEX($D$76:$AD$111,$C107,C$65)</f>
        <v>268.04199999999997</v>
      </c>
      <c r="D46" s="46" cm="1">
        <f t="array" ref="D46">INDEX($D$76:$AD$111,$C107,D$65)</f>
        <v>150.72</v>
      </c>
      <c r="E46" s="46" cm="1">
        <f t="array" ref="E46">INDEX($D$76:$AD$111,$C107,E$65)</f>
        <v>117.322</v>
      </c>
      <c r="F46" s="46"/>
      <c r="G46" s="48" t="str" cm="1">
        <f t="array" ref="G46">HYPERLINK(TEXT("#"&amp;INDEX($D$126:$AD$161,$C157,C$65),),INDEX($D$126:$AD$161,$C157,C$65))</f>
        <v>A126251766L</v>
      </c>
      <c r="H46" s="48" t="str" cm="1">
        <f t="array" ref="H46">HYPERLINK(TEXT("#"&amp;INDEX($D$126:$AD$161,$C157,D$65),),INDEX($D$126:$AD$161,$C157,D$65))</f>
        <v>A126266454C</v>
      </c>
      <c r="I46" s="48" t="str" cm="1">
        <f t="array" ref="I46">HYPERLINK(TEXT("#"&amp;INDEX($D$126:$AD$161,$C157,E$65),),INDEX($D$126:$AD$161,$C157,E$65))</f>
        <v>A126259110T</v>
      </c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</row>
    <row r="47" spans="1:20">
      <c r="A47" s="61"/>
      <c r="B47" s="60" t="s">
        <v>2933</v>
      </c>
      <c r="C47" s="46" cm="1">
        <f t="array" ref="C47">INDEX($D$76:$AD$111,$C108,C$65)</f>
        <v>242.23599999999999</v>
      </c>
      <c r="D47" s="46" cm="1">
        <f t="array" ref="D47">INDEX($D$76:$AD$111,$C108,D$65)</f>
        <v>136.91</v>
      </c>
      <c r="E47" s="46" cm="1">
        <f t="array" ref="E47">INDEX($D$76:$AD$111,$C108,E$65)</f>
        <v>105.325</v>
      </c>
      <c r="F47" s="46"/>
      <c r="G47" s="48" t="str" cm="1">
        <f t="array" ref="G47">HYPERLINK(TEXT("#"&amp;INDEX($D$126:$AD$161,$C158,C$65),),INDEX($D$126:$AD$161,$C158,C$65))</f>
        <v>A126251742V</v>
      </c>
      <c r="H47" s="48" t="str" cm="1">
        <f t="array" ref="H47">HYPERLINK(TEXT("#"&amp;INDEX($D$126:$AD$161,$C158,D$65),),INDEX($D$126:$AD$161,$C158,D$65))</f>
        <v>A126266430K</v>
      </c>
      <c r="I47" s="48" t="str" cm="1">
        <f t="array" ref="I47">HYPERLINK(TEXT("#"&amp;INDEX($D$126:$AD$161,$C158,E$65),),INDEX($D$126:$AD$161,$C158,E$65))</f>
        <v>A126259086C</v>
      </c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</row>
    <row r="48" spans="1:20">
      <c r="A48" s="61"/>
      <c r="B48" s="62" t="s">
        <v>2934</v>
      </c>
      <c r="C48" s="46" cm="1">
        <f t="array" ref="C48">INDEX($D$76:$AD$111,$C109,C$65)</f>
        <v>36.284999999999997</v>
      </c>
      <c r="D48" s="46" cm="1">
        <f t="array" ref="D48">INDEX($D$76:$AD$111,$C109,D$65)</f>
        <v>14.351000000000001</v>
      </c>
      <c r="E48" s="46" cm="1">
        <f t="array" ref="E48">INDEX($D$76:$AD$111,$C109,E$65)</f>
        <v>21.934999999999999</v>
      </c>
      <c r="F48" s="46"/>
      <c r="G48" s="48" t="str" cm="1">
        <f t="array" ref="G48">HYPERLINK(TEXT("#"&amp;INDEX($D$126:$AD$161,$C159,C$65),),INDEX($D$126:$AD$161,$C159,C$65))</f>
        <v>A126251746C</v>
      </c>
      <c r="H48" s="48" t="str" cm="1">
        <f t="array" ref="H48">HYPERLINK(TEXT("#"&amp;INDEX($D$126:$AD$161,$C159,D$65),),INDEX($D$126:$AD$161,$C159,D$65))</f>
        <v>A126266434V</v>
      </c>
      <c r="I48" s="48" t="str" cm="1">
        <f t="array" ref="I48">HYPERLINK(TEXT("#"&amp;INDEX($D$126:$AD$161,$C159,E$65),),INDEX($D$126:$AD$161,$C159,E$65))</f>
        <v>A126259090V</v>
      </c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</row>
    <row r="49" spans="1:21">
      <c r="A49" s="61"/>
      <c r="B49" s="60" t="s">
        <v>2935</v>
      </c>
      <c r="C49" s="46" cm="1">
        <f t="array" ref="C49">INDEX($D$76:$AD$111,$C110,C$65)</f>
        <v>396.529</v>
      </c>
      <c r="D49" s="46" cm="1">
        <f t="array" ref="D49">INDEX($D$76:$AD$111,$C110,D$65)</f>
        <v>196.589</v>
      </c>
      <c r="E49" s="46" cm="1">
        <f t="array" ref="E49">INDEX($D$76:$AD$111,$C110,E$65)</f>
        <v>199.94</v>
      </c>
      <c r="F49" s="46"/>
      <c r="G49" s="48" t="str" cm="1">
        <f t="array" ref="G49">HYPERLINK(TEXT("#"&amp;INDEX($D$126:$AD$161,$C160,C$65),),INDEX($D$126:$AD$161,$C160,C$65))</f>
        <v>A126251790L</v>
      </c>
      <c r="H49" s="48" t="str" cm="1">
        <f t="array" ref="H49">HYPERLINK(TEXT("#"&amp;INDEX($D$126:$AD$161,$C160,D$65),),INDEX($D$126:$AD$161,$C160,D$65))</f>
        <v>A126266478W</v>
      </c>
      <c r="I49" s="48" t="str" cm="1">
        <f t="array" ref="I49">HYPERLINK(TEXT("#"&amp;INDEX($D$126:$AD$161,$C160,E$65),),INDEX($D$126:$AD$161,$C160,E$65))</f>
        <v>A126259134K</v>
      </c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</row>
    <row r="50" spans="1:21">
      <c r="A50" s="59" t="s">
        <v>2918</v>
      </c>
      <c r="B50" s="64"/>
      <c r="C50" s="58" cm="1">
        <f t="array" ref="C50">INDEX($D$76:$AD$111,$C111,C$65)</f>
        <v>22028.471000000001</v>
      </c>
      <c r="D50" s="58" cm="1">
        <f t="array" ref="D50">INDEX($D$76:$AD$111,$C111,D$65)</f>
        <v>10802.075999999999</v>
      </c>
      <c r="E50" s="58" cm="1">
        <f t="array" ref="E50">INDEX($D$76:$AD$111,$C111,E$65)</f>
        <v>11226.395</v>
      </c>
      <c r="F50" s="46"/>
      <c r="G50" s="48" t="str" cm="1">
        <f t="array" ref="G50">HYPERLINK(TEXT("#"&amp;INDEX($D$126:$AD$161,$C161,C$65),),INDEX($D$126:$AD$161,$C161,C$65))</f>
        <v>A126251666C</v>
      </c>
      <c r="H50" s="48" t="str" cm="1">
        <f t="array" ref="H50">HYPERLINK(TEXT("#"&amp;INDEX($D$126:$AD$161,$C161,D$65),),INDEX($D$126:$AD$161,$C161,D$65))</f>
        <v>A126266354V</v>
      </c>
      <c r="I50" s="48" t="str" cm="1">
        <f t="array" ref="I50">HYPERLINK(TEXT("#"&amp;INDEX($D$126:$AD$161,$C161,E$65),),INDEX($D$126:$AD$161,$C161,E$65))</f>
        <v>A126259010J</v>
      </c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</row>
    <row r="51" spans="1:21">
      <c r="A51" s="65"/>
      <c r="B51" s="50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</row>
    <row r="52" spans="1:21">
      <c r="A52" s="65"/>
      <c r="B52" s="50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</row>
    <row r="53" spans="1:21">
      <c r="A53" s="66" t="str">
        <f ca="1">Contents!B27</f>
        <v>© Commonwealth of Australia 2025</v>
      </c>
      <c r="B53" s="67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</row>
    <row r="54" spans="1:21">
      <c r="A54" s="66"/>
      <c r="B54" s="67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</row>
    <row r="55" spans="1:21" hidden="1">
      <c r="A55" s="68"/>
      <c r="B55" s="69" t="s">
        <v>2942</v>
      </c>
      <c r="C55" s="70">
        <v>1</v>
      </c>
      <c r="D55" s="71"/>
      <c r="E55" s="71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</row>
    <row r="56" spans="1:21" hidden="1">
      <c r="A56" s="68"/>
      <c r="B56" s="69" t="s">
        <v>2943</v>
      </c>
      <c r="C56" s="70">
        <v>4</v>
      </c>
      <c r="D56" s="71"/>
      <c r="E56" s="71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</row>
    <row r="57" spans="1:21" hidden="1">
      <c r="A57" s="68"/>
      <c r="B57" s="69" t="s">
        <v>2944</v>
      </c>
      <c r="C57" s="70">
        <v>7</v>
      </c>
      <c r="D57" s="71"/>
      <c r="E57" s="71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</row>
    <row r="58" spans="1:21" hidden="1">
      <c r="A58" s="68"/>
      <c r="B58" s="69" t="s">
        <v>2945</v>
      </c>
      <c r="C58" s="70">
        <v>10</v>
      </c>
      <c r="D58" s="71"/>
      <c r="E58" s="71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</row>
    <row r="59" spans="1:21" hidden="1">
      <c r="A59" s="68"/>
      <c r="B59" s="69" t="s">
        <v>2946</v>
      </c>
      <c r="C59" s="70">
        <v>13</v>
      </c>
      <c r="D59" s="71"/>
      <c r="E59" s="71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</row>
    <row r="60" spans="1:21" hidden="1">
      <c r="A60" s="68"/>
      <c r="B60" s="69" t="s">
        <v>2947</v>
      </c>
      <c r="C60" s="70">
        <v>16</v>
      </c>
      <c r="D60" s="71"/>
      <c r="E60" s="71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</row>
    <row r="61" spans="1:21" hidden="1">
      <c r="A61" s="68"/>
      <c r="B61" s="69" t="s">
        <v>2948</v>
      </c>
      <c r="C61" s="70">
        <v>19</v>
      </c>
      <c r="D61" s="71"/>
      <c r="E61" s="71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</row>
    <row r="62" spans="1:21" hidden="1">
      <c r="A62" s="68"/>
      <c r="B62" s="69" t="s">
        <v>2949</v>
      </c>
      <c r="C62" s="70">
        <v>22</v>
      </c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</row>
    <row r="63" spans="1:21" hidden="1">
      <c r="A63" s="68"/>
      <c r="B63" s="69" t="s">
        <v>2950</v>
      </c>
      <c r="C63" s="70">
        <v>25</v>
      </c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</row>
    <row r="64" spans="1:21" hidden="1">
      <c r="A64" s="68"/>
      <c r="B64" s="67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</row>
    <row r="65" spans="1:31" hidden="1">
      <c r="A65" s="68"/>
      <c r="B65" s="67"/>
      <c r="C65" s="70">
        <f>VLOOKUP(C10,B55:C63,2,FALSE)</f>
        <v>1</v>
      </c>
      <c r="D65" s="70">
        <f>C65+1</f>
        <v>2</v>
      </c>
      <c r="E65" s="70">
        <f>D65+1</f>
        <v>3</v>
      </c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</row>
    <row r="66" spans="1:31" hidden="1">
      <c r="A66" s="68"/>
      <c r="B66" s="67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</row>
    <row r="67" spans="1:31" hidden="1">
      <c r="A67" s="68"/>
      <c r="B67" s="67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</row>
    <row r="68" spans="1:31" hidden="1">
      <c r="A68" s="68"/>
      <c r="B68" s="67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</row>
    <row r="69" spans="1:31" hidden="1">
      <c r="A69" s="68"/>
      <c r="B69" s="67"/>
      <c r="C69" s="67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</row>
    <row r="70" spans="1:31" hidden="1">
      <c r="A70" s="68"/>
      <c r="B70" s="67"/>
      <c r="C70" s="67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</row>
    <row r="71" spans="1:31" hidden="1">
      <c r="A71" s="68"/>
      <c r="B71" s="67"/>
      <c r="C71" s="67"/>
      <c r="D71" s="70">
        <v>1</v>
      </c>
      <c r="E71" s="70">
        <v>2</v>
      </c>
      <c r="F71" s="70">
        <v>3</v>
      </c>
      <c r="G71" s="70">
        <v>4</v>
      </c>
      <c r="H71" s="70">
        <v>5</v>
      </c>
      <c r="I71" s="70">
        <v>6</v>
      </c>
      <c r="J71" s="70">
        <v>7</v>
      </c>
      <c r="K71" s="70">
        <v>8</v>
      </c>
      <c r="L71" s="70">
        <v>9</v>
      </c>
      <c r="M71" s="70">
        <v>10</v>
      </c>
      <c r="N71" s="70">
        <v>11</v>
      </c>
      <c r="O71" s="70">
        <v>12</v>
      </c>
      <c r="P71" s="70">
        <v>13</v>
      </c>
      <c r="Q71" s="70">
        <v>14</v>
      </c>
      <c r="R71" s="70">
        <v>15</v>
      </c>
      <c r="S71" s="70">
        <v>16</v>
      </c>
      <c r="T71" s="70">
        <v>17</v>
      </c>
      <c r="U71" s="70">
        <v>18</v>
      </c>
      <c r="V71" s="70">
        <v>19</v>
      </c>
      <c r="W71" s="70">
        <v>20</v>
      </c>
      <c r="X71" s="70">
        <v>21</v>
      </c>
      <c r="Y71" s="70">
        <v>22</v>
      </c>
      <c r="Z71" s="70">
        <v>23</v>
      </c>
      <c r="AA71" s="70">
        <v>24</v>
      </c>
      <c r="AB71" s="70">
        <v>25</v>
      </c>
      <c r="AC71" s="70">
        <v>26</v>
      </c>
      <c r="AD71" s="70">
        <v>27</v>
      </c>
    </row>
    <row r="72" spans="1:31" ht="15" hidden="1" customHeight="1">
      <c r="A72" s="36"/>
      <c r="B72" s="36"/>
      <c r="C72" s="36"/>
      <c r="D72" s="87" t="s">
        <v>2942</v>
      </c>
      <c r="E72" s="87"/>
      <c r="F72" s="87"/>
      <c r="G72" s="87" t="s">
        <v>2943</v>
      </c>
      <c r="H72" s="87"/>
      <c r="I72" s="87"/>
      <c r="J72" s="87" t="s">
        <v>2944</v>
      </c>
      <c r="K72" s="87"/>
      <c r="L72" s="87"/>
      <c r="M72" s="87" t="s">
        <v>2945</v>
      </c>
      <c r="N72" s="87"/>
      <c r="O72" s="87"/>
      <c r="P72" s="87" t="s">
        <v>2946</v>
      </c>
      <c r="Q72" s="87"/>
      <c r="R72" s="87"/>
      <c r="S72" s="87" t="s">
        <v>2947</v>
      </c>
      <c r="T72" s="87"/>
      <c r="U72" s="87"/>
      <c r="V72" s="87" t="s">
        <v>2948</v>
      </c>
      <c r="W72" s="87"/>
      <c r="X72" s="87"/>
      <c r="Y72" s="87" t="s">
        <v>2949</v>
      </c>
      <c r="Z72" s="87"/>
      <c r="AA72" s="87"/>
      <c r="AB72" s="87" t="s">
        <v>2950</v>
      </c>
      <c r="AC72" s="87"/>
      <c r="AD72" s="87"/>
    </row>
    <row r="73" spans="1:31" hidden="1">
      <c r="A73" s="36"/>
      <c r="B73" s="36"/>
      <c r="C73" s="36"/>
      <c r="D73" s="37" t="s">
        <v>2895</v>
      </c>
      <c r="E73" s="37" t="s">
        <v>2896</v>
      </c>
      <c r="F73" s="37" t="s">
        <v>2897</v>
      </c>
      <c r="G73" s="37" t="s">
        <v>2895</v>
      </c>
      <c r="H73" s="37" t="s">
        <v>2896</v>
      </c>
      <c r="I73" s="37" t="s">
        <v>2897</v>
      </c>
      <c r="J73" s="37" t="s">
        <v>2895</v>
      </c>
      <c r="K73" s="37" t="s">
        <v>2896</v>
      </c>
      <c r="L73" s="37" t="s">
        <v>2897</v>
      </c>
      <c r="M73" s="37" t="s">
        <v>2895</v>
      </c>
      <c r="N73" s="37" t="s">
        <v>2896</v>
      </c>
      <c r="O73" s="37" t="s">
        <v>2897</v>
      </c>
      <c r="P73" s="37" t="s">
        <v>2895</v>
      </c>
      <c r="Q73" s="37" t="s">
        <v>2896</v>
      </c>
      <c r="R73" s="37" t="s">
        <v>2897</v>
      </c>
      <c r="S73" s="37" t="s">
        <v>2895</v>
      </c>
      <c r="T73" s="37" t="s">
        <v>2896</v>
      </c>
      <c r="U73" s="37" t="s">
        <v>2897</v>
      </c>
      <c r="V73" s="37" t="s">
        <v>2895</v>
      </c>
      <c r="W73" s="37" t="s">
        <v>2896</v>
      </c>
      <c r="X73" s="37" t="s">
        <v>2897</v>
      </c>
      <c r="Y73" s="37" t="s">
        <v>2895</v>
      </c>
      <c r="Z73" s="37" t="s">
        <v>2896</v>
      </c>
      <c r="AA73" s="37" t="s">
        <v>2897</v>
      </c>
      <c r="AB73" s="37" t="s">
        <v>2895</v>
      </c>
      <c r="AC73" s="37" t="s">
        <v>2896</v>
      </c>
      <c r="AD73" s="37" t="s">
        <v>2897</v>
      </c>
    </row>
    <row r="74" spans="1:31" hidden="1">
      <c r="A74" s="75" t="s">
        <v>2899</v>
      </c>
      <c r="B74" s="76"/>
      <c r="C74" s="77"/>
      <c r="D74" s="40" t="s">
        <v>2898</v>
      </c>
      <c r="E74" s="40" t="s">
        <v>2898</v>
      </c>
      <c r="F74" s="40" t="s">
        <v>2898</v>
      </c>
      <c r="G74" s="40" t="s">
        <v>2898</v>
      </c>
      <c r="H74" s="40" t="s">
        <v>2898</v>
      </c>
      <c r="I74" s="40" t="s">
        <v>2898</v>
      </c>
      <c r="J74" s="40" t="s">
        <v>2898</v>
      </c>
      <c r="K74" s="40" t="s">
        <v>2898</v>
      </c>
      <c r="L74" s="40" t="s">
        <v>2898</v>
      </c>
      <c r="M74" s="40" t="s">
        <v>2898</v>
      </c>
      <c r="N74" s="40" t="s">
        <v>2898</v>
      </c>
      <c r="O74" s="40" t="s">
        <v>2898</v>
      </c>
      <c r="P74" s="40" t="s">
        <v>2898</v>
      </c>
      <c r="Q74" s="40" t="s">
        <v>2898</v>
      </c>
      <c r="R74" s="40" t="s">
        <v>2898</v>
      </c>
      <c r="S74" s="40" t="s">
        <v>2898</v>
      </c>
      <c r="T74" s="40" t="s">
        <v>2898</v>
      </c>
      <c r="U74" s="40" t="s">
        <v>2898</v>
      </c>
      <c r="V74" s="40" t="s">
        <v>2898</v>
      </c>
      <c r="W74" s="40" t="s">
        <v>2898</v>
      </c>
      <c r="X74" s="40" t="s">
        <v>2898</v>
      </c>
      <c r="Y74" s="40" t="s">
        <v>2898</v>
      </c>
      <c r="Z74" s="40" t="s">
        <v>2898</v>
      </c>
      <c r="AA74" s="40" t="s">
        <v>2898</v>
      </c>
      <c r="AB74" s="40" t="s">
        <v>2898</v>
      </c>
      <c r="AC74" s="40" t="s">
        <v>2898</v>
      </c>
      <c r="AD74" s="40" t="s">
        <v>2898</v>
      </c>
    </row>
    <row r="75" spans="1:31" hidden="1">
      <c r="A75" s="44" t="s">
        <v>2900</v>
      </c>
      <c r="B75" s="45"/>
      <c r="C75" s="45"/>
      <c r="D75" s="40"/>
      <c r="E75" s="40"/>
      <c r="F75" s="40"/>
      <c r="G75" s="43"/>
      <c r="H75" s="74"/>
      <c r="I75" s="74"/>
    </row>
    <row r="76" spans="1:31" hidden="1">
      <c r="A76" s="45"/>
      <c r="B76" s="49" t="s">
        <v>2901</v>
      </c>
      <c r="C76" s="70">
        <v>1</v>
      </c>
      <c r="D76" s="46">
        <f>A126251770C_Latest</f>
        <v>2401.1489999999999</v>
      </c>
      <c r="E76" s="46">
        <f>A126266458L_Latest</f>
        <v>1180.193</v>
      </c>
      <c r="F76" s="46">
        <f>A126259114A_Latest</f>
        <v>1220.9559999999999</v>
      </c>
      <c r="G76" s="46">
        <f>A126252586W_Latest</f>
        <v>703.56899999999996</v>
      </c>
      <c r="H76" s="46">
        <f>A126267274L_Latest</f>
        <v>344.20299999999997</v>
      </c>
      <c r="I76" s="46">
        <f>A126259930X_Latest</f>
        <v>359.36599999999999</v>
      </c>
      <c r="J76" s="46">
        <f>A126252042X_Latest</f>
        <v>611.90800000000002</v>
      </c>
      <c r="K76" s="46">
        <f>A126266730L_Latest</f>
        <v>304.64699999999999</v>
      </c>
      <c r="L76" s="46">
        <f>A126259386F_Latest</f>
        <v>307.26</v>
      </c>
      <c r="M76" s="46">
        <f>A126252722C_Latest</f>
        <v>528.327</v>
      </c>
      <c r="N76" s="46">
        <f>A126267410V_Latest</f>
        <v>248.69300000000001</v>
      </c>
      <c r="O76" s="46">
        <f>A126260066T_Latest</f>
        <v>279.63499999999999</v>
      </c>
      <c r="P76" s="46">
        <f>A126252858R_Latest</f>
        <v>152.261</v>
      </c>
      <c r="Q76" s="46">
        <f>A126267546F_Latest</f>
        <v>78.426000000000002</v>
      </c>
      <c r="R76" s="46">
        <f>A126260202X_Latest</f>
        <v>73.834999999999994</v>
      </c>
      <c r="S76" s="46">
        <f>A126252178K_Latest</f>
        <v>285.024</v>
      </c>
      <c r="T76" s="46">
        <f>A126266866X_Latest</f>
        <v>143.63999999999999</v>
      </c>
      <c r="U76" s="46">
        <f>A126259522L_Latest</f>
        <v>141.38300000000001</v>
      </c>
      <c r="V76" s="46">
        <f>A126252314T_Latest</f>
        <v>42.417999999999999</v>
      </c>
      <c r="W76" s="46">
        <f>A126267002J_Latest</f>
        <v>21.443999999999999</v>
      </c>
      <c r="X76" s="46">
        <f>A126259658X_Latest</f>
        <v>20.974</v>
      </c>
      <c r="Y76" s="46">
        <f>A126252450K_Latest</f>
        <v>24.073</v>
      </c>
      <c r="Z76" s="46">
        <f>A126267138V_Latest</f>
        <v>12.029</v>
      </c>
      <c r="AA76" s="46">
        <f>A126259794T_Latest</f>
        <v>12.044</v>
      </c>
      <c r="AB76" s="46">
        <f>A126251906C_Latest</f>
        <v>53.569000000000003</v>
      </c>
      <c r="AC76" s="46">
        <f>A126266594F_Latest</f>
        <v>27.11</v>
      </c>
      <c r="AD76" s="46">
        <f>A126259250V_Latest</f>
        <v>26.46</v>
      </c>
      <c r="AE76" s="70">
        <v>1</v>
      </c>
    </row>
    <row r="77" spans="1:31" hidden="1">
      <c r="A77" s="45"/>
      <c r="B77" s="50" t="s">
        <v>2902</v>
      </c>
      <c r="C77" s="70">
        <v>2</v>
      </c>
      <c r="D77" s="46">
        <f>A126251718V_Latest</f>
        <v>605.66600000000005</v>
      </c>
      <c r="E77" s="46">
        <f>A126266406K_Latest</f>
        <v>288.70100000000002</v>
      </c>
      <c r="F77" s="46">
        <f>A126259062K_Latest</f>
        <v>316.96499999999997</v>
      </c>
      <c r="G77" s="46">
        <f>A126252534V_Latest</f>
        <v>173.59100000000001</v>
      </c>
      <c r="H77" s="46">
        <f>A126267222K_Latest</f>
        <v>87.677000000000007</v>
      </c>
      <c r="I77" s="46">
        <f>A126259878A_Latest</f>
        <v>85.912999999999997</v>
      </c>
      <c r="J77" s="46">
        <f>A126251990F_Latest</f>
        <v>157.465</v>
      </c>
      <c r="K77" s="46">
        <f>A126266678R_Latest</f>
        <v>72.239999999999995</v>
      </c>
      <c r="L77" s="46">
        <f>A126259334C_Latest</f>
        <v>85.224999999999994</v>
      </c>
      <c r="M77" s="46">
        <f>A126252670L_Latest</f>
        <v>130.80600000000001</v>
      </c>
      <c r="N77" s="46">
        <f>A126267358W_Latest</f>
        <v>57.835000000000001</v>
      </c>
      <c r="O77" s="46">
        <f>A126260014R_Latest</f>
        <v>72.97</v>
      </c>
      <c r="P77" s="46">
        <f>A126252806L_Latest</f>
        <v>43.604999999999997</v>
      </c>
      <c r="Q77" s="46">
        <f>A126267494R_Latest</f>
        <v>20.54</v>
      </c>
      <c r="R77" s="46">
        <f>A126260150J_Latest</f>
        <v>23.065999999999999</v>
      </c>
      <c r="S77" s="46">
        <f>A126252126J_Latest</f>
        <v>66.881</v>
      </c>
      <c r="T77" s="46">
        <f>A126266814W_Latest</f>
        <v>33.533000000000001</v>
      </c>
      <c r="U77" s="46">
        <f>A126259470W_Latest</f>
        <v>33.347999999999999</v>
      </c>
      <c r="V77" s="46">
        <f>A126252262A_Latest</f>
        <v>11.087</v>
      </c>
      <c r="W77" s="46">
        <f>A126266950R_Latest</f>
        <v>5.9409999999999998</v>
      </c>
      <c r="X77" s="46">
        <f>A126259606W_Latest</f>
        <v>5.1459999999999999</v>
      </c>
      <c r="Y77" s="46">
        <f>A126252398L_Latest</f>
        <v>6.8550000000000004</v>
      </c>
      <c r="Z77" s="46">
        <f>A126267086C_Latest</f>
        <v>3.286</v>
      </c>
      <c r="AA77" s="46">
        <f>A126259742R_Latest</f>
        <v>3.569</v>
      </c>
      <c r="AB77" s="46">
        <f>A126251854L_Latest</f>
        <v>15.377000000000001</v>
      </c>
      <c r="AC77" s="46">
        <f>A126266542C_Latest</f>
        <v>7.65</v>
      </c>
      <c r="AD77" s="46">
        <f>A126259198W_Latest</f>
        <v>7.7270000000000003</v>
      </c>
      <c r="AE77" s="70">
        <v>2</v>
      </c>
    </row>
    <row r="78" spans="1:31" hidden="1">
      <c r="A78" s="45"/>
      <c r="B78" s="50" t="s">
        <v>2903</v>
      </c>
      <c r="C78" s="70">
        <v>3</v>
      </c>
      <c r="D78" s="46">
        <f>A126251774L_Latest</f>
        <v>690.90899999999999</v>
      </c>
      <c r="E78" s="46">
        <f>A126266462C_Latest</f>
        <v>349.161</v>
      </c>
      <c r="F78" s="46">
        <f>A126259118K_Latest</f>
        <v>341.74799999999999</v>
      </c>
      <c r="G78" s="46">
        <f>A126252590L_Latest</f>
        <v>197.226</v>
      </c>
      <c r="H78" s="46">
        <f>A126267278W_Latest</f>
        <v>98.804000000000002</v>
      </c>
      <c r="I78" s="46">
        <f>A126259934J_Latest</f>
        <v>98.421999999999997</v>
      </c>
      <c r="J78" s="46">
        <f>A126252046J_Latest</f>
        <v>170.69</v>
      </c>
      <c r="K78" s="46">
        <f>A126266734W_Latest</f>
        <v>87.378</v>
      </c>
      <c r="L78" s="46">
        <f>A126259390W_Latest</f>
        <v>83.311999999999998</v>
      </c>
      <c r="M78" s="46">
        <f>A126252726L_Latest</f>
        <v>162.642</v>
      </c>
      <c r="N78" s="46">
        <f>A126267414C_Latest</f>
        <v>78.242000000000004</v>
      </c>
      <c r="O78" s="46">
        <f>A126260070J_Latest</f>
        <v>84.4</v>
      </c>
      <c r="P78" s="46">
        <f>A126252862F_Latest</f>
        <v>37.450000000000003</v>
      </c>
      <c r="Q78" s="46">
        <f>A126267550W_Latest</f>
        <v>20.678000000000001</v>
      </c>
      <c r="R78" s="46">
        <f>A126260206J_Latest</f>
        <v>16.771999999999998</v>
      </c>
      <c r="S78" s="46">
        <f>A126252182A_Latest</f>
        <v>90.260999999999996</v>
      </c>
      <c r="T78" s="46">
        <f>A126266870R_Latest</f>
        <v>49.281999999999996</v>
      </c>
      <c r="U78" s="46">
        <f>A126259526W_Latest</f>
        <v>40.978999999999999</v>
      </c>
      <c r="V78" s="46">
        <f>A126252318A_Latest</f>
        <v>11.183</v>
      </c>
      <c r="W78" s="46">
        <f>A126267006T_Latest</f>
        <v>4.4829999999999997</v>
      </c>
      <c r="X78" s="46">
        <f>A126259662R_Latest</f>
        <v>6.7</v>
      </c>
      <c r="Y78" s="46">
        <f>A126252454V_Latest</f>
        <v>7.12</v>
      </c>
      <c r="Z78" s="46">
        <f>A126267142K_Latest</f>
        <v>4.0910000000000002</v>
      </c>
      <c r="AA78" s="46">
        <f>A126259798A_Latest</f>
        <v>3.0289999999999999</v>
      </c>
      <c r="AB78" s="46">
        <f>A126251910V_Latest</f>
        <v>14.337999999999999</v>
      </c>
      <c r="AC78" s="46">
        <f>A126266598R_Latest</f>
        <v>6.2039999999999997</v>
      </c>
      <c r="AD78" s="46">
        <f>A126259254C_Latest</f>
        <v>8.1340000000000003</v>
      </c>
      <c r="AE78" s="70">
        <v>3</v>
      </c>
    </row>
    <row r="79" spans="1:31" hidden="1">
      <c r="A79" s="45"/>
      <c r="B79" s="50" t="s">
        <v>2904</v>
      </c>
      <c r="C79" s="70">
        <v>4</v>
      </c>
      <c r="D79" s="46">
        <f>A126251778W_Latest</f>
        <v>1104.5730000000001</v>
      </c>
      <c r="E79" s="46">
        <f>A126266466L_Latest</f>
        <v>542.33000000000004</v>
      </c>
      <c r="F79" s="46">
        <f>A126259122A_Latest</f>
        <v>562.24300000000005</v>
      </c>
      <c r="G79" s="46">
        <f>A126252594W_Latest</f>
        <v>332.75299999999999</v>
      </c>
      <c r="H79" s="46">
        <f>A126267282L_Latest</f>
        <v>157.72200000000001</v>
      </c>
      <c r="I79" s="46">
        <f>A126259938T_Latest</f>
        <v>175.03100000000001</v>
      </c>
      <c r="J79" s="46">
        <f>A126252050X_Latest</f>
        <v>283.75299999999999</v>
      </c>
      <c r="K79" s="46">
        <f>A126266738F_Latest</f>
        <v>145.029</v>
      </c>
      <c r="L79" s="46">
        <f>A126259394F_Latest</f>
        <v>138.72300000000001</v>
      </c>
      <c r="M79" s="46">
        <f>A126252730C_Latest</f>
        <v>234.88</v>
      </c>
      <c r="N79" s="46">
        <f>A126267418L_Latest</f>
        <v>112.61499999999999</v>
      </c>
      <c r="O79" s="46">
        <f>A126260074T_Latest</f>
        <v>122.265</v>
      </c>
      <c r="P79" s="46">
        <f>A126252866R_Latest</f>
        <v>71.206000000000003</v>
      </c>
      <c r="Q79" s="46">
        <f>A126267554F_Latest</f>
        <v>37.209000000000003</v>
      </c>
      <c r="R79" s="46">
        <f>A126260210X_Latest</f>
        <v>33.997</v>
      </c>
      <c r="S79" s="46">
        <f>A126252186K_Latest</f>
        <v>127.88200000000001</v>
      </c>
      <c r="T79" s="46">
        <f>A126266874X_Latest</f>
        <v>60.825000000000003</v>
      </c>
      <c r="U79" s="46">
        <f>A126259530L_Latest</f>
        <v>67.055999999999997</v>
      </c>
      <c r="V79" s="46">
        <f>A126252322T_Latest</f>
        <v>20.148</v>
      </c>
      <c r="W79" s="46">
        <f>A126267010J_Latest</f>
        <v>11.021000000000001</v>
      </c>
      <c r="X79" s="46">
        <f>A126259666X_Latest</f>
        <v>9.1280000000000001</v>
      </c>
      <c r="Y79" s="46">
        <f>A126252458C_Latest</f>
        <v>10.098000000000001</v>
      </c>
      <c r="Z79" s="46">
        <f>A126267146V_Latest</f>
        <v>4.6529999999999996</v>
      </c>
      <c r="AA79" s="46">
        <f>A126259802F_Latest</f>
        <v>5.4450000000000003</v>
      </c>
      <c r="AB79" s="46">
        <f>A126251914C_Latest</f>
        <v>23.855</v>
      </c>
      <c r="AC79" s="46">
        <f>A126266602V_Latest</f>
        <v>13.256</v>
      </c>
      <c r="AD79" s="46">
        <f>A126259258L_Latest</f>
        <v>10.599</v>
      </c>
      <c r="AE79" s="70">
        <v>4</v>
      </c>
    </row>
    <row r="80" spans="1:31" hidden="1">
      <c r="A80" s="45"/>
      <c r="B80" s="51" t="s">
        <v>2905</v>
      </c>
      <c r="C80" s="70">
        <v>5</v>
      </c>
      <c r="D80" s="46">
        <f>A126251722K_Latest</f>
        <v>11930.717000000001</v>
      </c>
      <c r="E80" s="46">
        <f>A126266410A_Latest</f>
        <v>6277.0320000000002</v>
      </c>
      <c r="F80" s="46">
        <f>A126259066V_Latest</f>
        <v>5653.6859999999997</v>
      </c>
      <c r="G80" s="46">
        <f>A126252538C_Latest</f>
        <v>3762.6210000000001</v>
      </c>
      <c r="H80" s="46">
        <f>A126267226V_Latest</f>
        <v>1973.077</v>
      </c>
      <c r="I80" s="46">
        <f>A126259882T_Latest</f>
        <v>1789.5440000000001</v>
      </c>
      <c r="J80" s="46">
        <f>A126251994R_Latest</f>
        <v>3124.8290000000002</v>
      </c>
      <c r="K80" s="46">
        <f>A126266682F_Latest</f>
        <v>1644.8489999999999</v>
      </c>
      <c r="L80" s="46">
        <f>A126259338L_Latest</f>
        <v>1479.98</v>
      </c>
      <c r="M80" s="46">
        <f>A126252674W_Latest</f>
        <v>2388.123</v>
      </c>
      <c r="N80" s="46">
        <f>A126267362L_Latest</f>
        <v>1259.9939999999999</v>
      </c>
      <c r="O80" s="46">
        <f>A126260018X_Latest</f>
        <v>1128.1279999999999</v>
      </c>
      <c r="P80" s="46">
        <f>A126252810C_Latest</f>
        <v>798.87199999999996</v>
      </c>
      <c r="Q80" s="46">
        <f>A126267498X_Latest</f>
        <v>415.46199999999999</v>
      </c>
      <c r="R80" s="46">
        <f>A126260154T_Latest</f>
        <v>383.41</v>
      </c>
      <c r="S80" s="46">
        <f>A126252130X_Latest</f>
        <v>1308.152</v>
      </c>
      <c r="T80" s="46">
        <f>A126266818F_Latest</f>
        <v>702.84900000000005</v>
      </c>
      <c r="U80" s="46">
        <f>A126259474F_Latest</f>
        <v>605.303</v>
      </c>
      <c r="V80" s="46">
        <f>A126252266K_Latest</f>
        <v>235.06700000000001</v>
      </c>
      <c r="W80" s="46">
        <f>A126266954X_Latest</f>
        <v>122.096</v>
      </c>
      <c r="X80" s="46">
        <f>A126259610L_Latest</f>
        <v>112.97</v>
      </c>
      <c r="Y80" s="46">
        <f>A126252402T_Latest</f>
        <v>95.605000000000004</v>
      </c>
      <c r="Z80" s="46">
        <f>A126267090V_Latest</f>
        <v>48.76</v>
      </c>
      <c r="AA80" s="46">
        <f>A126259746X_Latest</f>
        <v>46.844999999999999</v>
      </c>
      <c r="AB80" s="46">
        <f>A126251858W_Latest</f>
        <v>217.45</v>
      </c>
      <c r="AC80" s="46">
        <f>A126266546L_Latest</f>
        <v>109.944</v>
      </c>
      <c r="AD80" s="46">
        <f>A126259202A_Latest</f>
        <v>107.506</v>
      </c>
      <c r="AE80" s="70">
        <v>5</v>
      </c>
    </row>
    <row r="81" spans="1:31" hidden="1">
      <c r="A81" s="45"/>
      <c r="B81" s="52" t="s">
        <v>2906</v>
      </c>
      <c r="C81" s="70">
        <v>6</v>
      </c>
      <c r="D81" s="46">
        <f>A126251726V_Latest</f>
        <v>5774.942</v>
      </c>
      <c r="E81" s="46">
        <f>A126266414K_Latest</f>
        <v>2973.098</v>
      </c>
      <c r="F81" s="46">
        <f>A126259070K_Latest</f>
        <v>2801.8440000000001</v>
      </c>
      <c r="G81" s="46">
        <f>A126252542V_Latest</f>
        <v>1803.8430000000001</v>
      </c>
      <c r="H81" s="46">
        <f>A126267230K_Latest</f>
        <v>941.36699999999996</v>
      </c>
      <c r="I81" s="46">
        <f>A126259886A_Latest</f>
        <v>862.476</v>
      </c>
      <c r="J81" s="46">
        <f>A126251998X_Latest</f>
        <v>1513.4480000000001</v>
      </c>
      <c r="K81" s="46">
        <f>A126266686R_Latest</f>
        <v>763.21699999999998</v>
      </c>
      <c r="L81" s="46">
        <f>A126259342C_Latest</f>
        <v>750.23099999999999</v>
      </c>
      <c r="M81" s="46">
        <f>A126252678F_Latest</f>
        <v>1140.5429999999999</v>
      </c>
      <c r="N81" s="46">
        <f>A126267366W_Latest</f>
        <v>592.64800000000002</v>
      </c>
      <c r="O81" s="46">
        <f>A126260022R_Latest</f>
        <v>547.89499999999998</v>
      </c>
      <c r="P81" s="46">
        <f>A126252814L_Latest</f>
        <v>381.62700000000001</v>
      </c>
      <c r="Q81" s="46">
        <f>A126267502C_Latest</f>
        <v>190.459</v>
      </c>
      <c r="R81" s="46">
        <f>A126260158A_Latest</f>
        <v>191.16800000000001</v>
      </c>
      <c r="S81" s="46">
        <f>A126252134J_Latest</f>
        <v>667.548</v>
      </c>
      <c r="T81" s="46">
        <f>A126266822W_Latest</f>
        <v>352.15499999999997</v>
      </c>
      <c r="U81" s="46">
        <f>A126259478R_Latest</f>
        <v>315.39299999999997</v>
      </c>
      <c r="V81" s="46">
        <f>A126252270A_Latest</f>
        <v>104.41800000000001</v>
      </c>
      <c r="W81" s="46">
        <f>A126266958J_Latest</f>
        <v>52.399000000000001</v>
      </c>
      <c r="X81" s="46">
        <f>A126259614W_Latest</f>
        <v>52.018000000000001</v>
      </c>
      <c r="Y81" s="46">
        <f>A126252406A_Latest</f>
        <v>47.262999999999998</v>
      </c>
      <c r="Z81" s="46">
        <f>A126267094C_Latest</f>
        <v>24.346</v>
      </c>
      <c r="AA81" s="46">
        <f>A126259750R_Latest</f>
        <v>22.916</v>
      </c>
      <c r="AB81" s="46">
        <f>A126251862L_Latest</f>
        <v>116.252</v>
      </c>
      <c r="AC81" s="46">
        <f>A126266550C_Latest</f>
        <v>56.506</v>
      </c>
      <c r="AD81" s="46">
        <f>A126259206K_Latest</f>
        <v>59.746000000000002</v>
      </c>
      <c r="AE81" s="70">
        <v>6</v>
      </c>
    </row>
    <row r="82" spans="1:31" hidden="1">
      <c r="A82" s="45"/>
      <c r="B82" s="53" t="s">
        <v>2907</v>
      </c>
      <c r="C82" s="70">
        <v>7</v>
      </c>
      <c r="D82" s="46">
        <f>A126251750V_Latest</f>
        <v>1530.146</v>
      </c>
      <c r="E82" s="46">
        <f>A126266438C_Latest</f>
        <v>767.55600000000004</v>
      </c>
      <c r="F82" s="46">
        <f>A126259094C_Latest</f>
        <v>762.59</v>
      </c>
      <c r="G82" s="46">
        <f>A126252566L_Latest</f>
        <v>450.96</v>
      </c>
      <c r="H82" s="46">
        <f>A126267254C_Latest</f>
        <v>233.46700000000001</v>
      </c>
      <c r="I82" s="46">
        <f>A126259910R_Latest</f>
        <v>217.49299999999999</v>
      </c>
      <c r="J82" s="46">
        <f>A126252022R_Latest</f>
        <v>372.84500000000003</v>
      </c>
      <c r="K82" s="46">
        <f>A126266710C_Latest</f>
        <v>190.876</v>
      </c>
      <c r="L82" s="46">
        <f>A126259366W_Latest</f>
        <v>181.96899999999999</v>
      </c>
      <c r="M82" s="46">
        <f>A126252702V_Latest</f>
        <v>327.77300000000002</v>
      </c>
      <c r="N82" s="46">
        <f>A126267390W_Latest</f>
        <v>159.042</v>
      </c>
      <c r="O82" s="46">
        <f>A126260046J_Latest</f>
        <v>168.73099999999999</v>
      </c>
      <c r="P82" s="46">
        <f>A126252838F_Latest</f>
        <v>98.106999999999999</v>
      </c>
      <c r="Q82" s="46">
        <f>A126267526W_Latest</f>
        <v>42.683</v>
      </c>
      <c r="R82" s="46">
        <f>A126260182A_Latest</f>
        <v>55.423999999999999</v>
      </c>
      <c r="S82" s="46">
        <f>A126252158A_Latest</f>
        <v>207.50399999999999</v>
      </c>
      <c r="T82" s="46">
        <f>A126266846R_Latest</f>
        <v>107.86199999999999</v>
      </c>
      <c r="U82" s="46">
        <f>A126259502C_Latest</f>
        <v>99.641000000000005</v>
      </c>
      <c r="V82" s="46">
        <f>A126252294V_Latest</f>
        <v>28.029</v>
      </c>
      <c r="W82" s="46">
        <f>A126266982J_Latest</f>
        <v>14.492000000000001</v>
      </c>
      <c r="X82" s="46">
        <f>A126259638R_Latest</f>
        <v>13.537000000000001</v>
      </c>
      <c r="Y82" s="46">
        <f>A126252430A_Latest</f>
        <v>14.657999999999999</v>
      </c>
      <c r="Z82" s="46">
        <f>A126267118K_Latest</f>
        <v>6.9539999999999997</v>
      </c>
      <c r="AA82" s="46">
        <f>A126259774J_Latest</f>
        <v>7.7039999999999997</v>
      </c>
      <c r="AB82" s="46">
        <f>A126251886F_Latest</f>
        <v>30.27</v>
      </c>
      <c r="AC82" s="46">
        <f>A126266574W_Latest</f>
        <v>12.179</v>
      </c>
      <c r="AD82" s="46">
        <f>A126259230K_Latest</f>
        <v>18.09</v>
      </c>
      <c r="AE82" s="70">
        <v>7</v>
      </c>
    </row>
    <row r="83" spans="1:31" hidden="1">
      <c r="A83" s="45"/>
      <c r="B83" s="54" t="s">
        <v>2908</v>
      </c>
      <c r="C83" s="70">
        <v>8</v>
      </c>
      <c r="D83" s="46">
        <f>A126251694L_Latest</f>
        <v>1837.336</v>
      </c>
      <c r="E83" s="46">
        <f>A126266382C_Latest</f>
        <v>937.92200000000003</v>
      </c>
      <c r="F83" s="46">
        <f>A126259038K_Latest</f>
        <v>899.41399999999999</v>
      </c>
      <c r="G83" s="46">
        <f>A126252510A_Latest</f>
        <v>602.24300000000005</v>
      </c>
      <c r="H83" s="46">
        <f>A126267198W_Latest</f>
        <v>303.17500000000001</v>
      </c>
      <c r="I83" s="46">
        <f>A126259854J_Latest</f>
        <v>299.06799999999998</v>
      </c>
      <c r="J83" s="46">
        <f>A126251966F_Latest</f>
        <v>491.88799999999998</v>
      </c>
      <c r="K83" s="46">
        <f>A126266654W_Latest</f>
        <v>246.67500000000001</v>
      </c>
      <c r="L83" s="46">
        <f>A126259310K_Latest</f>
        <v>245.21299999999999</v>
      </c>
      <c r="M83" s="46">
        <f>A126252646L_Latest</f>
        <v>349.43799999999999</v>
      </c>
      <c r="N83" s="46">
        <f>A126267334C_Latest</f>
        <v>183.304</v>
      </c>
      <c r="O83" s="46">
        <f>A126259990A_Latest</f>
        <v>166.13399999999999</v>
      </c>
      <c r="P83" s="46">
        <f>A126252782F_Latest</f>
        <v>114.017</v>
      </c>
      <c r="Q83" s="46">
        <f>A126267470W_Latest</f>
        <v>58.17</v>
      </c>
      <c r="R83" s="46">
        <f>A126260126J_Latest</f>
        <v>55.847000000000001</v>
      </c>
      <c r="S83" s="46">
        <f>A126252102R_Latest</f>
        <v>190.953</v>
      </c>
      <c r="T83" s="46">
        <f>A126266790R_Latest</f>
        <v>102.974</v>
      </c>
      <c r="U83" s="46">
        <f>A126259446W_Latest</f>
        <v>87.978999999999999</v>
      </c>
      <c r="V83" s="46">
        <f>A126252238A_Latest</f>
        <v>31.742999999999999</v>
      </c>
      <c r="W83" s="46">
        <f>A126266926R_Latest</f>
        <v>14.959</v>
      </c>
      <c r="X83" s="46">
        <f>A126259582R_Latest</f>
        <v>16.783000000000001</v>
      </c>
      <c r="Y83" s="46">
        <f>A126252374V_Latest</f>
        <v>14.712999999999999</v>
      </c>
      <c r="Z83" s="46">
        <f>A126267062K_Latest</f>
        <v>7.6369999999999996</v>
      </c>
      <c r="AA83" s="46">
        <f>A126259718R_Latest</f>
        <v>7.077</v>
      </c>
      <c r="AB83" s="46">
        <f>A126251830V_Latest</f>
        <v>42.341000000000001</v>
      </c>
      <c r="AC83" s="46">
        <f>A126266518C_Latest</f>
        <v>21.029</v>
      </c>
      <c r="AD83" s="46">
        <f>A126259174C_Latest</f>
        <v>21.312000000000001</v>
      </c>
      <c r="AE83" s="70">
        <v>8</v>
      </c>
    </row>
    <row r="84" spans="1:31" hidden="1">
      <c r="A84" s="45"/>
      <c r="B84" s="53" t="s">
        <v>2909</v>
      </c>
      <c r="C84" s="70">
        <v>9</v>
      </c>
      <c r="D84" s="46">
        <f>A126251782L_Latest</f>
        <v>2407.4609999999998</v>
      </c>
      <c r="E84" s="46">
        <f>A126266470C_Latest</f>
        <v>1267.6210000000001</v>
      </c>
      <c r="F84" s="46">
        <f>A126259126K_Latest</f>
        <v>1139.8399999999999</v>
      </c>
      <c r="G84" s="46">
        <f>A126252598F_Latest</f>
        <v>750.64</v>
      </c>
      <c r="H84" s="46">
        <f>A126267286W_Latest</f>
        <v>404.72500000000002</v>
      </c>
      <c r="I84" s="46">
        <f>A126259942J_Latest</f>
        <v>345.91399999999999</v>
      </c>
      <c r="J84" s="46">
        <f>A126252054J_Latest</f>
        <v>648.71500000000003</v>
      </c>
      <c r="K84" s="46">
        <f>A126266742W_Latest</f>
        <v>325.666</v>
      </c>
      <c r="L84" s="46">
        <f>A126259398R_Latest</f>
        <v>323.04899999999998</v>
      </c>
      <c r="M84" s="46">
        <f>A126252734L_Latest</f>
        <v>463.33199999999999</v>
      </c>
      <c r="N84" s="46">
        <f>A126267422C_Latest</f>
        <v>250.30199999999999</v>
      </c>
      <c r="O84" s="46">
        <f>A126260078A_Latest</f>
        <v>213.03</v>
      </c>
      <c r="P84" s="46">
        <f>A126252870F_Latest</f>
        <v>169.50299999999999</v>
      </c>
      <c r="Q84" s="46">
        <f>A126267558R_Latest</f>
        <v>89.605999999999995</v>
      </c>
      <c r="R84" s="46">
        <f>A126260214J_Latest</f>
        <v>79.897000000000006</v>
      </c>
      <c r="S84" s="46">
        <f>A126252190A_Latest</f>
        <v>269.09199999999998</v>
      </c>
      <c r="T84" s="46">
        <f>A126266878J_Latest</f>
        <v>141.31899999999999</v>
      </c>
      <c r="U84" s="46">
        <f>A126259534W_Latest</f>
        <v>127.77200000000001</v>
      </c>
      <c r="V84" s="46">
        <f>A126252326A_Latest</f>
        <v>44.646000000000001</v>
      </c>
      <c r="W84" s="46">
        <f>A126267014T_Latest</f>
        <v>22.948</v>
      </c>
      <c r="X84" s="46">
        <f>A126259670R_Latest</f>
        <v>21.699000000000002</v>
      </c>
      <c r="Y84" s="46">
        <f>A126252462V_Latest</f>
        <v>17.890999999999998</v>
      </c>
      <c r="Z84" s="46">
        <f>A126267150K_Latest</f>
        <v>9.7560000000000002</v>
      </c>
      <c r="AA84" s="46">
        <f>A126259806R_Latest</f>
        <v>8.1349999999999998</v>
      </c>
      <c r="AB84" s="46">
        <f>A126251918L_Latest</f>
        <v>43.642000000000003</v>
      </c>
      <c r="AC84" s="46">
        <f>A126266606C_Latest</f>
        <v>23.297999999999998</v>
      </c>
      <c r="AD84" s="46">
        <f>A126259262C_Latest</f>
        <v>20.344000000000001</v>
      </c>
      <c r="AE84" s="70">
        <v>9</v>
      </c>
    </row>
    <row r="85" spans="1:31" hidden="1">
      <c r="A85" s="45"/>
      <c r="B85" s="52" t="s">
        <v>2910</v>
      </c>
      <c r="C85" s="70">
        <v>10</v>
      </c>
      <c r="D85" s="46">
        <f>A126251754C_Latest</f>
        <v>6155.7749999999996</v>
      </c>
      <c r="E85" s="46">
        <f>A126266442V_Latest</f>
        <v>3303.933</v>
      </c>
      <c r="F85" s="46">
        <f>A126259098L_Latest</f>
        <v>2851.8420000000001</v>
      </c>
      <c r="G85" s="46">
        <f>A126252570C_Latest</f>
        <v>1958.777</v>
      </c>
      <c r="H85" s="46">
        <f>A126267258L_Latest</f>
        <v>1031.71</v>
      </c>
      <c r="I85" s="46">
        <f>A126259914X_Latest</f>
        <v>927.06700000000001</v>
      </c>
      <c r="J85" s="46">
        <f>A126252026X_Latest</f>
        <v>1611.3810000000001</v>
      </c>
      <c r="K85" s="46">
        <f>A126266714L_Latest</f>
        <v>881.63199999999995</v>
      </c>
      <c r="L85" s="46">
        <f>A126259370L_Latest</f>
        <v>729.74900000000002</v>
      </c>
      <c r="M85" s="46">
        <f>A126252706C_Latest</f>
        <v>1247.58</v>
      </c>
      <c r="N85" s="46">
        <f>A126267394F_Latest</f>
        <v>667.34699999999998</v>
      </c>
      <c r="O85" s="46">
        <f>A126260050X_Latest</f>
        <v>580.23299999999995</v>
      </c>
      <c r="P85" s="46">
        <f>A126252842W_Latest</f>
        <v>417.245</v>
      </c>
      <c r="Q85" s="46">
        <f>A126267530L_Latest</f>
        <v>225.00299999999999</v>
      </c>
      <c r="R85" s="46">
        <f>A126260186K_Latest</f>
        <v>192.24199999999999</v>
      </c>
      <c r="S85" s="46">
        <f>A126252162T_Latest</f>
        <v>640.60400000000004</v>
      </c>
      <c r="T85" s="46">
        <f>A126266850F_Latest</f>
        <v>350.69400000000002</v>
      </c>
      <c r="U85" s="46">
        <f>A126259506L_Latest</f>
        <v>289.91000000000003</v>
      </c>
      <c r="V85" s="46">
        <f>A126252298C_Latest</f>
        <v>130.649</v>
      </c>
      <c r="W85" s="46">
        <f>A126266986T_Latest</f>
        <v>69.697000000000003</v>
      </c>
      <c r="X85" s="46">
        <f>A126259642F_Latest</f>
        <v>60.951999999999998</v>
      </c>
      <c r="Y85" s="46">
        <f>A126252434K_Latest</f>
        <v>48.341999999999999</v>
      </c>
      <c r="Z85" s="46">
        <f>A126267122A_Latest</f>
        <v>24.413</v>
      </c>
      <c r="AA85" s="46">
        <f>A126259778T_Latest</f>
        <v>23.928999999999998</v>
      </c>
      <c r="AB85" s="46">
        <f>A126251890W_Latest</f>
        <v>101.197</v>
      </c>
      <c r="AC85" s="46">
        <f>A126266578F_Latest</f>
        <v>53.438000000000002</v>
      </c>
      <c r="AD85" s="46">
        <f>A126259234V_Latest</f>
        <v>47.76</v>
      </c>
      <c r="AE85" s="70">
        <v>10</v>
      </c>
    </row>
    <row r="86" spans="1:31" hidden="1">
      <c r="A86" s="45"/>
      <c r="B86" s="53" t="s">
        <v>2911</v>
      </c>
      <c r="C86" s="70">
        <v>11</v>
      </c>
      <c r="D86" s="46">
        <f>A126251786W_Latest</f>
        <v>2562.5659999999998</v>
      </c>
      <c r="E86" s="46">
        <f>A126266474L_Latest</f>
        <v>1350.3320000000001</v>
      </c>
      <c r="F86" s="46">
        <f>A126259130A_Latest</f>
        <v>1212.2339999999999</v>
      </c>
      <c r="G86" s="46">
        <f>A126252602K_Latest</f>
        <v>825.98800000000006</v>
      </c>
      <c r="H86" s="46">
        <f>A126267290L_Latest</f>
        <v>432.25400000000002</v>
      </c>
      <c r="I86" s="46">
        <f>A126259946T_Latest</f>
        <v>393.73399999999998</v>
      </c>
      <c r="J86" s="46">
        <f>A126252058T_Latest</f>
        <v>705.14300000000003</v>
      </c>
      <c r="K86" s="46">
        <f>A126266746F_Latest</f>
        <v>373.55900000000003</v>
      </c>
      <c r="L86" s="46">
        <f>A126259402V_Latest</f>
        <v>331.584</v>
      </c>
      <c r="M86" s="46">
        <f>A126252738W_Latest</f>
        <v>515.06399999999996</v>
      </c>
      <c r="N86" s="46">
        <f>A126267426L_Latest</f>
        <v>265.59100000000001</v>
      </c>
      <c r="O86" s="46">
        <f>A126260082T_Latest</f>
        <v>249.47300000000001</v>
      </c>
      <c r="P86" s="46">
        <f>A126252874R_Latest</f>
        <v>147.90600000000001</v>
      </c>
      <c r="Q86" s="46">
        <f>A126267562F_Latest</f>
        <v>78.688999999999993</v>
      </c>
      <c r="R86" s="46">
        <f>A126260218T_Latest</f>
        <v>69.216999999999999</v>
      </c>
      <c r="S86" s="46">
        <f>A126252194K_Latest</f>
        <v>248.80099999999999</v>
      </c>
      <c r="T86" s="46">
        <f>A126266882X_Latest</f>
        <v>137.05799999999999</v>
      </c>
      <c r="U86" s="46">
        <f>A126259538F_Latest</f>
        <v>111.744</v>
      </c>
      <c r="V86" s="46">
        <f>A126252330T_Latest</f>
        <v>53.411000000000001</v>
      </c>
      <c r="W86" s="46">
        <f>A126267018A_Latest</f>
        <v>28.875</v>
      </c>
      <c r="X86" s="46">
        <f>A126259674X_Latest</f>
        <v>24.536000000000001</v>
      </c>
      <c r="Y86" s="46">
        <f>A126252466C_Latest</f>
        <v>19.739999999999998</v>
      </c>
      <c r="Z86" s="46">
        <f>A126267154V_Latest</f>
        <v>9.5890000000000004</v>
      </c>
      <c r="AA86" s="46">
        <f>A126259810F_Latest</f>
        <v>10.151</v>
      </c>
      <c r="AB86" s="46">
        <f>A126251922C_Latest</f>
        <v>46.512999999999998</v>
      </c>
      <c r="AC86" s="46">
        <f>A126266610V_Latest</f>
        <v>24.716000000000001</v>
      </c>
      <c r="AD86" s="46">
        <f>A126259266L_Latest</f>
        <v>21.797000000000001</v>
      </c>
      <c r="AE86" s="70">
        <v>11</v>
      </c>
    </row>
    <row r="87" spans="1:31" hidden="1">
      <c r="A87" s="45"/>
      <c r="B87" s="53" t="s">
        <v>2912</v>
      </c>
      <c r="C87" s="70">
        <v>12</v>
      </c>
      <c r="D87" s="46">
        <f>A126251698W_Latest</f>
        <v>3593.2089999999998</v>
      </c>
      <c r="E87" s="46">
        <f>A126266386L_Latest</f>
        <v>1953.6010000000001</v>
      </c>
      <c r="F87" s="46">
        <f>A126259042A_Latest</f>
        <v>1639.6079999999999</v>
      </c>
      <c r="G87" s="46">
        <f>A126252514K_Latest</f>
        <v>1132.79</v>
      </c>
      <c r="H87" s="46">
        <f>A126267202A_Latest</f>
        <v>599.45600000000002</v>
      </c>
      <c r="I87" s="46">
        <f>A126259858T_Latest</f>
        <v>533.33399999999995</v>
      </c>
      <c r="J87" s="46">
        <f>A126251970W_Latest</f>
        <v>906.23800000000006</v>
      </c>
      <c r="K87" s="46">
        <f>A126266658F_Latest</f>
        <v>508.07299999999998</v>
      </c>
      <c r="L87" s="46">
        <f>A126259314V_Latest</f>
        <v>398.16500000000002</v>
      </c>
      <c r="M87" s="46">
        <f>A126252650C_Latest</f>
        <v>732.51599999999996</v>
      </c>
      <c r="N87" s="46">
        <f>A126267338L_Latest</f>
        <v>401.75599999999997</v>
      </c>
      <c r="O87" s="46">
        <f>A126259994K_Latest</f>
        <v>330.76</v>
      </c>
      <c r="P87" s="46">
        <f>A126252786R_Latest</f>
        <v>269.339</v>
      </c>
      <c r="Q87" s="46">
        <f>A126267474F_Latest</f>
        <v>146.31399999999999</v>
      </c>
      <c r="R87" s="46">
        <f>A126260130X_Latest</f>
        <v>123.02500000000001</v>
      </c>
      <c r="S87" s="46">
        <f>A126252106X_Latest</f>
        <v>391.803</v>
      </c>
      <c r="T87" s="46">
        <f>A126266794X_Latest</f>
        <v>213.636</v>
      </c>
      <c r="U87" s="46">
        <f>A126259450L_Latest</f>
        <v>178.166</v>
      </c>
      <c r="V87" s="46">
        <f>A126252242T_Latest</f>
        <v>77.238</v>
      </c>
      <c r="W87" s="46">
        <f>A126266930F_Latest</f>
        <v>40.820999999999998</v>
      </c>
      <c r="X87" s="46">
        <f>A126259586X_Latest</f>
        <v>36.415999999999997</v>
      </c>
      <c r="Y87" s="46">
        <f>A126252378C_Latest</f>
        <v>28.602</v>
      </c>
      <c r="Z87" s="46">
        <f>A126267066V_Latest</f>
        <v>14.824</v>
      </c>
      <c r="AA87" s="46">
        <f>A126259722F_Latest</f>
        <v>13.778</v>
      </c>
      <c r="AB87" s="46">
        <f>A126251834C_Latest</f>
        <v>54.685000000000002</v>
      </c>
      <c r="AC87" s="46">
        <f>A126266522V_Latest</f>
        <v>28.721</v>
      </c>
      <c r="AD87" s="46">
        <f>A126259178L_Latest</f>
        <v>25.963000000000001</v>
      </c>
      <c r="AE87" s="70">
        <v>12</v>
      </c>
    </row>
    <row r="88" spans="1:31" hidden="1">
      <c r="A88" s="45"/>
      <c r="B88" s="54" t="s">
        <v>2913</v>
      </c>
      <c r="C88" s="70">
        <v>13</v>
      </c>
      <c r="D88" s="46">
        <f>A126251658C_Latest</f>
        <v>2206.36</v>
      </c>
      <c r="E88" s="46">
        <f>A126266346V_Latest</f>
        <v>1171.251</v>
      </c>
      <c r="F88" s="46">
        <f>A126259002J_Latest</f>
        <v>1035.1089999999999</v>
      </c>
      <c r="G88" s="46">
        <f>A126252474C_Latest</f>
        <v>682.202</v>
      </c>
      <c r="H88" s="46">
        <f>A126267162V_Latest</f>
        <v>353.55900000000003</v>
      </c>
      <c r="I88" s="46">
        <f>A126259818X_Latest</f>
        <v>328.64400000000001</v>
      </c>
      <c r="J88" s="46">
        <f>A126251930C_Latest</f>
        <v>552.64300000000003</v>
      </c>
      <c r="K88" s="46">
        <f>A126266618L_Latest</f>
        <v>299.30700000000002</v>
      </c>
      <c r="L88" s="46">
        <f>A126259274L_Latest</f>
        <v>253.33500000000001</v>
      </c>
      <c r="M88" s="46">
        <f>A126252610K_Latest</f>
        <v>462.94400000000002</v>
      </c>
      <c r="N88" s="46">
        <f>A126267298F_Latest</f>
        <v>249.07400000000001</v>
      </c>
      <c r="O88" s="46">
        <f>A126259954T_Latest</f>
        <v>213.87</v>
      </c>
      <c r="P88" s="46">
        <f>A126252746W_Latest</f>
        <v>157.91300000000001</v>
      </c>
      <c r="Q88" s="46">
        <f>A126267434L_Latest</f>
        <v>87.313000000000002</v>
      </c>
      <c r="R88" s="46">
        <f>A126260090T_Latest</f>
        <v>70.599999999999994</v>
      </c>
      <c r="S88" s="46">
        <f>A126252066T_Latest</f>
        <v>250.215</v>
      </c>
      <c r="T88" s="46">
        <f>A126266754F_Latest</f>
        <v>128.607</v>
      </c>
      <c r="U88" s="46">
        <f>A126259410V_Latest</f>
        <v>121.608</v>
      </c>
      <c r="V88" s="46">
        <f>A126252202X_Latest</f>
        <v>47.472000000000001</v>
      </c>
      <c r="W88" s="46">
        <f>A126266890X_Latest</f>
        <v>24.666</v>
      </c>
      <c r="X88" s="46">
        <f>A126259546F_Latest</f>
        <v>22.806000000000001</v>
      </c>
      <c r="Y88" s="46">
        <f>A126252338K_Latest</f>
        <v>18.350000000000001</v>
      </c>
      <c r="Z88" s="46">
        <f>A126267026A_Latest</f>
        <v>9.6129999999999995</v>
      </c>
      <c r="AA88" s="46">
        <f>A126259682X_Latest</f>
        <v>8.7370000000000001</v>
      </c>
      <c r="AB88" s="46">
        <f>A126251794W_Latest</f>
        <v>34.621000000000002</v>
      </c>
      <c r="AC88" s="46">
        <f>A126266482L_Latest</f>
        <v>19.111000000000001</v>
      </c>
      <c r="AD88" s="46">
        <f>A126259138V_Latest</f>
        <v>15.51</v>
      </c>
      <c r="AE88" s="70">
        <v>13</v>
      </c>
    </row>
    <row r="89" spans="1:31" hidden="1">
      <c r="A89" s="45"/>
      <c r="B89" s="53" t="s">
        <v>2914</v>
      </c>
      <c r="C89" s="70">
        <v>14</v>
      </c>
      <c r="D89" s="46">
        <f>A126251670V_Latest</f>
        <v>1386.8489999999999</v>
      </c>
      <c r="E89" s="46">
        <f>A126266358C_Latest</f>
        <v>782.351</v>
      </c>
      <c r="F89" s="46">
        <f>A126259014T_Latest</f>
        <v>604.49900000000002</v>
      </c>
      <c r="G89" s="46">
        <f>A126252486L_Latest</f>
        <v>450.58699999999999</v>
      </c>
      <c r="H89" s="46">
        <f>A126267174C_Latest</f>
        <v>245.89699999999999</v>
      </c>
      <c r="I89" s="46">
        <f>A126259830R_Latest</f>
        <v>204.69</v>
      </c>
      <c r="J89" s="46">
        <f>A126251942L_Latest</f>
        <v>353.59500000000003</v>
      </c>
      <c r="K89" s="46">
        <f>A126266630C_Latest</f>
        <v>208.76599999999999</v>
      </c>
      <c r="L89" s="46">
        <f>A126259286W_Latest</f>
        <v>144.82900000000001</v>
      </c>
      <c r="M89" s="46">
        <f>A126252622V_Latest</f>
        <v>269.572</v>
      </c>
      <c r="N89" s="46">
        <f>A126267310K_Latest</f>
        <v>152.68199999999999</v>
      </c>
      <c r="O89" s="46">
        <f>A126259966A_Latest</f>
        <v>116.89</v>
      </c>
      <c r="P89" s="46">
        <f>A126252758F_Latest</f>
        <v>111.426</v>
      </c>
      <c r="Q89" s="46">
        <f>A126267446W_Latest</f>
        <v>59.000999999999998</v>
      </c>
      <c r="R89" s="46">
        <f>A126260102R_Latest</f>
        <v>52.426000000000002</v>
      </c>
      <c r="S89" s="46">
        <f>A126252078A_Latest</f>
        <v>141.58799999999999</v>
      </c>
      <c r="T89" s="46">
        <f>A126266766R_Latest</f>
        <v>85.028999999999996</v>
      </c>
      <c r="U89" s="46">
        <f>A126259422C_Latest</f>
        <v>56.558999999999997</v>
      </c>
      <c r="V89" s="46">
        <f>A126252214J_Latest</f>
        <v>29.765000000000001</v>
      </c>
      <c r="W89" s="46">
        <f>A126266902W_Latest</f>
        <v>16.155999999999999</v>
      </c>
      <c r="X89" s="46">
        <f>A126259558R_Latest</f>
        <v>13.61</v>
      </c>
      <c r="Y89" s="46">
        <f>A126252350A_Latest</f>
        <v>10.252000000000001</v>
      </c>
      <c r="Z89" s="46">
        <f>A126267038K_Latest</f>
        <v>5.21</v>
      </c>
      <c r="AA89" s="46">
        <f>A126259694J_Latest</f>
        <v>5.0410000000000004</v>
      </c>
      <c r="AB89" s="46">
        <f>A126251806V_Latest</f>
        <v>20.064</v>
      </c>
      <c r="AC89" s="46">
        <f>A126266494W_Latest</f>
        <v>9.6110000000000007</v>
      </c>
      <c r="AD89" s="46">
        <f>A126259150K_Latest</f>
        <v>10.452999999999999</v>
      </c>
      <c r="AE89" s="70">
        <v>14</v>
      </c>
    </row>
    <row r="90" spans="1:31" hidden="1">
      <c r="A90" s="55" t="s">
        <v>2915</v>
      </c>
      <c r="B90" s="56"/>
      <c r="C90" s="70">
        <v>15</v>
      </c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70"/>
    </row>
    <row r="91" spans="1:31" hidden="1">
      <c r="A91" s="45"/>
      <c r="B91" s="51" t="s">
        <v>2916</v>
      </c>
      <c r="C91" s="70">
        <v>16</v>
      </c>
      <c r="D91" s="46">
        <f>A126251730K_Latest</f>
        <v>1105.393</v>
      </c>
      <c r="E91" s="46">
        <f>A126266418V_Latest</f>
        <v>565.44799999999998</v>
      </c>
      <c r="F91" s="46">
        <f>A126259074V_Latest</f>
        <v>539.94500000000005</v>
      </c>
      <c r="G91" s="46">
        <f>A126252546C_Latest</f>
        <v>303.43400000000003</v>
      </c>
      <c r="H91" s="46">
        <f>A126267234V_Latest</f>
        <v>156.4</v>
      </c>
      <c r="I91" s="46">
        <f>A126259890T_Latest</f>
        <v>147.03299999999999</v>
      </c>
      <c r="J91" s="46">
        <f>A126252002F_Latest</f>
        <v>265.31599999999997</v>
      </c>
      <c r="K91" s="46">
        <f>A126266690F_Latest</f>
        <v>134.09</v>
      </c>
      <c r="L91" s="46">
        <f>A126259346L_Latest</f>
        <v>131.226</v>
      </c>
      <c r="M91" s="46">
        <f>A126252682W_Latest</f>
        <v>267.36700000000002</v>
      </c>
      <c r="N91" s="46">
        <f>A126267370L_Latest</f>
        <v>132.82599999999999</v>
      </c>
      <c r="O91" s="46">
        <f>A126260026X_Latest</f>
        <v>134.54</v>
      </c>
      <c r="P91" s="46">
        <f>A126252818W_Latest</f>
        <v>70.994</v>
      </c>
      <c r="Q91" s="46">
        <f>A126267506L_Latest</f>
        <v>37.078000000000003</v>
      </c>
      <c r="R91" s="46">
        <f>A126260162T_Latest</f>
        <v>33.917000000000002</v>
      </c>
      <c r="S91" s="46">
        <f>A126252138T_Latest</f>
        <v>136.643</v>
      </c>
      <c r="T91" s="46">
        <f>A126266826F_Latest</f>
        <v>74.230999999999995</v>
      </c>
      <c r="U91" s="46">
        <f>A126259482F_Latest</f>
        <v>62.411999999999999</v>
      </c>
      <c r="V91" s="46">
        <f>A126252274K_Latest</f>
        <v>21.44</v>
      </c>
      <c r="W91" s="46">
        <f>A126266962X_Latest</f>
        <v>11.997</v>
      </c>
      <c r="X91" s="46">
        <f>A126259618F_Latest</f>
        <v>9.4429999999999996</v>
      </c>
      <c r="Y91" s="46">
        <f>A126252410T_Latest</f>
        <v>9.9749999999999996</v>
      </c>
      <c r="Z91" s="46">
        <f>A126267098L_Latest</f>
        <v>4.3890000000000002</v>
      </c>
      <c r="AA91" s="46">
        <f>A126259754X_Latest</f>
        <v>5.5860000000000003</v>
      </c>
      <c r="AB91" s="46">
        <f>A126251866W_Latest</f>
        <v>30.224</v>
      </c>
      <c r="AC91" s="46">
        <f>A126266554L_Latest</f>
        <v>14.436</v>
      </c>
      <c r="AD91" s="46">
        <f>A126259210A_Latest</f>
        <v>15.788</v>
      </c>
      <c r="AE91" s="70">
        <v>16</v>
      </c>
    </row>
    <row r="92" spans="1:31" hidden="1">
      <c r="A92" s="45"/>
      <c r="B92" s="51" t="s">
        <v>2917</v>
      </c>
      <c r="C92" s="70">
        <v>17</v>
      </c>
      <c r="D92" s="46">
        <f>A126251674C_Latest</f>
        <v>13226.473</v>
      </c>
      <c r="E92" s="46">
        <f>A126266362V_Latest</f>
        <v>6891.777</v>
      </c>
      <c r="F92" s="46">
        <f>A126259018A_Latest</f>
        <v>6334.6959999999999</v>
      </c>
      <c r="G92" s="46">
        <f>A126252490C_Latest</f>
        <v>4162.7560000000003</v>
      </c>
      <c r="H92" s="46">
        <f>A126267178L_Latest</f>
        <v>2160.88</v>
      </c>
      <c r="I92" s="46">
        <f>A126259834X_Latest</f>
        <v>2001.876</v>
      </c>
      <c r="J92" s="46">
        <f>A126251946W_Latest</f>
        <v>3471.4209999999998</v>
      </c>
      <c r="K92" s="46">
        <f>A126266634L_Latest</f>
        <v>1815.4059999999999</v>
      </c>
      <c r="L92" s="46">
        <f>A126259290L_Latest</f>
        <v>1656.0150000000001</v>
      </c>
      <c r="M92" s="46">
        <f>A126252626C_Latest</f>
        <v>2649.0830000000001</v>
      </c>
      <c r="N92" s="46">
        <f>A126267314V_Latest</f>
        <v>1375.8610000000001</v>
      </c>
      <c r="O92" s="46">
        <f>A126259970T_Latest</f>
        <v>1273.223</v>
      </c>
      <c r="P92" s="46">
        <f>A126252762W_Latest</f>
        <v>880.13800000000003</v>
      </c>
      <c r="Q92" s="46">
        <f>A126267450L_Latest</f>
        <v>456.81099999999998</v>
      </c>
      <c r="R92" s="46">
        <f>A126260106X_Latest</f>
        <v>423.32799999999997</v>
      </c>
      <c r="S92" s="46">
        <f>A126252082T_Latest</f>
        <v>1456.5329999999999</v>
      </c>
      <c r="T92" s="46">
        <f>A126266770F_Latest</f>
        <v>772.25800000000004</v>
      </c>
      <c r="U92" s="46">
        <f>A126259426L_Latest</f>
        <v>684.274</v>
      </c>
      <c r="V92" s="46">
        <f>A126252218T_Latest</f>
        <v>256.04500000000002</v>
      </c>
      <c r="W92" s="46">
        <f>A126266906F_Latest</f>
        <v>131.54400000000001</v>
      </c>
      <c r="X92" s="46">
        <f>A126259562F_Latest</f>
        <v>124.501</v>
      </c>
      <c r="Y92" s="46">
        <f>A126252354K_Latest</f>
        <v>109.703</v>
      </c>
      <c r="Z92" s="46">
        <f>A126267042A_Latest</f>
        <v>56.4</v>
      </c>
      <c r="AA92" s="46">
        <f>A126259698T_Latest</f>
        <v>53.302</v>
      </c>
      <c r="AB92" s="46">
        <f>A126251810K_Latest</f>
        <v>240.79499999999999</v>
      </c>
      <c r="AC92" s="46">
        <f>A126266498F_Latest</f>
        <v>122.617</v>
      </c>
      <c r="AD92" s="46">
        <f>A126259154V_Latest</f>
        <v>118.17700000000001</v>
      </c>
      <c r="AE92" s="70">
        <v>17</v>
      </c>
    </row>
    <row r="93" spans="1:31" hidden="1">
      <c r="A93" s="55" t="s">
        <v>2918</v>
      </c>
      <c r="B93" s="57"/>
      <c r="C93" s="70">
        <v>18</v>
      </c>
      <c r="D93" s="46">
        <f>A126251734V_Latest</f>
        <v>14331.866</v>
      </c>
      <c r="E93" s="46">
        <f>A126266422K_Latest</f>
        <v>7457.2240000000002</v>
      </c>
      <c r="F93" s="46">
        <f>A126259078C_Latest</f>
        <v>6874.6419999999998</v>
      </c>
      <c r="G93" s="46">
        <f>A126252550V_Latest</f>
        <v>4466.1899999999996</v>
      </c>
      <c r="H93" s="46">
        <f>A126267238C_Latest</f>
        <v>2317.2800000000002</v>
      </c>
      <c r="I93" s="46">
        <f>A126259894A_Latest</f>
        <v>2148.9090000000001</v>
      </c>
      <c r="J93" s="46">
        <f>A126252006R_Latest</f>
        <v>3736.7370000000001</v>
      </c>
      <c r="K93" s="46">
        <f>A126266694R_Latest</f>
        <v>1949.4960000000001</v>
      </c>
      <c r="L93" s="46">
        <f>A126259350C_Latest</f>
        <v>1787.24</v>
      </c>
      <c r="M93" s="46">
        <f>A126252686F_Latest</f>
        <v>2916.45</v>
      </c>
      <c r="N93" s="46">
        <f>A126267374W_Latest</f>
        <v>1508.6869999999999</v>
      </c>
      <c r="O93" s="46">
        <f>A126260030R_Latest</f>
        <v>1407.7629999999999</v>
      </c>
      <c r="P93" s="46">
        <f>A126252822L_Latest</f>
        <v>951.13300000000004</v>
      </c>
      <c r="Q93" s="46">
        <f>A126267510C_Latest</f>
        <v>493.88799999999998</v>
      </c>
      <c r="R93" s="46">
        <f>A126260166A_Latest</f>
        <v>457.24400000000003</v>
      </c>
      <c r="S93" s="46">
        <f>A126252142J_Latest</f>
        <v>1593.1759999999999</v>
      </c>
      <c r="T93" s="46">
        <f>A126266830W_Latest</f>
        <v>846.49</v>
      </c>
      <c r="U93" s="46">
        <f>A126259486R_Latest</f>
        <v>746.68600000000004</v>
      </c>
      <c r="V93" s="46">
        <f>A126252278V_Latest</f>
        <v>277.48399999999998</v>
      </c>
      <c r="W93" s="46">
        <f>A126266966J_Latest</f>
        <v>143.541</v>
      </c>
      <c r="X93" s="46">
        <f>A126259622W_Latest</f>
        <v>133.94399999999999</v>
      </c>
      <c r="Y93" s="46">
        <f>A126252414A_Latest</f>
        <v>119.678</v>
      </c>
      <c r="Z93" s="46">
        <f>A126267102T_Latest</f>
        <v>60.789000000000001</v>
      </c>
      <c r="AA93" s="46">
        <f>A126259758J_Latest</f>
        <v>58.889000000000003</v>
      </c>
      <c r="AB93" s="46">
        <f>A126251870L_Latest</f>
        <v>271.01900000000001</v>
      </c>
      <c r="AC93" s="46">
        <f>A126266558W_Latest</f>
        <v>137.053</v>
      </c>
      <c r="AD93" s="46">
        <f>A126259214K_Latest</f>
        <v>133.96600000000001</v>
      </c>
      <c r="AE93" s="70">
        <v>18</v>
      </c>
    </row>
    <row r="94" spans="1:31" hidden="1">
      <c r="A94" s="75" t="s">
        <v>2919</v>
      </c>
      <c r="B94" s="76"/>
      <c r="C94" s="70">
        <v>19</v>
      </c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70"/>
    </row>
    <row r="95" spans="1:31" hidden="1">
      <c r="A95" s="59" t="s">
        <v>2920</v>
      </c>
      <c r="B95" s="60"/>
      <c r="C95" s="70">
        <v>20</v>
      </c>
      <c r="D95" s="46">
        <f>A126251758L_Latest</f>
        <v>3527.2170000000001</v>
      </c>
      <c r="E95" s="46">
        <f>A126266446C_Latest</f>
        <v>1684.232</v>
      </c>
      <c r="F95" s="46">
        <f>A126259102T_Latest</f>
        <v>1842.9849999999999</v>
      </c>
      <c r="G95" s="46">
        <f>A126252574L_Latest</f>
        <v>1038.8</v>
      </c>
      <c r="H95" s="46">
        <f>A126267262C_Latest</f>
        <v>499.18900000000002</v>
      </c>
      <c r="I95" s="46">
        <f>A126259918J_Latest</f>
        <v>539.61</v>
      </c>
      <c r="J95" s="46">
        <f>A126252030R_Latest</f>
        <v>939.077</v>
      </c>
      <c r="K95" s="46">
        <f>A126266718W_Latest</f>
        <v>446.29300000000001</v>
      </c>
      <c r="L95" s="46">
        <f>A126259374W_Latest</f>
        <v>492.78399999999999</v>
      </c>
      <c r="M95" s="46">
        <f>A126252710V_Latest</f>
        <v>736.32100000000003</v>
      </c>
      <c r="N95" s="46">
        <f>A126267398R_Latest</f>
        <v>344.19299999999998</v>
      </c>
      <c r="O95" s="46">
        <f>A126260054J_Latest</f>
        <v>392.12799999999999</v>
      </c>
      <c r="P95" s="46">
        <f>A126252846F_Latest</f>
        <v>241.08099999999999</v>
      </c>
      <c r="Q95" s="46">
        <f>A126267534W_Latest</f>
        <v>112.69</v>
      </c>
      <c r="R95" s="46">
        <f>A126260190A_Latest</f>
        <v>128.392</v>
      </c>
      <c r="S95" s="46">
        <f>A126252166A_Latest</f>
        <v>389.08300000000003</v>
      </c>
      <c r="T95" s="46">
        <f>A126266854R_Latest</f>
        <v>192.66900000000001</v>
      </c>
      <c r="U95" s="46">
        <f>A126259510C_Latest</f>
        <v>196.41399999999999</v>
      </c>
      <c r="V95" s="46">
        <f>A126252302J_Latest</f>
        <v>78.132000000000005</v>
      </c>
      <c r="W95" s="46">
        <f>A126266990J_Latest</f>
        <v>38.576000000000001</v>
      </c>
      <c r="X95" s="46">
        <f>A126259646R_Latest</f>
        <v>39.555999999999997</v>
      </c>
      <c r="Y95" s="46">
        <f>A126252438V_Latest</f>
        <v>29.259</v>
      </c>
      <c r="Z95" s="46">
        <f>A126267126K_Latest</f>
        <v>14.839</v>
      </c>
      <c r="AA95" s="46">
        <f>A126259782J_Latest</f>
        <v>14.42</v>
      </c>
      <c r="AB95" s="46">
        <f>A126251894F_Latest</f>
        <v>75.463999999999999</v>
      </c>
      <c r="AC95" s="46">
        <f>A126266582W_Latest</f>
        <v>35.783999999999999</v>
      </c>
      <c r="AD95" s="46">
        <f>A126259238C_Latest</f>
        <v>39.680999999999997</v>
      </c>
      <c r="AE95" s="70">
        <v>20</v>
      </c>
    </row>
    <row r="96" spans="1:31" hidden="1">
      <c r="A96" s="61"/>
      <c r="B96" s="60" t="s">
        <v>2921</v>
      </c>
      <c r="C96" s="70">
        <v>21</v>
      </c>
      <c r="D96" s="46">
        <f>A126251762C_Latest</f>
        <v>2480.3870000000002</v>
      </c>
      <c r="E96" s="46">
        <f>A126266450V_Latest</f>
        <v>1212.1659999999999</v>
      </c>
      <c r="F96" s="46">
        <f>A126259106A_Latest</f>
        <v>1268.221</v>
      </c>
      <c r="G96" s="46">
        <f>A126252578W_Latest</f>
        <v>716.64</v>
      </c>
      <c r="H96" s="46">
        <f>A126267266L_Latest</f>
        <v>357.80599999999998</v>
      </c>
      <c r="I96" s="46">
        <f>A126259922X_Latest</f>
        <v>358.834</v>
      </c>
      <c r="J96" s="46">
        <f>A126252034X_Latest</f>
        <v>667.90800000000002</v>
      </c>
      <c r="K96" s="46">
        <f>A126266722L_Latest</f>
        <v>325.80099999999999</v>
      </c>
      <c r="L96" s="46">
        <f>A126259378F_Latest</f>
        <v>342.10700000000003</v>
      </c>
      <c r="M96" s="46">
        <f>A126252714C_Latest</f>
        <v>513.27800000000002</v>
      </c>
      <c r="N96" s="46">
        <f>A126267402V_Latest</f>
        <v>244.202</v>
      </c>
      <c r="O96" s="46">
        <f>A126260058T_Latest</f>
        <v>269.07499999999999</v>
      </c>
      <c r="P96" s="46">
        <f>A126252850W_Latest</f>
        <v>167.77500000000001</v>
      </c>
      <c r="Q96" s="46">
        <f>A126267538F_Latest</f>
        <v>78.177000000000007</v>
      </c>
      <c r="R96" s="46">
        <f>A126260194K_Latest</f>
        <v>89.597999999999999</v>
      </c>
      <c r="S96" s="46">
        <f>A126252170T_Latest</f>
        <v>276.07900000000001</v>
      </c>
      <c r="T96" s="46">
        <f>A126266858X_Latest</f>
        <v>137.09399999999999</v>
      </c>
      <c r="U96" s="46">
        <f>A126259514L_Latest</f>
        <v>138.98500000000001</v>
      </c>
      <c r="V96" s="46">
        <f>A126252306T_Latest</f>
        <v>57.610999999999997</v>
      </c>
      <c r="W96" s="46">
        <f>A126266994T_Latest</f>
        <v>28.052</v>
      </c>
      <c r="X96" s="46">
        <f>A126259650F_Latest</f>
        <v>29.559000000000001</v>
      </c>
      <c r="Y96" s="46">
        <f>A126252442K_Latest</f>
        <v>23.454000000000001</v>
      </c>
      <c r="Z96" s="46">
        <f>A126267130A_Latest</f>
        <v>12.026999999999999</v>
      </c>
      <c r="AA96" s="46">
        <f>A126259786T_Latest</f>
        <v>11.427</v>
      </c>
      <c r="AB96" s="46">
        <f>A126251898R_Latest</f>
        <v>57.643000000000001</v>
      </c>
      <c r="AC96" s="46">
        <f>A126266586F_Latest</f>
        <v>29.006</v>
      </c>
      <c r="AD96" s="46">
        <f>A126259242V_Latest</f>
        <v>28.637</v>
      </c>
      <c r="AE96" s="70">
        <v>21</v>
      </c>
    </row>
    <row r="97" spans="1:31" hidden="1">
      <c r="A97" s="61"/>
      <c r="B97" s="62" t="s">
        <v>2922</v>
      </c>
      <c r="C97" s="70">
        <v>22</v>
      </c>
      <c r="D97" s="46">
        <f>A126251682C_Latest</f>
        <v>0</v>
      </c>
      <c r="E97" s="46">
        <f>A126266370V_Latest</f>
        <v>0</v>
      </c>
      <c r="F97" s="46">
        <f>A126259026A_Latest</f>
        <v>0</v>
      </c>
      <c r="G97" s="46">
        <f>A126252498W_Latest</f>
        <v>0</v>
      </c>
      <c r="H97" s="46">
        <f>A126267186L_Latest</f>
        <v>0</v>
      </c>
      <c r="I97" s="46">
        <f>A126259842X_Latest</f>
        <v>0</v>
      </c>
      <c r="J97" s="46">
        <f>A126251954W_Latest</f>
        <v>0</v>
      </c>
      <c r="K97" s="46">
        <f>A126266642L_Latest</f>
        <v>0</v>
      </c>
      <c r="L97" s="46">
        <f>A126259298F_Latest</f>
        <v>0</v>
      </c>
      <c r="M97" s="46">
        <f>A126252634C_Latest</f>
        <v>0</v>
      </c>
      <c r="N97" s="46">
        <f>A126267322V_Latest</f>
        <v>0</v>
      </c>
      <c r="O97" s="46">
        <f>A126259978K_Latest</f>
        <v>0</v>
      </c>
      <c r="P97" s="46">
        <f>A126252770W_Latest</f>
        <v>0</v>
      </c>
      <c r="Q97" s="46">
        <f>A126267458F_Latest</f>
        <v>0</v>
      </c>
      <c r="R97" s="46">
        <f>A126260114X_Latest</f>
        <v>0</v>
      </c>
      <c r="S97" s="46">
        <f>A126252090T_Latest</f>
        <v>0</v>
      </c>
      <c r="T97" s="46">
        <f>A126266778X_Latest</f>
        <v>0</v>
      </c>
      <c r="U97" s="46">
        <f>A126259434L_Latest</f>
        <v>0</v>
      </c>
      <c r="V97" s="46">
        <f>A126252226T_Latest</f>
        <v>0</v>
      </c>
      <c r="W97" s="46">
        <f>A126266914F_Latest</f>
        <v>0</v>
      </c>
      <c r="X97" s="46">
        <f>A126259570F_Latest</f>
        <v>0</v>
      </c>
      <c r="Y97" s="46">
        <f>A126252362K_Latest</f>
        <v>0</v>
      </c>
      <c r="Z97" s="46">
        <f>A126267050A_Latest</f>
        <v>0</v>
      </c>
      <c r="AA97" s="46">
        <f>A126259706F_Latest</f>
        <v>0</v>
      </c>
      <c r="AB97" s="46">
        <f>A126251818C_Latest</f>
        <v>0</v>
      </c>
      <c r="AC97" s="46">
        <f>A126266506V_Latest</f>
        <v>0</v>
      </c>
      <c r="AD97" s="46">
        <f>A126259162V_Latest</f>
        <v>0</v>
      </c>
      <c r="AE97" s="70">
        <v>22</v>
      </c>
    </row>
    <row r="98" spans="1:31" hidden="1">
      <c r="A98" s="61"/>
      <c r="B98" s="62" t="s">
        <v>2923</v>
      </c>
      <c r="C98" s="70">
        <v>23</v>
      </c>
      <c r="D98" s="46">
        <f>A126251662V_Latest</f>
        <v>927.41800000000001</v>
      </c>
      <c r="E98" s="46">
        <f>A126266350K_Latest</f>
        <v>422.94</v>
      </c>
      <c r="F98" s="46">
        <f>A126259006T_Latest</f>
        <v>504.47800000000001</v>
      </c>
      <c r="G98" s="46">
        <f>A126252478L_Latest</f>
        <v>279.14100000000002</v>
      </c>
      <c r="H98" s="46">
        <f>A126267166C_Latest</f>
        <v>133.851</v>
      </c>
      <c r="I98" s="46">
        <f>A126259822R_Latest</f>
        <v>145.28899999999999</v>
      </c>
      <c r="J98" s="46">
        <f>A126251934L_Latest</f>
        <v>272.495</v>
      </c>
      <c r="K98" s="46">
        <f>A126266622C_Latest</f>
        <v>127.495</v>
      </c>
      <c r="L98" s="46">
        <f>A126259278W_Latest</f>
        <v>145</v>
      </c>
      <c r="M98" s="46">
        <f>A126252614V_Latest</f>
        <v>176.77699999999999</v>
      </c>
      <c r="N98" s="46">
        <f>A126267302K_Latest</f>
        <v>75.635000000000005</v>
      </c>
      <c r="O98" s="46">
        <f>A126259958A_Latest</f>
        <v>101.142</v>
      </c>
      <c r="P98" s="46">
        <f>A126252750L_Latest</f>
        <v>61.002000000000002</v>
      </c>
      <c r="Q98" s="46">
        <f>A126267438W_Latest</f>
        <v>23.946000000000002</v>
      </c>
      <c r="R98" s="46">
        <f>A126260094A_Latest</f>
        <v>37.055999999999997</v>
      </c>
      <c r="S98" s="46">
        <f>A126252070J_Latest</f>
        <v>85.16</v>
      </c>
      <c r="T98" s="46">
        <f>A126266758R_Latest</f>
        <v>36.125</v>
      </c>
      <c r="U98" s="46">
        <f>A126259414C_Latest</f>
        <v>49.034999999999997</v>
      </c>
      <c r="V98" s="46">
        <f>A126252206J_Latest</f>
        <v>26.812000000000001</v>
      </c>
      <c r="W98" s="46">
        <f>A126266894J_Latest</f>
        <v>12.794</v>
      </c>
      <c r="X98" s="46">
        <f>A126259550W_Latest</f>
        <v>14.018000000000001</v>
      </c>
      <c r="Y98" s="46">
        <f>A126252342A_Latest</f>
        <v>9.5980000000000008</v>
      </c>
      <c r="Z98" s="46">
        <f>A126267030T_Latest</f>
        <v>5.2389999999999999</v>
      </c>
      <c r="AA98" s="46">
        <f>A126259686J_Latest</f>
        <v>4.359</v>
      </c>
      <c r="AB98" s="46">
        <f>A126251798F_Latest</f>
        <v>16.434000000000001</v>
      </c>
      <c r="AC98" s="46">
        <f>A126266486W_Latest</f>
        <v>7.8550000000000004</v>
      </c>
      <c r="AD98" s="46">
        <f>A126259142K_Latest</f>
        <v>8.5790000000000006</v>
      </c>
      <c r="AE98" s="70">
        <v>23</v>
      </c>
    </row>
    <row r="99" spans="1:31" hidden="1">
      <c r="A99" s="61"/>
      <c r="B99" s="62" t="s">
        <v>2924</v>
      </c>
      <c r="C99" s="70">
        <v>24</v>
      </c>
      <c r="D99" s="46">
        <f>A126251702A_Latest</f>
        <v>254.197</v>
      </c>
      <c r="E99" s="46">
        <f>A126266390C_Latest</f>
        <v>101.866</v>
      </c>
      <c r="F99" s="46">
        <f>A126259046K_Latest</f>
        <v>152.33099999999999</v>
      </c>
      <c r="G99" s="46">
        <f>A126252518V_Latest</f>
        <v>73.629000000000005</v>
      </c>
      <c r="H99" s="46">
        <f>A126267206K_Latest</f>
        <v>30.568999999999999</v>
      </c>
      <c r="I99" s="46">
        <f>A126259862J_Latest</f>
        <v>43.058999999999997</v>
      </c>
      <c r="J99" s="46">
        <f>A126251974F_Latest</f>
        <v>65.507000000000005</v>
      </c>
      <c r="K99" s="46">
        <f>A126266662W_Latest</f>
        <v>24.901</v>
      </c>
      <c r="L99" s="46">
        <f>A126259318C_Latest</f>
        <v>40.606000000000002</v>
      </c>
      <c r="M99" s="46">
        <f>A126252654L_Latest</f>
        <v>61.341999999999999</v>
      </c>
      <c r="N99" s="46">
        <f>A126267342C_Latest</f>
        <v>27.404</v>
      </c>
      <c r="O99" s="46">
        <f>A126259998V_Latest</f>
        <v>33.936999999999998</v>
      </c>
      <c r="P99" s="46">
        <f>A126252790F_Latest</f>
        <v>16.585999999999999</v>
      </c>
      <c r="Q99" s="46">
        <f>A126267478R_Latest</f>
        <v>7.5919999999999996</v>
      </c>
      <c r="R99" s="46">
        <f>A126260134J_Latest</f>
        <v>8.9949999999999992</v>
      </c>
      <c r="S99" s="46">
        <f>A126252110R_Latest</f>
        <v>27.081</v>
      </c>
      <c r="T99" s="46">
        <f>A126266798J_Latest</f>
        <v>6.899</v>
      </c>
      <c r="U99" s="46">
        <f>A126259454W_Latest</f>
        <v>20.181999999999999</v>
      </c>
      <c r="V99" s="46">
        <f>A126252246A_Latest</f>
        <v>6.14</v>
      </c>
      <c r="W99" s="46">
        <f>A126266934R_Latest</f>
        <v>2.85</v>
      </c>
      <c r="X99" s="46">
        <f>A126259590R_Latest</f>
        <v>3.29</v>
      </c>
      <c r="Y99" s="46">
        <f>A126252382V_Latest</f>
        <v>0.94799999999999995</v>
      </c>
      <c r="Z99" s="46">
        <f>A126267070K_Latest</f>
        <v>0.29199999999999998</v>
      </c>
      <c r="AA99" s="46">
        <f>A126259726R_Latest</f>
        <v>0.65600000000000003</v>
      </c>
      <c r="AB99" s="46">
        <f>A126251838L_Latest</f>
        <v>2.964</v>
      </c>
      <c r="AC99" s="46">
        <f>A126266526C_Latest</f>
        <v>1.3580000000000001</v>
      </c>
      <c r="AD99" s="46">
        <f>A126259182C_Latest</f>
        <v>1.607</v>
      </c>
      <c r="AE99" s="70">
        <v>24</v>
      </c>
    </row>
    <row r="100" spans="1:31" hidden="1">
      <c r="A100" s="61"/>
      <c r="B100" s="60" t="s">
        <v>2925</v>
      </c>
      <c r="C100" s="70">
        <v>25</v>
      </c>
      <c r="D100" s="46">
        <f>A126251678L_Latest</f>
        <v>272.67599999999999</v>
      </c>
      <c r="E100" s="46">
        <f>A126266366C_Latest</f>
        <v>152.06899999999999</v>
      </c>
      <c r="F100" s="46">
        <f>A126259022T_Latest</f>
        <v>120.607</v>
      </c>
      <c r="G100" s="46">
        <f>A126252494L_Latest</f>
        <v>82.38</v>
      </c>
      <c r="H100" s="46">
        <f>A126267182C_Latest</f>
        <v>44.901000000000003</v>
      </c>
      <c r="I100" s="46">
        <f>A126259838J_Latest</f>
        <v>37.478999999999999</v>
      </c>
      <c r="J100" s="46">
        <f>A126251950L_Latest</f>
        <v>82.278999999999996</v>
      </c>
      <c r="K100" s="46">
        <f>A126266638W_Latest</f>
        <v>46.399000000000001</v>
      </c>
      <c r="L100" s="46">
        <f>A126259294W_Latest</f>
        <v>35.880000000000003</v>
      </c>
      <c r="M100" s="46">
        <f>A126252630V_Latest</f>
        <v>54.756999999999998</v>
      </c>
      <c r="N100" s="46">
        <f>A126267318C_Latest</f>
        <v>26.838999999999999</v>
      </c>
      <c r="O100" s="46">
        <f>A126259974A_Latest</f>
        <v>27.917999999999999</v>
      </c>
      <c r="P100" s="46">
        <f>A126252766F_Latest</f>
        <v>18.302</v>
      </c>
      <c r="Q100" s="46">
        <f>A126267454W_Latest</f>
        <v>11.776999999999999</v>
      </c>
      <c r="R100" s="46">
        <f>A126260110R_Latest</f>
        <v>6.5250000000000004</v>
      </c>
      <c r="S100" s="46">
        <f>A126252086A_Latest</f>
        <v>24.651</v>
      </c>
      <c r="T100" s="46">
        <f>A126266774R_Latest</f>
        <v>16.463000000000001</v>
      </c>
      <c r="U100" s="46">
        <f>A126259430C_Latest</f>
        <v>8.1880000000000006</v>
      </c>
      <c r="V100" s="46">
        <f>A126252222J_Latest</f>
        <v>4.8209999999999997</v>
      </c>
      <c r="W100" s="46">
        <f>A126266910W_Latest</f>
        <v>2.8889999999999998</v>
      </c>
      <c r="X100" s="46">
        <f>A126259566R_Latest</f>
        <v>1.9319999999999999</v>
      </c>
      <c r="Y100" s="46">
        <f>A126252358V_Latest</f>
        <v>1.444</v>
      </c>
      <c r="Z100" s="46">
        <f>A126267046K_Latest</f>
        <v>0.80300000000000005</v>
      </c>
      <c r="AA100" s="46">
        <f>A126259702W_Latest</f>
        <v>0.64100000000000001</v>
      </c>
      <c r="AB100" s="46">
        <f>A126251814V_Latest</f>
        <v>4.0419999999999998</v>
      </c>
      <c r="AC100" s="46">
        <f>A126266502K_Latest</f>
        <v>1.9990000000000001</v>
      </c>
      <c r="AD100" s="46">
        <f>A126259158C_Latest</f>
        <v>2.0430000000000001</v>
      </c>
      <c r="AE100" s="70">
        <v>25</v>
      </c>
    </row>
    <row r="101" spans="1:31" hidden="1">
      <c r="A101" s="61"/>
      <c r="B101" s="60" t="s">
        <v>2926</v>
      </c>
      <c r="C101" s="70">
        <v>26</v>
      </c>
      <c r="D101" s="46">
        <f>A126251706K_Latest</f>
        <v>774.15499999999997</v>
      </c>
      <c r="E101" s="46">
        <f>A126266394L_Latest</f>
        <v>319.99700000000001</v>
      </c>
      <c r="F101" s="46">
        <f>A126259050A_Latest</f>
        <v>454.15699999999998</v>
      </c>
      <c r="G101" s="46">
        <f>A126252522K_Latest</f>
        <v>239.78</v>
      </c>
      <c r="H101" s="46">
        <f>A126267210A_Latest</f>
        <v>96.481999999999999</v>
      </c>
      <c r="I101" s="46">
        <f>A126259866T_Latest</f>
        <v>143.297</v>
      </c>
      <c r="J101" s="46">
        <f>A126251978R_Latest</f>
        <v>188.89</v>
      </c>
      <c r="K101" s="46">
        <f>A126266666F_Latest</f>
        <v>74.093000000000004</v>
      </c>
      <c r="L101" s="46">
        <f>A126259322V_Latest</f>
        <v>114.797</v>
      </c>
      <c r="M101" s="46">
        <f>A126252658W_Latest</f>
        <v>168.286</v>
      </c>
      <c r="N101" s="46">
        <f>A126267346L_Latest</f>
        <v>73.150999999999996</v>
      </c>
      <c r="O101" s="46">
        <f>A126260002F_Latest</f>
        <v>95.134</v>
      </c>
      <c r="P101" s="46">
        <f>A126252794R_Latest</f>
        <v>55.003999999999998</v>
      </c>
      <c r="Q101" s="46">
        <f>A126267482F_Latest</f>
        <v>22.736000000000001</v>
      </c>
      <c r="R101" s="46">
        <f>A126260138T_Latest</f>
        <v>32.268999999999998</v>
      </c>
      <c r="S101" s="46">
        <f>A126252114X_Latest</f>
        <v>88.352999999999994</v>
      </c>
      <c r="T101" s="46">
        <f>A126266802L_Latest</f>
        <v>39.112000000000002</v>
      </c>
      <c r="U101" s="46">
        <f>A126259458F_Latest</f>
        <v>49.241</v>
      </c>
      <c r="V101" s="46">
        <f>A126252250T_Latest</f>
        <v>15.701000000000001</v>
      </c>
      <c r="W101" s="46">
        <f>A126266938X_Latest</f>
        <v>7.6360000000000001</v>
      </c>
      <c r="X101" s="46">
        <f>A126259594X_Latest</f>
        <v>8.0649999999999995</v>
      </c>
      <c r="Y101" s="46">
        <f>A126252386C_Latest</f>
        <v>4.3609999999999998</v>
      </c>
      <c r="Z101" s="46">
        <f>A126267074V_Latest</f>
        <v>2.0089999999999999</v>
      </c>
      <c r="AA101" s="46">
        <f>A126259730F_Latest</f>
        <v>2.351</v>
      </c>
      <c r="AB101" s="46">
        <f>A126251842C_Latest</f>
        <v>13.779</v>
      </c>
      <c r="AC101" s="46">
        <f>A126266530V_Latest</f>
        <v>4.7789999999999999</v>
      </c>
      <c r="AD101" s="46">
        <f>A126259186L_Latest</f>
        <v>9.0009999999999994</v>
      </c>
      <c r="AE101" s="70">
        <v>26</v>
      </c>
    </row>
    <row r="102" spans="1:31" hidden="1">
      <c r="A102" s="63" t="s">
        <v>2927</v>
      </c>
      <c r="B102" s="45"/>
      <c r="C102" s="70">
        <v>27</v>
      </c>
      <c r="D102" s="46">
        <f>A126251686L_Latest</f>
        <v>1513.4590000000001</v>
      </c>
      <c r="E102" s="46">
        <f>A126266374C_Latest</f>
        <v>704.01499999999999</v>
      </c>
      <c r="F102" s="46">
        <f>A126259030T_Latest</f>
        <v>809.44399999999996</v>
      </c>
      <c r="G102" s="46">
        <f>A126252502A_Latest</f>
        <v>434.23700000000002</v>
      </c>
      <c r="H102" s="46">
        <f>A126267190C_Latest</f>
        <v>199.90899999999999</v>
      </c>
      <c r="I102" s="46">
        <f>A126259846J_Latest</f>
        <v>234.328</v>
      </c>
      <c r="J102" s="46">
        <f>A126251958F_Latest</f>
        <v>363.291</v>
      </c>
      <c r="K102" s="46">
        <f>A126266646W_Latest</f>
        <v>167.114</v>
      </c>
      <c r="L102" s="46">
        <f>A126259302K_Latest</f>
        <v>196.17699999999999</v>
      </c>
      <c r="M102" s="46">
        <f>A126252638L_Latest</f>
        <v>355.78300000000002</v>
      </c>
      <c r="N102" s="46">
        <f>A126267326C_Latest</f>
        <v>169.77</v>
      </c>
      <c r="O102" s="46">
        <f>A126259982A_Latest</f>
        <v>186.01300000000001</v>
      </c>
      <c r="P102" s="46">
        <f>A126252774F_Latest</f>
        <v>100.988</v>
      </c>
      <c r="Q102" s="46">
        <f>A126267462W_Latest</f>
        <v>43.695</v>
      </c>
      <c r="R102" s="46">
        <f>A126260118J_Latest</f>
        <v>57.292999999999999</v>
      </c>
      <c r="S102" s="46">
        <f>A126252094A_Latest</f>
        <v>180.62799999999999</v>
      </c>
      <c r="T102" s="46">
        <f>A126266782R_Latest</f>
        <v>87.204999999999998</v>
      </c>
      <c r="U102" s="46">
        <f>A126259438W_Latest</f>
        <v>93.423000000000002</v>
      </c>
      <c r="V102" s="46">
        <f>A126252230J_Latest</f>
        <v>28.31</v>
      </c>
      <c r="W102" s="46">
        <f>A126266918R_Latest</f>
        <v>13.859</v>
      </c>
      <c r="X102" s="46">
        <f>A126259574R_Latest</f>
        <v>14.451000000000001</v>
      </c>
      <c r="Y102" s="46">
        <f>A126252366V_Latest</f>
        <v>11.757999999999999</v>
      </c>
      <c r="Z102" s="46">
        <f>A126267054K_Latest</f>
        <v>4.7679999999999998</v>
      </c>
      <c r="AA102" s="46">
        <f>A126259710W_Latest</f>
        <v>6.9909999999999997</v>
      </c>
      <c r="AB102" s="46">
        <f>A126251822V_Latest</f>
        <v>38.463999999999999</v>
      </c>
      <c r="AC102" s="46">
        <f>A126266510K_Latest</f>
        <v>17.696000000000002</v>
      </c>
      <c r="AD102" s="46">
        <f>A126259166C_Latest</f>
        <v>20.768000000000001</v>
      </c>
      <c r="AE102" s="70">
        <v>27</v>
      </c>
    </row>
    <row r="103" spans="1:31" hidden="1">
      <c r="A103" s="61"/>
      <c r="B103" s="60" t="s">
        <v>2928</v>
      </c>
      <c r="C103" s="70">
        <v>28</v>
      </c>
      <c r="D103" s="46">
        <f>A126251710A_Latest</f>
        <v>863.15700000000004</v>
      </c>
      <c r="E103" s="46">
        <f>A126266398W_Latest</f>
        <v>428.53699999999998</v>
      </c>
      <c r="F103" s="46">
        <f>A126259054K_Latest</f>
        <v>434.62</v>
      </c>
      <c r="G103" s="46">
        <f>A126252526V_Latest</f>
        <v>242.77600000000001</v>
      </c>
      <c r="H103" s="46">
        <f>A126267214K_Latest</f>
        <v>124.489</v>
      </c>
      <c r="I103" s="46">
        <f>A126259870J_Latest</f>
        <v>118.28700000000001</v>
      </c>
      <c r="J103" s="46">
        <f>A126251982F_Latest</f>
        <v>197.39699999999999</v>
      </c>
      <c r="K103" s="46">
        <f>A126266670W_Latest</f>
        <v>97.908000000000001</v>
      </c>
      <c r="L103" s="46">
        <f>A126259326C_Latest</f>
        <v>99.489000000000004</v>
      </c>
      <c r="M103" s="46">
        <f>A126252662L_Latest</f>
        <v>208.59399999999999</v>
      </c>
      <c r="N103" s="46">
        <f>A126267350C_Latest</f>
        <v>101.57299999999999</v>
      </c>
      <c r="O103" s="46">
        <f>A126260006R_Latest</f>
        <v>107.02200000000001</v>
      </c>
      <c r="P103" s="46">
        <f>A126252798X_Latest</f>
        <v>53.631999999999998</v>
      </c>
      <c r="Q103" s="46">
        <f>A126267486R_Latest</f>
        <v>24.86</v>
      </c>
      <c r="R103" s="46">
        <f>A126260142J_Latest</f>
        <v>28.771999999999998</v>
      </c>
      <c r="S103" s="46">
        <f>A126252118J_Latest</f>
        <v>109.82899999999999</v>
      </c>
      <c r="T103" s="46">
        <f>A126266806W_Latest</f>
        <v>54.515999999999998</v>
      </c>
      <c r="U103" s="46">
        <f>A126259462W_Latest</f>
        <v>55.313000000000002</v>
      </c>
      <c r="V103" s="46">
        <f>A126252254A_Latest</f>
        <v>16.677</v>
      </c>
      <c r="W103" s="46">
        <f>A126266942R_Latest</f>
        <v>8.7089999999999996</v>
      </c>
      <c r="X103" s="46">
        <f>A126259598J_Latest</f>
        <v>7.968</v>
      </c>
      <c r="Y103" s="46">
        <f>A126252390V_Latest</f>
        <v>8.3650000000000002</v>
      </c>
      <c r="Z103" s="46">
        <f>A126267078C_Latest</f>
        <v>3.7349999999999999</v>
      </c>
      <c r="AA103" s="46">
        <f>A126259734R_Latest</f>
        <v>4.63</v>
      </c>
      <c r="AB103" s="46">
        <f>A126251846L_Latest</f>
        <v>25.885999999999999</v>
      </c>
      <c r="AC103" s="46">
        <f>A126266534C_Latest</f>
        <v>12.747</v>
      </c>
      <c r="AD103" s="46">
        <f>A126259190C_Latest</f>
        <v>13.138999999999999</v>
      </c>
      <c r="AE103" s="70">
        <v>28</v>
      </c>
    </row>
    <row r="104" spans="1:31" hidden="1">
      <c r="A104" s="61"/>
      <c r="B104" s="62" t="s">
        <v>2929</v>
      </c>
      <c r="C104" s="70">
        <v>29</v>
      </c>
      <c r="D104" s="46">
        <f>A126251738C_Latest</f>
        <v>80.774000000000001</v>
      </c>
      <c r="E104" s="46">
        <f>A126266426V_Latest</f>
        <v>34.606999999999999</v>
      </c>
      <c r="F104" s="46">
        <f>A126259082V_Latest</f>
        <v>46.167000000000002</v>
      </c>
      <c r="G104" s="46">
        <f>A126252554C_Latest</f>
        <v>19.001000000000001</v>
      </c>
      <c r="H104" s="46">
        <f>A126267242V_Latest</f>
        <v>8.8390000000000004</v>
      </c>
      <c r="I104" s="46">
        <f>A126259898K_Latest</f>
        <v>10.162000000000001</v>
      </c>
      <c r="J104" s="46">
        <f>A126252010F_Latest</f>
        <v>19.724</v>
      </c>
      <c r="K104" s="46">
        <f>A126266698X_Latest</f>
        <v>9.2249999999999996</v>
      </c>
      <c r="L104" s="46">
        <f>A126259354L_Latest</f>
        <v>10.499000000000001</v>
      </c>
      <c r="M104" s="46">
        <f>A126252690W_Latest</f>
        <v>24.047999999999998</v>
      </c>
      <c r="N104" s="46">
        <f>A126267378F_Latest</f>
        <v>9.9350000000000005</v>
      </c>
      <c r="O104" s="46">
        <f>A126260034X_Latest</f>
        <v>14.113</v>
      </c>
      <c r="P104" s="46">
        <f>A126252826W_Latest</f>
        <v>5.5469999999999997</v>
      </c>
      <c r="Q104" s="46">
        <f>A126267514L_Latest</f>
        <v>2.8839999999999999</v>
      </c>
      <c r="R104" s="46">
        <f>A126260170T_Latest</f>
        <v>2.6629999999999998</v>
      </c>
      <c r="S104" s="46">
        <f>A126252146T_Latest</f>
        <v>9.1129999999999995</v>
      </c>
      <c r="T104" s="46">
        <f>A126266834F_Latest</f>
        <v>2.2240000000000002</v>
      </c>
      <c r="U104" s="46">
        <f>A126259490F_Latest</f>
        <v>6.8890000000000002</v>
      </c>
      <c r="V104" s="46">
        <f>A126252282K_Latest</f>
        <v>2.0230000000000001</v>
      </c>
      <c r="W104" s="46">
        <f>A126266970X_Latest</f>
        <v>1.371</v>
      </c>
      <c r="X104" s="46">
        <f>A126259626F_Latest</f>
        <v>0.65200000000000002</v>
      </c>
      <c r="Y104" s="46">
        <f>A126252418K_Latest</f>
        <v>0.10199999999999999</v>
      </c>
      <c r="Z104" s="46">
        <f>A126267106A_Latest</f>
        <v>0</v>
      </c>
      <c r="AA104" s="46">
        <f>A126259762X_Latest</f>
        <v>0.10199999999999999</v>
      </c>
      <c r="AB104" s="46">
        <f>A126251874W_Latest</f>
        <v>1.214</v>
      </c>
      <c r="AC104" s="46">
        <f>A126266562L_Latest</f>
        <v>0.128</v>
      </c>
      <c r="AD104" s="46">
        <f>A126259218V_Latest</f>
        <v>1.0860000000000001</v>
      </c>
      <c r="AE104" s="70">
        <v>29</v>
      </c>
    </row>
    <row r="105" spans="1:31" hidden="1">
      <c r="A105" s="61"/>
      <c r="B105" s="60" t="s">
        <v>2930</v>
      </c>
      <c r="C105" s="70">
        <v>30</v>
      </c>
      <c r="D105" s="46">
        <f>A126251714K_Latest</f>
        <v>650.30200000000002</v>
      </c>
      <c r="E105" s="46">
        <f>A126266402A_Latest</f>
        <v>275.47800000000001</v>
      </c>
      <c r="F105" s="46">
        <f>A126259058V_Latest</f>
        <v>374.82400000000001</v>
      </c>
      <c r="G105" s="46">
        <f>A126252530K_Latest</f>
        <v>191.46100000000001</v>
      </c>
      <c r="H105" s="46">
        <f>A126267218V_Latest</f>
        <v>75.42</v>
      </c>
      <c r="I105" s="46">
        <f>A126259874T_Latest</f>
        <v>116.041</v>
      </c>
      <c r="J105" s="46">
        <f>A126251986R_Latest</f>
        <v>165.89400000000001</v>
      </c>
      <c r="K105" s="46">
        <f>A126266674F_Latest</f>
        <v>69.206000000000003</v>
      </c>
      <c r="L105" s="46">
        <f>A126259330V_Latest</f>
        <v>96.688000000000002</v>
      </c>
      <c r="M105" s="46">
        <f>A126252666W_Latest</f>
        <v>147.18799999999999</v>
      </c>
      <c r="N105" s="46">
        <f>A126267354L_Latest</f>
        <v>68.197000000000003</v>
      </c>
      <c r="O105" s="46">
        <f>A126260010F_Latest</f>
        <v>78.991</v>
      </c>
      <c r="P105" s="46">
        <f>A126252802C_Latest</f>
        <v>47.356000000000002</v>
      </c>
      <c r="Q105" s="46">
        <f>A126267490F_Latest</f>
        <v>18.835000000000001</v>
      </c>
      <c r="R105" s="46">
        <f>A126260146T_Latest</f>
        <v>28.521000000000001</v>
      </c>
      <c r="S105" s="46">
        <f>A126252122X_Latest</f>
        <v>70.799000000000007</v>
      </c>
      <c r="T105" s="46">
        <f>A126266810L_Latest</f>
        <v>32.689</v>
      </c>
      <c r="U105" s="46">
        <f>A126259466F_Latest</f>
        <v>38.11</v>
      </c>
      <c r="V105" s="46">
        <f>A126252258K_Latest</f>
        <v>11.632999999999999</v>
      </c>
      <c r="W105" s="46">
        <f>A126266946X_Latest</f>
        <v>5.15</v>
      </c>
      <c r="X105" s="46">
        <f>A126259602L_Latest</f>
        <v>6.4829999999999997</v>
      </c>
      <c r="Y105" s="46">
        <f>A126252394C_Latest</f>
        <v>3.3940000000000001</v>
      </c>
      <c r="Z105" s="46">
        <f>A126267082V_Latest</f>
        <v>1.0329999999999999</v>
      </c>
      <c r="AA105" s="46">
        <f>A126259738X_Latest</f>
        <v>2.3610000000000002</v>
      </c>
      <c r="AB105" s="46">
        <f>A126251850C_Latest</f>
        <v>12.577</v>
      </c>
      <c r="AC105" s="46">
        <f>A126266538L_Latest</f>
        <v>4.9489999999999998</v>
      </c>
      <c r="AD105" s="46">
        <f>A126259194L_Latest</f>
        <v>7.6289999999999996</v>
      </c>
      <c r="AE105" s="70">
        <v>30</v>
      </c>
    </row>
    <row r="106" spans="1:31" hidden="1">
      <c r="A106" s="63" t="s">
        <v>2931</v>
      </c>
      <c r="B106" s="45"/>
      <c r="C106" s="70">
        <v>31</v>
      </c>
      <c r="D106" s="46">
        <f>A126251690C_Latest</f>
        <v>638.76499999999999</v>
      </c>
      <c r="E106" s="46">
        <f>A126266378L_Latest</f>
        <v>333.5</v>
      </c>
      <c r="F106" s="46">
        <f>A126259034A_Latest</f>
        <v>305.26499999999999</v>
      </c>
      <c r="G106" s="46">
        <f>A126252506K_Latest</f>
        <v>191.357</v>
      </c>
      <c r="H106" s="46">
        <f>A126267194L_Latest</f>
        <v>97.875</v>
      </c>
      <c r="I106" s="46">
        <f>A126259850X_Latest</f>
        <v>93.481999999999999</v>
      </c>
      <c r="J106" s="46">
        <f>A126251962W_Latest</f>
        <v>173.19399999999999</v>
      </c>
      <c r="K106" s="46">
        <f>A126266650L_Latest</f>
        <v>87.468000000000004</v>
      </c>
      <c r="L106" s="46">
        <f>A126259306V_Latest</f>
        <v>85.725999999999999</v>
      </c>
      <c r="M106" s="46">
        <f>A126252642C_Latest</f>
        <v>134.62700000000001</v>
      </c>
      <c r="N106" s="46">
        <f>A126267330V_Latest</f>
        <v>63.046999999999997</v>
      </c>
      <c r="O106" s="46">
        <f>A126259986K_Latest</f>
        <v>71.58</v>
      </c>
      <c r="P106" s="46">
        <f>A126252778R_Latest</f>
        <v>43.313000000000002</v>
      </c>
      <c r="Q106" s="46">
        <f>A126267466F_Latest</f>
        <v>27.895</v>
      </c>
      <c r="R106" s="46">
        <f>A126260122X_Latest</f>
        <v>15.417</v>
      </c>
      <c r="S106" s="46">
        <f>A126252098K_Latest</f>
        <v>69.019000000000005</v>
      </c>
      <c r="T106" s="46">
        <f>A126266786X_Latest</f>
        <v>42.600999999999999</v>
      </c>
      <c r="U106" s="46">
        <f>A126259442L_Latest</f>
        <v>26.417999999999999</v>
      </c>
      <c r="V106" s="46">
        <f>A126252234T_Latest</f>
        <v>13.651</v>
      </c>
      <c r="W106" s="46">
        <f>A126266922F_Latest</f>
        <v>8.6620000000000008</v>
      </c>
      <c r="X106" s="46">
        <f>A126259578X_Latest</f>
        <v>4.9889999999999999</v>
      </c>
      <c r="Y106" s="46">
        <f>A126252370K_Latest</f>
        <v>4.0220000000000002</v>
      </c>
      <c r="Z106" s="46">
        <f>A126267058V_Latest</f>
        <v>2.4340000000000002</v>
      </c>
      <c r="AA106" s="46">
        <f>A126259714F_Latest</f>
        <v>1.5880000000000001</v>
      </c>
      <c r="AB106" s="46">
        <f>A126251826C_Latest</f>
        <v>9.5820000000000007</v>
      </c>
      <c r="AC106" s="46">
        <f>A126266514V_Latest</f>
        <v>3.5179999999999998</v>
      </c>
      <c r="AD106" s="46">
        <f>A126259170V_Latest</f>
        <v>6.0640000000000001</v>
      </c>
      <c r="AE106" s="70">
        <v>31</v>
      </c>
    </row>
    <row r="107" spans="1:31" hidden="1">
      <c r="A107" s="61"/>
      <c r="B107" s="60" t="s">
        <v>2932</v>
      </c>
      <c r="C107" s="70">
        <v>32</v>
      </c>
      <c r="D107" s="46">
        <f>A126251766L_Latest</f>
        <v>268.04199999999997</v>
      </c>
      <c r="E107" s="46">
        <f>A126266454C_Latest</f>
        <v>150.72</v>
      </c>
      <c r="F107" s="46">
        <f>A126259110T_Latest</f>
        <v>117.322</v>
      </c>
      <c r="G107" s="46">
        <f>A126252582L_Latest</f>
        <v>76.599999999999994</v>
      </c>
      <c r="H107" s="46">
        <f>A126267270C_Latest</f>
        <v>43.348999999999997</v>
      </c>
      <c r="I107" s="46">
        <f>A126259926J_Latest</f>
        <v>33.250999999999998</v>
      </c>
      <c r="J107" s="46">
        <f>A126252038J_Latest</f>
        <v>80.174999999999997</v>
      </c>
      <c r="K107" s="46">
        <f>A126266726W_Latest</f>
        <v>44.951999999999998</v>
      </c>
      <c r="L107" s="46">
        <f>A126259382W_Latest</f>
        <v>35.222999999999999</v>
      </c>
      <c r="M107" s="46">
        <f>A126252718L_Latest</f>
        <v>57.500999999999998</v>
      </c>
      <c r="N107" s="46">
        <f>A126267406C_Latest</f>
        <v>29.279</v>
      </c>
      <c r="O107" s="46">
        <f>A126260062J_Latest</f>
        <v>28.222000000000001</v>
      </c>
      <c r="P107" s="46">
        <f>A126252854F_Latest</f>
        <v>17.966000000000001</v>
      </c>
      <c r="Q107" s="46">
        <f>A126267542W_Latest</f>
        <v>11.685</v>
      </c>
      <c r="R107" s="46">
        <f>A126260198V_Latest</f>
        <v>6.28</v>
      </c>
      <c r="S107" s="46">
        <f>A126252174A_Latest</f>
        <v>24.815000000000001</v>
      </c>
      <c r="T107" s="46">
        <f>A126266862R_Latest</f>
        <v>15.601000000000001</v>
      </c>
      <c r="U107" s="46">
        <f>A126259518W_Latest</f>
        <v>9.2140000000000004</v>
      </c>
      <c r="V107" s="46">
        <f>A126252310J_Latest</f>
        <v>4.8010000000000002</v>
      </c>
      <c r="W107" s="46">
        <f>A126266998A_Latest</f>
        <v>2.9119999999999999</v>
      </c>
      <c r="X107" s="46">
        <f>A126259654R_Latest</f>
        <v>1.889</v>
      </c>
      <c r="Y107" s="46">
        <f>A126252446V_Latest</f>
        <v>1.476</v>
      </c>
      <c r="Z107" s="46">
        <f>A126267134K_Latest</f>
        <v>0.82899999999999996</v>
      </c>
      <c r="AA107" s="46">
        <f>A126259790J_Latest</f>
        <v>0.64700000000000002</v>
      </c>
      <c r="AB107" s="46">
        <f>A126251902V_Latest</f>
        <v>4.7069999999999999</v>
      </c>
      <c r="AC107" s="46">
        <f>A126266590W_Latest</f>
        <v>2.1120000000000001</v>
      </c>
      <c r="AD107" s="46">
        <f>A126259246C_Latest</f>
        <v>2.5950000000000002</v>
      </c>
    </row>
    <row r="108" spans="1:31" hidden="1">
      <c r="A108" s="61"/>
      <c r="B108" s="60" t="s">
        <v>2933</v>
      </c>
      <c r="C108" s="70">
        <v>33</v>
      </c>
      <c r="D108" s="46">
        <f>A126251742V_Latest</f>
        <v>242.23599999999999</v>
      </c>
      <c r="E108" s="46">
        <f>A126266430K_Latest</f>
        <v>136.91</v>
      </c>
      <c r="F108" s="46">
        <f>A126259086C_Latest</f>
        <v>105.325</v>
      </c>
      <c r="G108" s="46">
        <f>A126252558L_Latest</f>
        <v>60.658000000000001</v>
      </c>
      <c r="H108" s="46">
        <f>A126267246C_Latest</f>
        <v>31.911000000000001</v>
      </c>
      <c r="I108" s="46">
        <f>A126259902R_Latest</f>
        <v>28.745999999999999</v>
      </c>
      <c r="J108" s="46">
        <f>A126252014R_Latest</f>
        <v>67.918999999999997</v>
      </c>
      <c r="K108" s="46">
        <f>A126266702C_Latest</f>
        <v>36.183</v>
      </c>
      <c r="L108" s="46">
        <f>A126259358W_Latest</f>
        <v>31.736000000000001</v>
      </c>
      <c r="M108" s="46">
        <f>A126252694F_Latest</f>
        <v>58.771999999999998</v>
      </c>
      <c r="N108" s="46">
        <f>A126267382W_Latest</f>
        <v>31.254000000000001</v>
      </c>
      <c r="O108" s="46">
        <f>A126260038J_Latest</f>
        <v>27.518999999999998</v>
      </c>
      <c r="P108" s="46">
        <f>A126252830L_Latest</f>
        <v>17.361999999999998</v>
      </c>
      <c r="Q108" s="46">
        <f>A126267518W_Latest</f>
        <v>12.218</v>
      </c>
      <c r="R108" s="46">
        <f>A126260174A_Latest</f>
        <v>5.1440000000000001</v>
      </c>
      <c r="S108" s="46">
        <f>A126252150J_Latest</f>
        <v>26.814</v>
      </c>
      <c r="T108" s="46">
        <f>A126266838R_Latest</f>
        <v>19.715</v>
      </c>
      <c r="U108" s="46">
        <f>A126259494R_Latest</f>
        <v>7.0990000000000002</v>
      </c>
      <c r="V108" s="46">
        <f>A126252286V_Latest</f>
        <v>4.7629999999999999</v>
      </c>
      <c r="W108" s="46">
        <f>A126266974J_Latest</f>
        <v>3.2879999999999998</v>
      </c>
      <c r="X108" s="46">
        <f>A126259630W_Latest</f>
        <v>1.4750000000000001</v>
      </c>
      <c r="Y108" s="46">
        <f>A126252422A_Latest</f>
        <v>1.61</v>
      </c>
      <c r="Z108" s="46">
        <f>A126267110T_Latest</f>
        <v>0.65400000000000003</v>
      </c>
      <c r="AA108" s="46">
        <f>A126259766J_Latest</f>
        <v>0.95699999999999996</v>
      </c>
      <c r="AB108" s="46">
        <f>A126251878F_Latest</f>
        <v>4.3380000000000001</v>
      </c>
      <c r="AC108" s="46">
        <f>A126266566W_Latest</f>
        <v>1.6890000000000001</v>
      </c>
      <c r="AD108" s="46">
        <f>A126259222K_Latest</f>
        <v>2.649</v>
      </c>
    </row>
    <row r="109" spans="1:31" hidden="1">
      <c r="A109" s="61"/>
      <c r="B109" s="62" t="s">
        <v>2934</v>
      </c>
      <c r="C109" s="70">
        <v>34</v>
      </c>
      <c r="D109" s="46">
        <f>A126251746C_Latest</f>
        <v>36.284999999999997</v>
      </c>
      <c r="E109" s="46">
        <f>A126266434V_Latest</f>
        <v>14.351000000000001</v>
      </c>
      <c r="F109" s="46">
        <f>A126259090V_Latest</f>
        <v>21.934999999999999</v>
      </c>
      <c r="G109" s="46">
        <f>A126252562C_Latest</f>
        <v>9.3919999999999995</v>
      </c>
      <c r="H109" s="46">
        <f>A126267250V_Latest</f>
        <v>1.4019999999999999</v>
      </c>
      <c r="I109" s="46">
        <f>A126259906X_Latest</f>
        <v>7.99</v>
      </c>
      <c r="J109" s="46">
        <f>A126252018X_Latest</f>
        <v>11.89</v>
      </c>
      <c r="K109" s="46">
        <f>A126266706L_Latest</f>
        <v>4.59</v>
      </c>
      <c r="L109" s="46">
        <f>A126259362L_Latest</f>
        <v>7.3</v>
      </c>
      <c r="M109" s="46">
        <f>A126252698R_Latest</f>
        <v>9.8689999999999998</v>
      </c>
      <c r="N109" s="46">
        <f>A126267386F_Latest</f>
        <v>5.6820000000000004</v>
      </c>
      <c r="O109" s="46">
        <f>A126260042X_Latest</f>
        <v>4.1870000000000003</v>
      </c>
      <c r="P109" s="46">
        <f>A126252834W_Latest</f>
        <v>1.2989999999999999</v>
      </c>
      <c r="Q109" s="46">
        <f>A126267522L_Latest</f>
        <v>0.88800000000000001</v>
      </c>
      <c r="R109" s="46">
        <f>A126260178K_Latest</f>
        <v>0.41199999999999998</v>
      </c>
      <c r="S109" s="46">
        <f>A126252154T_Latest</f>
        <v>2.6339999999999999</v>
      </c>
      <c r="T109" s="46">
        <f>A126266842F_Latest</f>
        <v>1.0880000000000001</v>
      </c>
      <c r="U109" s="46">
        <f>A126259498X_Latest</f>
        <v>1.546</v>
      </c>
      <c r="V109" s="46">
        <f>A126252290K_Latest</f>
        <v>0.78200000000000003</v>
      </c>
      <c r="W109" s="46">
        <f>A126266978T_Latest</f>
        <v>0.42699999999999999</v>
      </c>
      <c r="X109" s="46">
        <f>A126259634F_Latest</f>
        <v>0.35499999999999998</v>
      </c>
      <c r="Y109" s="46">
        <f>A126252426K_Latest</f>
        <v>0.14399999999999999</v>
      </c>
      <c r="Z109" s="46">
        <f>A126267114A_Latest</f>
        <v>0</v>
      </c>
      <c r="AA109" s="46">
        <f>A126259770X_Latest</f>
        <v>0.14399999999999999</v>
      </c>
      <c r="AB109" s="46">
        <f>A126251882W_Latest</f>
        <v>0.27400000000000002</v>
      </c>
      <c r="AC109" s="46">
        <f>A126266570L_Latest</f>
        <v>0.27400000000000002</v>
      </c>
      <c r="AD109" s="46">
        <f>A126259226V_Latest</f>
        <v>0</v>
      </c>
    </row>
    <row r="110" spans="1:31" hidden="1">
      <c r="A110" s="61"/>
      <c r="B110" s="60" t="s">
        <v>2935</v>
      </c>
      <c r="C110" s="70">
        <v>35</v>
      </c>
      <c r="D110" s="46">
        <f>A126251790L_Latest</f>
        <v>396.529</v>
      </c>
      <c r="E110" s="46">
        <f>A126266478W_Latest</f>
        <v>196.589</v>
      </c>
      <c r="F110" s="46">
        <f>A126259134K_Latest</f>
        <v>199.94</v>
      </c>
      <c r="G110" s="46">
        <f>A126252606V_Latest</f>
        <v>130.69999999999999</v>
      </c>
      <c r="H110" s="46">
        <f>A126267294W_Latest</f>
        <v>65.963999999999999</v>
      </c>
      <c r="I110" s="46">
        <f>A126259950J_Latest</f>
        <v>64.736000000000004</v>
      </c>
      <c r="J110" s="46">
        <f>A126252062J_Latest</f>
        <v>105.27500000000001</v>
      </c>
      <c r="K110" s="46">
        <f>A126266750W_Latest</f>
        <v>51.284999999999997</v>
      </c>
      <c r="L110" s="46">
        <f>A126259406C_Latest</f>
        <v>53.99</v>
      </c>
      <c r="M110" s="46">
        <f>A126252742L_Latest</f>
        <v>75.853999999999999</v>
      </c>
      <c r="N110" s="46">
        <f>A126267430C_Latest</f>
        <v>31.792999999999999</v>
      </c>
      <c r="O110" s="46">
        <f>A126260086A_Latest</f>
        <v>44.061</v>
      </c>
      <c r="P110" s="46">
        <f>A126252878X_Latest</f>
        <v>25.951000000000001</v>
      </c>
      <c r="Q110" s="46">
        <f>A126267566R_Latest</f>
        <v>15.678000000000001</v>
      </c>
      <c r="R110" s="46">
        <f>A126260222J_Latest</f>
        <v>10.273</v>
      </c>
      <c r="S110" s="46">
        <f>A126252198V_Latest</f>
        <v>42.204999999999998</v>
      </c>
      <c r="T110" s="46">
        <f>A126266886J_Latest</f>
        <v>22.885999999999999</v>
      </c>
      <c r="U110" s="46">
        <f>A126259542W_Latest</f>
        <v>19.318999999999999</v>
      </c>
      <c r="V110" s="46">
        <f>A126252334A_Latest</f>
        <v>8.8889999999999993</v>
      </c>
      <c r="W110" s="46">
        <f>A126267022T_Latest</f>
        <v>5.3739999999999997</v>
      </c>
      <c r="X110" s="46">
        <f>A126259678J_Latest</f>
        <v>3.5139999999999998</v>
      </c>
      <c r="Y110" s="46">
        <f>A126252470V_Latest</f>
        <v>2.4119999999999999</v>
      </c>
      <c r="Z110" s="46">
        <f>A126267158C_Latest</f>
        <v>1.78</v>
      </c>
      <c r="AA110" s="46">
        <f>A126259814R_Latest</f>
        <v>0.63200000000000001</v>
      </c>
      <c r="AB110" s="46">
        <f>A126251926L_Latest</f>
        <v>5.2439999999999998</v>
      </c>
      <c r="AC110" s="46">
        <f>A126266614C_Latest</f>
        <v>1.829</v>
      </c>
      <c r="AD110" s="46">
        <f>A126259270C_Latest</f>
        <v>3.415</v>
      </c>
    </row>
    <row r="111" spans="1:31" hidden="1">
      <c r="A111" s="59" t="s">
        <v>2918</v>
      </c>
      <c r="B111" s="64"/>
      <c r="C111" s="70">
        <v>36</v>
      </c>
      <c r="D111" s="46">
        <f>A126251666C_Latest</f>
        <v>22028.471000000001</v>
      </c>
      <c r="E111" s="46">
        <f>A126266354V_Latest</f>
        <v>10802.075999999999</v>
      </c>
      <c r="F111" s="46">
        <f>A126259010J_Latest</f>
        <v>11226.395</v>
      </c>
      <c r="G111" s="46">
        <f>A126252482C_Latest</f>
        <v>6930.9830000000002</v>
      </c>
      <c r="H111" s="46">
        <f>A126267170V_Latest</f>
        <v>3411.348</v>
      </c>
      <c r="I111" s="46">
        <f>A126259826X_Latest</f>
        <v>3519.6350000000002</v>
      </c>
      <c r="J111" s="46">
        <f>A126251938W_Latest</f>
        <v>5719.0330000000004</v>
      </c>
      <c r="K111" s="46">
        <f>A126266626L_Latest</f>
        <v>2796.1640000000002</v>
      </c>
      <c r="L111" s="46">
        <f>A126259282L_Latest</f>
        <v>2922.8690000000001</v>
      </c>
      <c r="M111" s="46">
        <f>A126252618C_Latest</f>
        <v>4470.0820000000003</v>
      </c>
      <c r="N111" s="46">
        <f>A126267306V_Latest</f>
        <v>2179.8130000000001</v>
      </c>
      <c r="O111" s="46">
        <f>A126259962T_Latest</f>
        <v>2290.2689999999998</v>
      </c>
      <c r="P111" s="46">
        <f>A126252754W_Latest</f>
        <v>1534.297</v>
      </c>
      <c r="Q111" s="46">
        <f>A126267442L_Latest</f>
        <v>750.45100000000002</v>
      </c>
      <c r="R111" s="46">
        <f>A126260098K_Latest</f>
        <v>783.846</v>
      </c>
      <c r="S111" s="46">
        <f>A126252074T_Latest</f>
        <v>2358.3220000000001</v>
      </c>
      <c r="T111" s="46">
        <f>A126266762F_Latest</f>
        <v>1167.6110000000001</v>
      </c>
      <c r="U111" s="46">
        <f>A126259418L_Latest</f>
        <v>1190.711</v>
      </c>
      <c r="V111" s="46">
        <f>A126252210X_Latest</f>
        <v>472.27100000000002</v>
      </c>
      <c r="W111" s="46">
        <f>A126266898T_Latest</f>
        <v>232.107</v>
      </c>
      <c r="X111" s="46">
        <f>A126259554F_Latest</f>
        <v>240.16399999999999</v>
      </c>
      <c r="Y111" s="46">
        <f>A126252346K_Latest</f>
        <v>158.69499999999999</v>
      </c>
      <c r="Z111" s="46">
        <f>A126267034A_Latest</f>
        <v>79.233999999999995</v>
      </c>
      <c r="AA111" s="46">
        <f>A126259690X_Latest</f>
        <v>79.460999999999999</v>
      </c>
      <c r="AB111" s="46">
        <f>A126251802K_Latest</f>
        <v>384.78699999999998</v>
      </c>
      <c r="AC111" s="46">
        <f>A126266490L_Latest</f>
        <v>185.34800000000001</v>
      </c>
      <c r="AD111" s="46">
        <f>A126259146V_Latest</f>
        <v>199.43899999999999</v>
      </c>
    </row>
    <row r="112" spans="1:31" hidden="1">
      <c r="A112" s="65"/>
      <c r="B112" s="49"/>
      <c r="C112" s="49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</row>
    <row r="113" spans="1:31" hidden="1">
      <c r="A113" s="65"/>
      <c r="B113" s="49"/>
      <c r="C113" s="49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</row>
    <row r="114" spans="1:31" hidden="1">
      <c r="A114" s="65"/>
      <c r="B114" s="49"/>
      <c r="C114" s="49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</row>
    <row r="115" spans="1:31" hidden="1">
      <c r="A115" s="65"/>
      <c r="B115" s="49"/>
      <c r="C115" s="49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</row>
    <row r="116" spans="1:31" hidden="1">
      <c r="A116" s="65"/>
      <c r="B116" s="49"/>
      <c r="C116" s="49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</row>
    <row r="117" spans="1:31" hidden="1">
      <c r="A117" s="65"/>
      <c r="B117" s="49"/>
      <c r="C117" s="49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</row>
    <row r="118" spans="1:31" hidden="1">
      <c r="A118" s="65"/>
      <c r="B118" s="49"/>
      <c r="C118" s="49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</row>
    <row r="119" spans="1:31" hidden="1">
      <c r="A119" s="65"/>
      <c r="B119" s="49"/>
      <c r="C119" s="49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</row>
    <row r="120" spans="1:31" hidden="1">
      <c r="A120" s="65"/>
      <c r="B120" s="49"/>
      <c r="C120" s="49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</row>
    <row r="121" spans="1:31" hidden="1">
      <c r="A121" s="68"/>
      <c r="B121" s="67"/>
      <c r="C121" s="67"/>
      <c r="D121" s="70">
        <v>1</v>
      </c>
      <c r="E121" s="70">
        <v>2</v>
      </c>
      <c r="F121" s="70">
        <v>3</v>
      </c>
      <c r="G121" s="70">
        <v>4</v>
      </c>
      <c r="H121" s="70">
        <v>5</v>
      </c>
      <c r="I121" s="70">
        <v>6</v>
      </c>
      <c r="J121" s="70">
        <v>7</v>
      </c>
      <c r="K121" s="70">
        <v>8</v>
      </c>
      <c r="L121" s="70">
        <v>9</v>
      </c>
      <c r="M121" s="70">
        <v>10</v>
      </c>
      <c r="N121" s="70">
        <v>11</v>
      </c>
      <c r="O121" s="70">
        <v>12</v>
      </c>
      <c r="P121" s="70">
        <v>13</v>
      </c>
      <c r="Q121" s="70">
        <v>14</v>
      </c>
      <c r="R121" s="70">
        <v>15</v>
      </c>
      <c r="S121" s="70">
        <v>16</v>
      </c>
      <c r="T121" s="70">
        <v>17</v>
      </c>
      <c r="U121" s="70">
        <v>18</v>
      </c>
      <c r="V121" s="70">
        <v>19</v>
      </c>
      <c r="W121" s="70">
        <v>20</v>
      </c>
      <c r="X121" s="70">
        <v>21</v>
      </c>
      <c r="Y121" s="70">
        <v>22</v>
      </c>
      <c r="Z121" s="70">
        <v>23</v>
      </c>
      <c r="AA121" s="70">
        <v>24</v>
      </c>
      <c r="AB121" s="70">
        <v>25</v>
      </c>
      <c r="AC121" s="70">
        <v>26</v>
      </c>
      <c r="AD121" s="70">
        <v>27</v>
      </c>
    </row>
    <row r="122" spans="1:31" ht="15" hidden="1" customHeight="1">
      <c r="A122" s="36"/>
      <c r="B122" s="36"/>
      <c r="C122" s="36"/>
      <c r="D122" s="87" t="s">
        <v>2942</v>
      </c>
      <c r="E122" s="87"/>
      <c r="F122" s="87"/>
      <c r="G122" s="87" t="s">
        <v>2943</v>
      </c>
      <c r="H122" s="87"/>
      <c r="I122" s="87"/>
      <c r="J122" s="87" t="s">
        <v>2944</v>
      </c>
      <c r="K122" s="87"/>
      <c r="L122" s="87"/>
      <c r="M122" s="87" t="s">
        <v>2945</v>
      </c>
      <c r="N122" s="87"/>
      <c r="O122" s="87"/>
      <c r="P122" s="87" t="s">
        <v>2946</v>
      </c>
      <c r="Q122" s="87"/>
      <c r="R122" s="87"/>
      <c r="S122" s="87" t="s">
        <v>2947</v>
      </c>
      <c r="T122" s="87"/>
      <c r="U122" s="87"/>
      <c r="V122" s="87" t="s">
        <v>2948</v>
      </c>
      <c r="W122" s="87"/>
      <c r="X122" s="87"/>
      <c r="Y122" s="87" t="s">
        <v>2949</v>
      </c>
      <c r="Z122" s="87"/>
      <c r="AA122" s="87"/>
      <c r="AB122" s="87" t="s">
        <v>2950</v>
      </c>
      <c r="AC122" s="87"/>
      <c r="AD122" s="87"/>
    </row>
    <row r="123" spans="1:31" hidden="1">
      <c r="A123" s="36"/>
      <c r="B123" s="36"/>
      <c r="C123" s="36"/>
      <c r="D123" s="37" t="s">
        <v>2895</v>
      </c>
      <c r="E123" s="37" t="s">
        <v>2896</v>
      </c>
      <c r="F123" s="37" t="s">
        <v>2897</v>
      </c>
      <c r="G123" s="37" t="s">
        <v>2895</v>
      </c>
      <c r="H123" s="37" t="s">
        <v>2896</v>
      </c>
      <c r="I123" s="37" t="s">
        <v>2897</v>
      </c>
      <c r="J123" s="37" t="s">
        <v>2895</v>
      </c>
      <c r="K123" s="37" t="s">
        <v>2896</v>
      </c>
      <c r="L123" s="37" t="s">
        <v>2897</v>
      </c>
      <c r="M123" s="37" t="s">
        <v>2895</v>
      </c>
      <c r="N123" s="37" t="s">
        <v>2896</v>
      </c>
      <c r="O123" s="37" t="s">
        <v>2897</v>
      </c>
      <c r="P123" s="37" t="s">
        <v>2895</v>
      </c>
      <c r="Q123" s="37" t="s">
        <v>2896</v>
      </c>
      <c r="R123" s="37" t="s">
        <v>2897</v>
      </c>
      <c r="S123" s="37" t="s">
        <v>2895</v>
      </c>
      <c r="T123" s="37" t="s">
        <v>2896</v>
      </c>
      <c r="U123" s="37" t="s">
        <v>2897</v>
      </c>
      <c r="V123" s="37" t="s">
        <v>2895</v>
      </c>
      <c r="W123" s="37" t="s">
        <v>2896</v>
      </c>
      <c r="X123" s="37" t="s">
        <v>2897</v>
      </c>
      <c r="Y123" s="37" t="s">
        <v>2895</v>
      </c>
      <c r="Z123" s="37" t="s">
        <v>2896</v>
      </c>
      <c r="AA123" s="37" t="s">
        <v>2897</v>
      </c>
      <c r="AB123" s="37" t="s">
        <v>2895</v>
      </c>
      <c r="AC123" s="37" t="s">
        <v>2896</v>
      </c>
      <c r="AD123" s="37" t="s">
        <v>2897</v>
      </c>
    </row>
    <row r="124" spans="1:31" hidden="1">
      <c r="A124" s="75" t="s">
        <v>2899</v>
      </c>
      <c r="B124" s="76"/>
      <c r="C124" s="77"/>
      <c r="D124" s="40" t="s">
        <v>2898</v>
      </c>
      <c r="E124" s="40" t="s">
        <v>2898</v>
      </c>
      <c r="F124" s="40" t="s">
        <v>2898</v>
      </c>
      <c r="G124" s="40" t="s">
        <v>2898</v>
      </c>
      <c r="H124" s="40" t="s">
        <v>2898</v>
      </c>
      <c r="I124" s="40" t="s">
        <v>2898</v>
      </c>
      <c r="J124" s="40" t="s">
        <v>2898</v>
      </c>
      <c r="K124" s="40" t="s">
        <v>2898</v>
      </c>
      <c r="L124" s="40" t="s">
        <v>2898</v>
      </c>
      <c r="M124" s="40" t="s">
        <v>2898</v>
      </c>
      <c r="N124" s="40" t="s">
        <v>2898</v>
      </c>
      <c r="O124" s="40" t="s">
        <v>2898</v>
      </c>
      <c r="P124" s="40" t="s">
        <v>2898</v>
      </c>
      <c r="Q124" s="40" t="s">
        <v>2898</v>
      </c>
      <c r="R124" s="40" t="s">
        <v>2898</v>
      </c>
      <c r="S124" s="40" t="s">
        <v>2898</v>
      </c>
      <c r="T124" s="40" t="s">
        <v>2898</v>
      </c>
      <c r="U124" s="40" t="s">
        <v>2898</v>
      </c>
      <c r="V124" s="40" t="s">
        <v>2898</v>
      </c>
      <c r="W124" s="40" t="s">
        <v>2898</v>
      </c>
      <c r="X124" s="40" t="s">
        <v>2898</v>
      </c>
      <c r="Y124" s="40" t="s">
        <v>2898</v>
      </c>
      <c r="Z124" s="40" t="s">
        <v>2898</v>
      </c>
      <c r="AA124" s="40" t="s">
        <v>2898</v>
      </c>
      <c r="AB124" s="40" t="s">
        <v>2898</v>
      </c>
      <c r="AC124" s="40" t="s">
        <v>2898</v>
      </c>
      <c r="AD124" s="40" t="s">
        <v>2898</v>
      </c>
    </row>
    <row r="125" spans="1:31" hidden="1">
      <c r="A125" s="44" t="s">
        <v>2900</v>
      </c>
      <c r="B125" s="45"/>
      <c r="C125" s="45"/>
    </row>
    <row r="126" spans="1:31" hidden="1">
      <c r="A126" s="45"/>
      <c r="B126" s="49" t="s">
        <v>2901</v>
      </c>
      <c r="C126" s="70">
        <v>1</v>
      </c>
      <c r="D126" s="48" t="s">
        <v>265</v>
      </c>
      <c r="E126" s="48" t="s">
        <v>266</v>
      </c>
      <c r="F126" s="48" t="s">
        <v>267</v>
      </c>
      <c r="G126" s="48" t="s">
        <v>1377</v>
      </c>
      <c r="H126" s="48" t="s">
        <v>1378</v>
      </c>
      <c r="I126" s="48" t="s">
        <v>1379</v>
      </c>
      <c r="J126" s="48" t="s">
        <v>1479</v>
      </c>
      <c r="K126" s="48" t="s">
        <v>1480</v>
      </c>
      <c r="L126" s="48" t="s">
        <v>1481</v>
      </c>
      <c r="M126" s="48" t="s">
        <v>1831</v>
      </c>
      <c r="N126" s="48" t="s">
        <v>1832</v>
      </c>
      <c r="O126" s="48" t="s">
        <v>1833</v>
      </c>
      <c r="P126" s="48" t="s">
        <v>1933</v>
      </c>
      <c r="Q126" s="48" t="s">
        <v>1934</v>
      </c>
      <c r="R126" s="48" t="s">
        <v>1935</v>
      </c>
      <c r="S126" s="48" t="s">
        <v>2285</v>
      </c>
      <c r="T126" s="48" t="s">
        <v>2286</v>
      </c>
      <c r="U126" s="48" t="s">
        <v>2287</v>
      </c>
      <c r="V126" s="48" t="s">
        <v>2387</v>
      </c>
      <c r="W126" s="48" t="s">
        <v>2388</v>
      </c>
      <c r="X126" s="48" t="s">
        <v>2389</v>
      </c>
      <c r="Y126" s="48" t="s">
        <v>2489</v>
      </c>
      <c r="Z126" s="48" t="s">
        <v>2490</v>
      </c>
      <c r="AA126" s="48" t="s">
        <v>2491</v>
      </c>
      <c r="AB126" s="48" t="s">
        <v>2769</v>
      </c>
      <c r="AC126" s="48" t="s">
        <v>2770</v>
      </c>
      <c r="AD126" s="48" t="s">
        <v>2771</v>
      </c>
      <c r="AE126" s="70"/>
    </row>
    <row r="127" spans="1:31" hidden="1">
      <c r="A127" s="45"/>
      <c r="B127" s="50" t="s">
        <v>2902</v>
      </c>
      <c r="C127" s="70">
        <v>2</v>
      </c>
      <c r="D127" s="48" t="s">
        <v>268</v>
      </c>
      <c r="E127" s="48" t="s">
        <v>269</v>
      </c>
      <c r="F127" s="48" t="s">
        <v>270</v>
      </c>
      <c r="G127" s="48" t="s">
        <v>1380</v>
      </c>
      <c r="H127" s="48" t="s">
        <v>1381</v>
      </c>
      <c r="I127" s="48" t="s">
        <v>1382</v>
      </c>
      <c r="J127" s="48" t="s">
        <v>1482</v>
      </c>
      <c r="K127" s="48" t="s">
        <v>1483</v>
      </c>
      <c r="L127" s="48" t="s">
        <v>1484</v>
      </c>
      <c r="M127" s="48" t="s">
        <v>1834</v>
      </c>
      <c r="N127" s="48" t="s">
        <v>1835</v>
      </c>
      <c r="O127" s="48" t="s">
        <v>1836</v>
      </c>
      <c r="P127" s="48" t="s">
        <v>1936</v>
      </c>
      <c r="Q127" s="48" t="s">
        <v>1937</v>
      </c>
      <c r="R127" s="48" t="s">
        <v>1938</v>
      </c>
      <c r="S127" s="48" t="s">
        <v>2288</v>
      </c>
      <c r="T127" s="48" t="s">
        <v>2289</v>
      </c>
      <c r="U127" s="48" t="s">
        <v>2290</v>
      </c>
      <c r="V127" s="48" t="s">
        <v>2390</v>
      </c>
      <c r="W127" s="48" t="s">
        <v>2391</v>
      </c>
      <c r="X127" s="48" t="s">
        <v>2392</v>
      </c>
      <c r="Y127" s="48" t="s">
        <v>2492</v>
      </c>
      <c r="Z127" s="48" t="s">
        <v>2493</v>
      </c>
      <c r="AA127" s="48" t="s">
        <v>2494</v>
      </c>
      <c r="AB127" s="48" t="s">
        <v>2772</v>
      </c>
      <c r="AC127" s="48" t="s">
        <v>2773</v>
      </c>
      <c r="AD127" s="48" t="s">
        <v>2774</v>
      </c>
      <c r="AE127" s="70"/>
    </row>
    <row r="128" spans="1:31" hidden="1">
      <c r="A128" s="45"/>
      <c r="B128" s="50" t="s">
        <v>2903</v>
      </c>
      <c r="C128" s="70">
        <v>3</v>
      </c>
      <c r="D128" s="48" t="s">
        <v>271</v>
      </c>
      <c r="E128" s="48" t="s">
        <v>272</v>
      </c>
      <c r="F128" s="48" t="s">
        <v>273</v>
      </c>
      <c r="G128" s="48" t="s">
        <v>1383</v>
      </c>
      <c r="H128" s="48" t="s">
        <v>1384</v>
      </c>
      <c r="I128" s="48" t="s">
        <v>1385</v>
      </c>
      <c r="J128" s="48" t="s">
        <v>1485</v>
      </c>
      <c r="K128" s="48" t="s">
        <v>1486</v>
      </c>
      <c r="L128" s="48" t="s">
        <v>1487</v>
      </c>
      <c r="M128" s="48" t="s">
        <v>1837</v>
      </c>
      <c r="N128" s="48" t="s">
        <v>1838</v>
      </c>
      <c r="O128" s="48" t="s">
        <v>1839</v>
      </c>
      <c r="P128" s="48" t="s">
        <v>1939</v>
      </c>
      <c r="Q128" s="48" t="s">
        <v>1940</v>
      </c>
      <c r="R128" s="48" t="s">
        <v>1941</v>
      </c>
      <c r="S128" s="48" t="s">
        <v>2291</v>
      </c>
      <c r="T128" s="48" t="s">
        <v>2292</v>
      </c>
      <c r="U128" s="48" t="s">
        <v>2293</v>
      </c>
      <c r="V128" s="48" t="s">
        <v>2393</v>
      </c>
      <c r="W128" s="48" t="s">
        <v>2394</v>
      </c>
      <c r="X128" s="48" t="s">
        <v>2395</v>
      </c>
      <c r="Y128" s="48" t="s">
        <v>2495</v>
      </c>
      <c r="Z128" s="48" t="s">
        <v>2496</v>
      </c>
      <c r="AA128" s="48" t="s">
        <v>2497</v>
      </c>
      <c r="AB128" s="48" t="s">
        <v>2775</v>
      </c>
      <c r="AC128" s="48" t="s">
        <v>2776</v>
      </c>
      <c r="AD128" s="48" t="s">
        <v>2777</v>
      </c>
      <c r="AE128" s="70"/>
    </row>
    <row r="129" spans="1:31" hidden="1">
      <c r="A129" s="45"/>
      <c r="B129" s="50" t="s">
        <v>2904</v>
      </c>
      <c r="C129" s="70">
        <v>4</v>
      </c>
      <c r="D129" s="48" t="s">
        <v>274</v>
      </c>
      <c r="E129" s="48" t="s">
        <v>275</v>
      </c>
      <c r="F129" s="48" t="s">
        <v>276</v>
      </c>
      <c r="G129" s="48" t="s">
        <v>1386</v>
      </c>
      <c r="H129" s="48" t="s">
        <v>1387</v>
      </c>
      <c r="I129" s="48" t="s">
        <v>1388</v>
      </c>
      <c r="J129" s="48" t="s">
        <v>1488</v>
      </c>
      <c r="K129" s="48" t="s">
        <v>1489</v>
      </c>
      <c r="L129" s="48" t="s">
        <v>1490</v>
      </c>
      <c r="M129" s="48" t="s">
        <v>1840</v>
      </c>
      <c r="N129" s="48" t="s">
        <v>1841</v>
      </c>
      <c r="O129" s="48" t="s">
        <v>1842</v>
      </c>
      <c r="P129" s="48" t="s">
        <v>1942</v>
      </c>
      <c r="Q129" s="48" t="s">
        <v>1943</v>
      </c>
      <c r="R129" s="48" t="s">
        <v>1944</v>
      </c>
      <c r="S129" s="48" t="s">
        <v>2294</v>
      </c>
      <c r="T129" s="48" t="s">
        <v>2295</v>
      </c>
      <c r="U129" s="48" t="s">
        <v>2296</v>
      </c>
      <c r="V129" s="48" t="s">
        <v>2396</v>
      </c>
      <c r="W129" s="48" t="s">
        <v>2397</v>
      </c>
      <c r="X129" s="48" t="s">
        <v>2398</v>
      </c>
      <c r="Y129" s="48" t="s">
        <v>2498</v>
      </c>
      <c r="Z129" s="48" t="s">
        <v>2499</v>
      </c>
      <c r="AA129" s="48" t="s">
        <v>2500</v>
      </c>
      <c r="AB129" s="48" t="s">
        <v>2778</v>
      </c>
      <c r="AC129" s="48" t="s">
        <v>2779</v>
      </c>
      <c r="AD129" s="48" t="s">
        <v>2780</v>
      </c>
      <c r="AE129" s="70"/>
    </row>
    <row r="130" spans="1:31" hidden="1">
      <c r="A130" s="45"/>
      <c r="B130" s="51" t="s">
        <v>2905</v>
      </c>
      <c r="C130" s="70">
        <v>5</v>
      </c>
      <c r="D130" s="48" t="s">
        <v>277</v>
      </c>
      <c r="E130" s="48" t="s">
        <v>278</v>
      </c>
      <c r="F130" s="48" t="s">
        <v>279</v>
      </c>
      <c r="G130" s="48" t="s">
        <v>1389</v>
      </c>
      <c r="H130" s="48" t="s">
        <v>1390</v>
      </c>
      <c r="I130" s="48" t="s">
        <v>1391</v>
      </c>
      <c r="J130" s="48" t="s">
        <v>1491</v>
      </c>
      <c r="K130" s="48" t="s">
        <v>1492</v>
      </c>
      <c r="L130" s="48" t="s">
        <v>1493</v>
      </c>
      <c r="M130" s="48" t="s">
        <v>1843</v>
      </c>
      <c r="N130" s="48" t="s">
        <v>1844</v>
      </c>
      <c r="O130" s="48" t="s">
        <v>1845</v>
      </c>
      <c r="P130" s="48" t="s">
        <v>1945</v>
      </c>
      <c r="Q130" s="48" t="s">
        <v>1946</v>
      </c>
      <c r="R130" s="48" t="s">
        <v>1947</v>
      </c>
      <c r="S130" s="48" t="s">
        <v>2297</v>
      </c>
      <c r="T130" s="48" t="s">
        <v>2298</v>
      </c>
      <c r="U130" s="48" t="s">
        <v>2299</v>
      </c>
      <c r="V130" s="48" t="s">
        <v>2399</v>
      </c>
      <c r="W130" s="48" t="s">
        <v>2400</v>
      </c>
      <c r="X130" s="48" t="s">
        <v>2401</v>
      </c>
      <c r="Y130" s="48" t="s">
        <v>2501</v>
      </c>
      <c r="Z130" s="48" t="s">
        <v>2502</v>
      </c>
      <c r="AA130" s="48" t="s">
        <v>2503</v>
      </c>
      <c r="AB130" s="48" t="s">
        <v>2781</v>
      </c>
      <c r="AC130" s="48" t="s">
        <v>2782</v>
      </c>
      <c r="AD130" s="48" t="s">
        <v>2783</v>
      </c>
      <c r="AE130" s="70"/>
    </row>
    <row r="131" spans="1:31" hidden="1">
      <c r="A131" s="45"/>
      <c r="B131" s="52" t="s">
        <v>2906</v>
      </c>
      <c r="C131" s="70">
        <v>6</v>
      </c>
      <c r="D131" s="48" t="s">
        <v>280</v>
      </c>
      <c r="E131" s="48" t="s">
        <v>281</v>
      </c>
      <c r="F131" s="48" t="s">
        <v>282</v>
      </c>
      <c r="G131" s="48" t="s">
        <v>1392</v>
      </c>
      <c r="H131" s="48" t="s">
        <v>1393</v>
      </c>
      <c r="I131" s="48" t="s">
        <v>1394</v>
      </c>
      <c r="J131" s="48" t="s">
        <v>1494</v>
      </c>
      <c r="K131" s="48" t="s">
        <v>1495</v>
      </c>
      <c r="L131" s="48" t="s">
        <v>1496</v>
      </c>
      <c r="M131" s="48" t="s">
        <v>1846</v>
      </c>
      <c r="N131" s="48" t="s">
        <v>1847</v>
      </c>
      <c r="O131" s="48" t="s">
        <v>1848</v>
      </c>
      <c r="P131" s="48" t="s">
        <v>1948</v>
      </c>
      <c r="Q131" s="48" t="s">
        <v>1949</v>
      </c>
      <c r="R131" s="48" t="s">
        <v>1950</v>
      </c>
      <c r="S131" s="48" t="s">
        <v>2300</v>
      </c>
      <c r="T131" s="48" t="s">
        <v>2301</v>
      </c>
      <c r="U131" s="48" t="s">
        <v>2302</v>
      </c>
      <c r="V131" s="48" t="s">
        <v>2402</v>
      </c>
      <c r="W131" s="48" t="s">
        <v>2403</v>
      </c>
      <c r="X131" s="48" t="s">
        <v>2404</v>
      </c>
      <c r="Y131" s="48" t="s">
        <v>2504</v>
      </c>
      <c r="Z131" s="48" t="s">
        <v>2505</v>
      </c>
      <c r="AA131" s="48" t="s">
        <v>2506</v>
      </c>
      <c r="AB131" s="48" t="s">
        <v>2784</v>
      </c>
      <c r="AC131" s="48" t="s">
        <v>2785</v>
      </c>
      <c r="AD131" s="48" t="s">
        <v>2786</v>
      </c>
      <c r="AE131" s="70"/>
    </row>
    <row r="132" spans="1:31" hidden="1">
      <c r="A132" s="45"/>
      <c r="B132" s="53" t="s">
        <v>2907</v>
      </c>
      <c r="C132" s="70">
        <v>7</v>
      </c>
      <c r="D132" s="48" t="s">
        <v>283</v>
      </c>
      <c r="E132" s="48" t="s">
        <v>284</v>
      </c>
      <c r="F132" s="48" t="s">
        <v>285</v>
      </c>
      <c r="G132" s="48" t="s">
        <v>1395</v>
      </c>
      <c r="H132" s="48" t="s">
        <v>1396</v>
      </c>
      <c r="I132" s="48" t="s">
        <v>1397</v>
      </c>
      <c r="J132" s="48" t="s">
        <v>1497</v>
      </c>
      <c r="K132" s="48" t="s">
        <v>1498</v>
      </c>
      <c r="L132" s="48" t="s">
        <v>1499</v>
      </c>
      <c r="M132" s="48" t="s">
        <v>1849</v>
      </c>
      <c r="N132" s="48" t="s">
        <v>1850</v>
      </c>
      <c r="O132" s="48" t="s">
        <v>1851</v>
      </c>
      <c r="P132" s="48" t="s">
        <v>1951</v>
      </c>
      <c r="Q132" s="48" t="s">
        <v>1952</v>
      </c>
      <c r="R132" s="48" t="s">
        <v>1953</v>
      </c>
      <c r="S132" s="48" t="s">
        <v>2303</v>
      </c>
      <c r="T132" s="48" t="s">
        <v>2304</v>
      </c>
      <c r="U132" s="48" t="s">
        <v>2305</v>
      </c>
      <c r="V132" s="48" t="s">
        <v>2405</v>
      </c>
      <c r="W132" s="48" t="s">
        <v>2406</v>
      </c>
      <c r="X132" s="48" t="s">
        <v>2407</v>
      </c>
      <c r="Y132" s="48" t="s">
        <v>2507</v>
      </c>
      <c r="Z132" s="48" t="s">
        <v>2508</v>
      </c>
      <c r="AA132" s="48" t="s">
        <v>2509</v>
      </c>
      <c r="AB132" s="48" t="s">
        <v>2787</v>
      </c>
      <c r="AC132" s="48" t="s">
        <v>2788</v>
      </c>
      <c r="AD132" s="48" t="s">
        <v>2789</v>
      </c>
      <c r="AE132" s="70"/>
    </row>
    <row r="133" spans="1:31" hidden="1">
      <c r="A133" s="45"/>
      <c r="B133" s="54" t="s">
        <v>2908</v>
      </c>
      <c r="C133" s="70">
        <v>8</v>
      </c>
      <c r="D133" s="48" t="s">
        <v>286</v>
      </c>
      <c r="E133" s="48" t="s">
        <v>287</v>
      </c>
      <c r="F133" s="48" t="s">
        <v>288</v>
      </c>
      <c r="G133" s="48" t="s">
        <v>1398</v>
      </c>
      <c r="H133" s="48" t="s">
        <v>1399</v>
      </c>
      <c r="I133" s="48" t="s">
        <v>1400</v>
      </c>
      <c r="J133" s="48" t="s">
        <v>1500</v>
      </c>
      <c r="K133" s="48" t="s">
        <v>1501</v>
      </c>
      <c r="L133" s="48" t="s">
        <v>1502</v>
      </c>
      <c r="M133" s="48" t="s">
        <v>1852</v>
      </c>
      <c r="N133" s="48" t="s">
        <v>1853</v>
      </c>
      <c r="O133" s="48" t="s">
        <v>1854</v>
      </c>
      <c r="P133" s="48" t="s">
        <v>1954</v>
      </c>
      <c r="Q133" s="48" t="s">
        <v>1955</v>
      </c>
      <c r="R133" s="48" t="s">
        <v>1956</v>
      </c>
      <c r="S133" s="48" t="s">
        <v>2306</v>
      </c>
      <c r="T133" s="48" t="s">
        <v>2307</v>
      </c>
      <c r="U133" s="48" t="s">
        <v>2308</v>
      </c>
      <c r="V133" s="48" t="s">
        <v>2408</v>
      </c>
      <c r="W133" s="48" t="s">
        <v>2409</v>
      </c>
      <c r="X133" s="48" t="s">
        <v>2410</v>
      </c>
      <c r="Y133" s="48" t="s">
        <v>2510</v>
      </c>
      <c r="Z133" s="48" t="s">
        <v>2511</v>
      </c>
      <c r="AA133" s="48" t="s">
        <v>2690</v>
      </c>
      <c r="AB133" s="48" t="s">
        <v>2790</v>
      </c>
      <c r="AC133" s="48" t="s">
        <v>2791</v>
      </c>
      <c r="AD133" s="48" t="s">
        <v>2792</v>
      </c>
      <c r="AE133" s="70"/>
    </row>
    <row r="134" spans="1:31" hidden="1">
      <c r="A134" s="45"/>
      <c r="B134" s="53" t="s">
        <v>2909</v>
      </c>
      <c r="C134" s="70">
        <v>9</v>
      </c>
      <c r="D134" s="48" t="s">
        <v>289</v>
      </c>
      <c r="E134" s="48" t="s">
        <v>290</v>
      </c>
      <c r="F134" s="48" t="s">
        <v>291</v>
      </c>
      <c r="G134" s="48" t="s">
        <v>1401</v>
      </c>
      <c r="H134" s="48" t="s">
        <v>1402</v>
      </c>
      <c r="I134" s="48" t="s">
        <v>1403</v>
      </c>
      <c r="J134" s="48" t="s">
        <v>1503</v>
      </c>
      <c r="K134" s="48" t="s">
        <v>1504</v>
      </c>
      <c r="L134" s="48" t="s">
        <v>1505</v>
      </c>
      <c r="M134" s="48" t="s">
        <v>1855</v>
      </c>
      <c r="N134" s="48" t="s">
        <v>1856</v>
      </c>
      <c r="O134" s="48" t="s">
        <v>1857</v>
      </c>
      <c r="P134" s="48" t="s">
        <v>1957</v>
      </c>
      <c r="Q134" s="48" t="s">
        <v>1958</v>
      </c>
      <c r="R134" s="48" t="s">
        <v>1959</v>
      </c>
      <c r="S134" s="48" t="s">
        <v>2309</v>
      </c>
      <c r="T134" s="48" t="s">
        <v>2310</v>
      </c>
      <c r="U134" s="48" t="s">
        <v>2311</v>
      </c>
      <c r="V134" s="48" t="s">
        <v>2411</v>
      </c>
      <c r="W134" s="48" t="s">
        <v>2412</v>
      </c>
      <c r="X134" s="48" t="s">
        <v>2413</v>
      </c>
      <c r="Y134" s="48" t="s">
        <v>2691</v>
      </c>
      <c r="Z134" s="48" t="s">
        <v>2692</v>
      </c>
      <c r="AA134" s="48" t="s">
        <v>2693</v>
      </c>
      <c r="AB134" s="48" t="s">
        <v>2793</v>
      </c>
      <c r="AC134" s="48" t="s">
        <v>2794</v>
      </c>
      <c r="AD134" s="48" t="s">
        <v>2795</v>
      </c>
      <c r="AE134" s="70"/>
    </row>
    <row r="135" spans="1:31" hidden="1">
      <c r="A135" s="45"/>
      <c r="B135" s="52" t="s">
        <v>2910</v>
      </c>
      <c r="C135" s="70">
        <v>10</v>
      </c>
      <c r="D135" s="48" t="s">
        <v>292</v>
      </c>
      <c r="E135" s="48" t="s">
        <v>293</v>
      </c>
      <c r="F135" s="48" t="s">
        <v>294</v>
      </c>
      <c r="G135" s="48" t="s">
        <v>1404</v>
      </c>
      <c r="H135" s="48" t="s">
        <v>1405</v>
      </c>
      <c r="I135" s="48" t="s">
        <v>1406</v>
      </c>
      <c r="J135" s="48" t="s">
        <v>1506</v>
      </c>
      <c r="K135" s="48" t="s">
        <v>1507</v>
      </c>
      <c r="L135" s="48" t="s">
        <v>1508</v>
      </c>
      <c r="M135" s="48" t="s">
        <v>1858</v>
      </c>
      <c r="N135" s="48" t="s">
        <v>1859</v>
      </c>
      <c r="O135" s="48" t="s">
        <v>1860</v>
      </c>
      <c r="P135" s="48" t="s">
        <v>1960</v>
      </c>
      <c r="Q135" s="48" t="s">
        <v>1961</v>
      </c>
      <c r="R135" s="48" t="s">
        <v>1962</v>
      </c>
      <c r="S135" s="48" t="s">
        <v>2312</v>
      </c>
      <c r="T135" s="48" t="s">
        <v>2313</v>
      </c>
      <c r="U135" s="48" t="s">
        <v>2314</v>
      </c>
      <c r="V135" s="48" t="s">
        <v>2414</v>
      </c>
      <c r="W135" s="48" t="s">
        <v>2415</v>
      </c>
      <c r="X135" s="48" t="s">
        <v>2416</v>
      </c>
      <c r="Y135" s="48" t="s">
        <v>2694</v>
      </c>
      <c r="Z135" s="48" t="s">
        <v>2695</v>
      </c>
      <c r="AA135" s="48" t="s">
        <v>2696</v>
      </c>
      <c r="AB135" s="48" t="s">
        <v>2796</v>
      </c>
      <c r="AC135" s="48" t="s">
        <v>2797</v>
      </c>
      <c r="AD135" s="48" t="s">
        <v>2798</v>
      </c>
      <c r="AE135" s="70"/>
    </row>
    <row r="136" spans="1:31" hidden="1">
      <c r="A136" s="45"/>
      <c r="B136" s="53" t="s">
        <v>2911</v>
      </c>
      <c r="C136" s="70">
        <v>11</v>
      </c>
      <c r="D136" s="48" t="s">
        <v>295</v>
      </c>
      <c r="E136" s="48" t="s">
        <v>296</v>
      </c>
      <c r="F136" s="48" t="s">
        <v>297</v>
      </c>
      <c r="G136" s="48" t="s">
        <v>1407</v>
      </c>
      <c r="H136" s="48" t="s">
        <v>1408</v>
      </c>
      <c r="I136" s="48" t="s">
        <v>1409</v>
      </c>
      <c r="J136" s="48" t="s">
        <v>1509</v>
      </c>
      <c r="K136" s="48" t="s">
        <v>1510</v>
      </c>
      <c r="L136" s="48" t="s">
        <v>1511</v>
      </c>
      <c r="M136" s="48" t="s">
        <v>1861</v>
      </c>
      <c r="N136" s="48" t="s">
        <v>1862</v>
      </c>
      <c r="O136" s="48" t="s">
        <v>1863</v>
      </c>
      <c r="P136" s="48" t="s">
        <v>1963</v>
      </c>
      <c r="Q136" s="48" t="s">
        <v>1964</v>
      </c>
      <c r="R136" s="48" t="s">
        <v>1965</v>
      </c>
      <c r="S136" s="48" t="s">
        <v>2315</v>
      </c>
      <c r="T136" s="48" t="s">
        <v>2316</v>
      </c>
      <c r="U136" s="48" t="s">
        <v>2317</v>
      </c>
      <c r="V136" s="48" t="s">
        <v>2417</v>
      </c>
      <c r="W136" s="48" t="s">
        <v>2418</v>
      </c>
      <c r="X136" s="48" t="s">
        <v>2419</v>
      </c>
      <c r="Y136" s="48" t="s">
        <v>2697</v>
      </c>
      <c r="Z136" s="48" t="s">
        <v>2698</v>
      </c>
      <c r="AA136" s="48" t="s">
        <v>2699</v>
      </c>
      <c r="AB136" s="48" t="s">
        <v>2799</v>
      </c>
      <c r="AC136" s="48" t="s">
        <v>2800</v>
      </c>
      <c r="AD136" s="48" t="s">
        <v>2801</v>
      </c>
      <c r="AE136" s="70"/>
    </row>
    <row r="137" spans="1:31" hidden="1">
      <c r="A137" s="45"/>
      <c r="B137" s="53" t="s">
        <v>2912</v>
      </c>
      <c r="C137" s="70">
        <v>12</v>
      </c>
      <c r="D137" s="48" t="s">
        <v>298</v>
      </c>
      <c r="E137" s="48" t="s">
        <v>299</v>
      </c>
      <c r="F137" s="48" t="s">
        <v>300</v>
      </c>
      <c r="G137" s="48" t="s">
        <v>1410</v>
      </c>
      <c r="H137" s="48" t="s">
        <v>1411</v>
      </c>
      <c r="I137" s="48" t="s">
        <v>1412</v>
      </c>
      <c r="J137" s="48" t="s">
        <v>1762</v>
      </c>
      <c r="K137" s="48" t="s">
        <v>1763</v>
      </c>
      <c r="L137" s="48" t="s">
        <v>1764</v>
      </c>
      <c r="M137" s="48" t="s">
        <v>1864</v>
      </c>
      <c r="N137" s="48" t="s">
        <v>1865</v>
      </c>
      <c r="O137" s="48" t="s">
        <v>1866</v>
      </c>
      <c r="P137" s="48" t="s">
        <v>1966</v>
      </c>
      <c r="Q137" s="48" t="s">
        <v>1967</v>
      </c>
      <c r="R137" s="48" t="s">
        <v>1968</v>
      </c>
      <c r="S137" s="48" t="s">
        <v>2318</v>
      </c>
      <c r="T137" s="48" t="s">
        <v>2319</v>
      </c>
      <c r="U137" s="48" t="s">
        <v>2320</v>
      </c>
      <c r="V137" s="48" t="s">
        <v>2420</v>
      </c>
      <c r="W137" s="48" t="s">
        <v>2421</v>
      </c>
      <c r="X137" s="48" t="s">
        <v>2422</v>
      </c>
      <c r="Y137" s="48" t="s">
        <v>2700</v>
      </c>
      <c r="Z137" s="48" t="s">
        <v>2701</v>
      </c>
      <c r="AA137" s="48" t="s">
        <v>2702</v>
      </c>
      <c r="AB137" s="48" t="s">
        <v>2802</v>
      </c>
      <c r="AC137" s="48" t="s">
        <v>2803</v>
      </c>
      <c r="AD137" s="48" t="s">
        <v>2804</v>
      </c>
      <c r="AE137" s="70"/>
    </row>
    <row r="138" spans="1:31" hidden="1">
      <c r="A138" s="45"/>
      <c r="B138" s="54" t="s">
        <v>2913</v>
      </c>
      <c r="C138" s="70">
        <v>13</v>
      </c>
      <c r="D138" s="48" t="s">
        <v>301</v>
      </c>
      <c r="E138" s="48" t="s">
        <v>302</v>
      </c>
      <c r="F138" s="48" t="s">
        <v>303</v>
      </c>
      <c r="G138" s="48" t="s">
        <v>1413</v>
      </c>
      <c r="H138" s="48" t="s">
        <v>1414</v>
      </c>
      <c r="I138" s="48" t="s">
        <v>1415</v>
      </c>
      <c r="J138" s="48" t="s">
        <v>1765</v>
      </c>
      <c r="K138" s="48" t="s">
        <v>1766</v>
      </c>
      <c r="L138" s="48" t="s">
        <v>1767</v>
      </c>
      <c r="M138" s="48" t="s">
        <v>1867</v>
      </c>
      <c r="N138" s="48" t="s">
        <v>1868</v>
      </c>
      <c r="O138" s="48" t="s">
        <v>1869</v>
      </c>
      <c r="P138" s="48" t="s">
        <v>1969</v>
      </c>
      <c r="Q138" s="48" t="s">
        <v>1970</v>
      </c>
      <c r="R138" s="48" t="s">
        <v>1971</v>
      </c>
      <c r="S138" s="48" t="s">
        <v>2321</v>
      </c>
      <c r="T138" s="48" t="s">
        <v>2322</v>
      </c>
      <c r="U138" s="48" t="s">
        <v>2323</v>
      </c>
      <c r="V138" s="48" t="s">
        <v>2423</v>
      </c>
      <c r="W138" s="48" t="s">
        <v>2424</v>
      </c>
      <c r="X138" s="48" t="s">
        <v>2425</v>
      </c>
      <c r="Y138" s="48" t="s">
        <v>2703</v>
      </c>
      <c r="Z138" s="48" t="s">
        <v>2704</v>
      </c>
      <c r="AA138" s="48" t="s">
        <v>2705</v>
      </c>
      <c r="AB138" s="48" t="s">
        <v>2805</v>
      </c>
      <c r="AC138" s="48" t="s">
        <v>2806</v>
      </c>
      <c r="AD138" s="48" t="s">
        <v>2807</v>
      </c>
      <c r="AE138" s="70"/>
    </row>
    <row r="139" spans="1:31" hidden="1">
      <c r="A139" s="45"/>
      <c r="B139" s="53" t="s">
        <v>2914</v>
      </c>
      <c r="C139" s="70">
        <v>14</v>
      </c>
      <c r="D139" s="48" t="s">
        <v>304</v>
      </c>
      <c r="E139" s="48" t="s">
        <v>305</v>
      </c>
      <c r="F139" s="48" t="s">
        <v>306</v>
      </c>
      <c r="G139" s="48" t="s">
        <v>1416</v>
      </c>
      <c r="H139" s="48" t="s">
        <v>1417</v>
      </c>
      <c r="I139" s="48" t="s">
        <v>1418</v>
      </c>
      <c r="J139" s="48" t="s">
        <v>1768</v>
      </c>
      <c r="K139" s="48" t="s">
        <v>1769</v>
      </c>
      <c r="L139" s="48" t="s">
        <v>1770</v>
      </c>
      <c r="M139" s="48" t="s">
        <v>1870</v>
      </c>
      <c r="N139" s="48" t="s">
        <v>1871</v>
      </c>
      <c r="O139" s="48" t="s">
        <v>1872</v>
      </c>
      <c r="P139" s="48" t="s">
        <v>1972</v>
      </c>
      <c r="Q139" s="48" t="s">
        <v>1973</v>
      </c>
      <c r="R139" s="48" t="s">
        <v>1974</v>
      </c>
      <c r="S139" s="48" t="s">
        <v>2324</v>
      </c>
      <c r="T139" s="48" t="s">
        <v>2325</v>
      </c>
      <c r="U139" s="48" t="s">
        <v>2326</v>
      </c>
      <c r="V139" s="48" t="s">
        <v>2426</v>
      </c>
      <c r="W139" s="48" t="s">
        <v>2427</v>
      </c>
      <c r="X139" s="48" t="s">
        <v>2428</v>
      </c>
      <c r="Y139" s="48" t="s">
        <v>2706</v>
      </c>
      <c r="Z139" s="48" t="s">
        <v>2707</v>
      </c>
      <c r="AA139" s="48" t="s">
        <v>2708</v>
      </c>
      <c r="AB139" s="48" t="s">
        <v>2808</v>
      </c>
      <c r="AC139" s="48" t="s">
        <v>2809</v>
      </c>
      <c r="AD139" s="48" t="s">
        <v>2810</v>
      </c>
      <c r="AE139" s="70"/>
    </row>
    <row r="140" spans="1:31" hidden="1">
      <c r="A140" s="55" t="s">
        <v>2915</v>
      </c>
      <c r="B140" s="56"/>
      <c r="C140" s="70">
        <v>15</v>
      </c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70"/>
    </row>
    <row r="141" spans="1:31" hidden="1">
      <c r="A141" s="45"/>
      <c r="B141" s="51" t="s">
        <v>2916</v>
      </c>
      <c r="C141" s="70">
        <v>16</v>
      </c>
      <c r="D141" s="48" t="s">
        <v>307</v>
      </c>
      <c r="E141" s="48" t="s">
        <v>308</v>
      </c>
      <c r="F141" s="48" t="s">
        <v>309</v>
      </c>
      <c r="G141" s="48" t="s">
        <v>1419</v>
      </c>
      <c r="H141" s="48" t="s">
        <v>1420</v>
      </c>
      <c r="I141" s="48" t="s">
        <v>1421</v>
      </c>
      <c r="J141" s="48" t="s">
        <v>1771</v>
      </c>
      <c r="K141" s="48" t="s">
        <v>1772</v>
      </c>
      <c r="L141" s="48" t="s">
        <v>1773</v>
      </c>
      <c r="M141" s="48" t="s">
        <v>1873</v>
      </c>
      <c r="N141" s="48" t="s">
        <v>1874</v>
      </c>
      <c r="O141" s="48" t="s">
        <v>1875</v>
      </c>
      <c r="P141" s="48" t="s">
        <v>1975</v>
      </c>
      <c r="Q141" s="48" t="s">
        <v>1976</v>
      </c>
      <c r="R141" s="48" t="s">
        <v>1977</v>
      </c>
      <c r="S141" s="48" t="s">
        <v>2327</v>
      </c>
      <c r="T141" s="48" t="s">
        <v>2328</v>
      </c>
      <c r="U141" s="48" t="s">
        <v>2329</v>
      </c>
      <c r="V141" s="48" t="s">
        <v>2429</v>
      </c>
      <c r="W141" s="48" t="s">
        <v>2430</v>
      </c>
      <c r="X141" s="48" t="s">
        <v>2431</v>
      </c>
      <c r="Y141" s="48" t="s">
        <v>2709</v>
      </c>
      <c r="Z141" s="48" t="s">
        <v>2710</v>
      </c>
      <c r="AA141" s="48" t="s">
        <v>2711</v>
      </c>
      <c r="AB141" s="48" t="s">
        <v>2811</v>
      </c>
      <c r="AC141" s="48" t="s">
        <v>2812</v>
      </c>
      <c r="AD141" s="48" t="s">
        <v>2813</v>
      </c>
      <c r="AE141" s="70"/>
    </row>
    <row r="142" spans="1:31" hidden="1">
      <c r="A142" s="45"/>
      <c r="B142" s="51" t="s">
        <v>2917</v>
      </c>
      <c r="C142" s="70">
        <v>17</v>
      </c>
      <c r="D142" s="48" t="s">
        <v>310</v>
      </c>
      <c r="E142" s="48" t="s">
        <v>311</v>
      </c>
      <c r="F142" s="48" t="s">
        <v>312</v>
      </c>
      <c r="G142" s="48" t="s">
        <v>1422</v>
      </c>
      <c r="H142" s="48" t="s">
        <v>1423</v>
      </c>
      <c r="I142" s="48" t="s">
        <v>1424</v>
      </c>
      <c r="J142" s="48" t="s">
        <v>1774</v>
      </c>
      <c r="K142" s="48" t="s">
        <v>1775</v>
      </c>
      <c r="L142" s="48" t="s">
        <v>1776</v>
      </c>
      <c r="M142" s="48" t="s">
        <v>1876</v>
      </c>
      <c r="N142" s="48" t="s">
        <v>1877</v>
      </c>
      <c r="O142" s="48" t="s">
        <v>1878</v>
      </c>
      <c r="P142" s="48" t="s">
        <v>1978</v>
      </c>
      <c r="Q142" s="48" t="s">
        <v>1979</v>
      </c>
      <c r="R142" s="48" t="s">
        <v>1980</v>
      </c>
      <c r="S142" s="48" t="s">
        <v>2330</v>
      </c>
      <c r="T142" s="48" t="s">
        <v>2331</v>
      </c>
      <c r="U142" s="48" t="s">
        <v>2332</v>
      </c>
      <c r="V142" s="48" t="s">
        <v>2432</v>
      </c>
      <c r="W142" s="48" t="s">
        <v>2433</v>
      </c>
      <c r="X142" s="48" t="s">
        <v>2434</v>
      </c>
      <c r="Y142" s="48" t="s">
        <v>2712</v>
      </c>
      <c r="Z142" s="48" t="s">
        <v>2713</v>
      </c>
      <c r="AA142" s="48" t="s">
        <v>2714</v>
      </c>
      <c r="AB142" s="48" t="s">
        <v>2814</v>
      </c>
      <c r="AC142" s="48" t="s">
        <v>2815</v>
      </c>
      <c r="AD142" s="48" t="s">
        <v>2816</v>
      </c>
      <c r="AE142" s="70"/>
    </row>
    <row r="143" spans="1:31" hidden="1">
      <c r="A143" s="55" t="s">
        <v>2918</v>
      </c>
      <c r="B143" s="57"/>
      <c r="C143" s="70">
        <v>18</v>
      </c>
      <c r="D143" s="48" t="s">
        <v>262</v>
      </c>
      <c r="E143" s="48" t="s">
        <v>263</v>
      </c>
      <c r="F143" s="48" t="s">
        <v>264</v>
      </c>
      <c r="G143" s="48" t="s">
        <v>1374</v>
      </c>
      <c r="H143" s="48" t="s">
        <v>1375</v>
      </c>
      <c r="I143" s="48" t="s">
        <v>1376</v>
      </c>
      <c r="J143" s="48" t="s">
        <v>1476</v>
      </c>
      <c r="K143" s="48" t="s">
        <v>1477</v>
      </c>
      <c r="L143" s="48" t="s">
        <v>1478</v>
      </c>
      <c r="M143" s="48" t="s">
        <v>1828</v>
      </c>
      <c r="N143" s="48" t="s">
        <v>1829</v>
      </c>
      <c r="O143" s="48" t="s">
        <v>1830</v>
      </c>
      <c r="P143" s="48" t="s">
        <v>1930</v>
      </c>
      <c r="Q143" s="48" t="s">
        <v>1931</v>
      </c>
      <c r="R143" s="48" t="s">
        <v>1932</v>
      </c>
      <c r="S143" s="48" t="s">
        <v>2282</v>
      </c>
      <c r="T143" s="48" t="s">
        <v>2283</v>
      </c>
      <c r="U143" s="48" t="s">
        <v>2284</v>
      </c>
      <c r="V143" s="48" t="s">
        <v>2384</v>
      </c>
      <c r="W143" s="48" t="s">
        <v>2385</v>
      </c>
      <c r="X143" s="48" t="s">
        <v>2386</v>
      </c>
      <c r="Y143" s="48" t="s">
        <v>2486</v>
      </c>
      <c r="Z143" s="48" t="s">
        <v>2487</v>
      </c>
      <c r="AA143" s="48" t="s">
        <v>2488</v>
      </c>
      <c r="AB143" s="48" t="s">
        <v>2766</v>
      </c>
      <c r="AC143" s="48" t="s">
        <v>2767</v>
      </c>
      <c r="AD143" s="48" t="s">
        <v>2768</v>
      </c>
      <c r="AE143" s="70"/>
    </row>
    <row r="144" spans="1:31" hidden="1">
      <c r="A144" s="75" t="s">
        <v>2919</v>
      </c>
      <c r="B144" s="76"/>
      <c r="C144" s="70">
        <v>19</v>
      </c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70"/>
    </row>
    <row r="145" spans="1:31" hidden="1">
      <c r="A145" s="59" t="s">
        <v>2920</v>
      </c>
      <c r="B145" s="60"/>
      <c r="C145" s="70">
        <v>20</v>
      </c>
      <c r="D145" s="48" t="s">
        <v>316</v>
      </c>
      <c r="E145" s="48" t="s">
        <v>317</v>
      </c>
      <c r="F145" s="48" t="s">
        <v>318</v>
      </c>
      <c r="G145" s="48" t="s">
        <v>1428</v>
      </c>
      <c r="H145" s="48" t="s">
        <v>1429</v>
      </c>
      <c r="I145" s="48" t="s">
        <v>1430</v>
      </c>
      <c r="J145" s="48" t="s">
        <v>1780</v>
      </c>
      <c r="K145" s="48" t="s">
        <v>1781</v>
      </c>
      <c r="L145" s="48" t="s">
        <v>1782</v>
      </c>
      <c r="M145" s="48" t="s">
        <v>1882</v>
      </c>
      <c r="N145" s="48" t="s">
        <v>1883</v>
      </c>
      <c r="O145" s="48" t="s">
        <v>1884</v>
      </c>
      <c r="P145" s="48" t="s">
        <v>1984</v>
      </c>
      <c r="Q145" s="48" t="s">
        <v>1985</v>
      </c>
      <c r="R145" s="48" t="s">
        <v>1986</v>
      </c>
      <c r="S145" s="48" t="s">
        <v>2336</v>
      </c>
      <c r="T145" s="48" t="s">
        <v>2337</v>
      </c>
      <c r="U145" s="48" t="s">
        <v>2338</v>
      </c>
      <c r="V145" s="48" t="s">
        <v>2438</v>
      </c>
      <c r="W145" s="48" t="s">
        <v>2439</v>
      </c>
      <c r="X145" s="48" t="s">
        <v>2440</v>
      </c>
      <c r="Y145" s="48" t="s">
        <v>2718</v>
      </c>
      <c r="Z145" s="48" t="s">
        <v>2719</v>
      </c>
      <c r="AA145" s="48" t="s">
        <v>2720</v>
      </c>
      <c r="AB145" s="48" t="s">
        <v>2820</v>
      </c>
      <c r="AC145" s="48" t="s">
        <v>2821</v>
      </c>
      <c r="AD145" s="48" t="s">
        <v>2822</v>
      </c>
      <c r="AE145" s="70"/>
    </row>
    <row r="146" spans="1:31" hidden="1">
      <c r="A146" s="61"/>
      <c r="B146" s="60" t="s">
        <v>2921</v>
      </c>
      <c r="C146" s="70">
        <v>21</v>
      </c>
      <c r="D146" s="48" t="s">
        <v>319</v>
      </c>
      <c r="E146" s="48" t="s">
        <v>320</v>
      </c>
      <c r="F146" s="48" t="s">
        <v>321</v>
      </c>
      <c r="G146" s="48" t="s">
        <v>1431</v>
      </c>
      <c r="H146" s="48" t="s">
        <v>1432</v>
      </c>
      <c r="I146" s="48" t="s">
        <v>1433</v>
      </c>
      <c r="J146" s="48" t="s">
        <v>1783</v>
      </c>
      <c r="K146" s="48" t="s">
        <v>1784</v>
      </c>
      <c r="L146" s="48" t="s">
        <v>1785</v>
      </c>
      <c r="M146" s="48" t="s">
        <v>1885</v>
      </c>
      <c r="N146" s="48" t="s">
        <v>1886</v>
      </c>
      <c r="O146" s="48" t="s">
        <v>1887</v>
      </c>
      <c r="P146" s="48" t="s">
        <v>1987</v>
      </c>
      <c r="Q146" s="48" t="s">
        <v>1988</v>
      </c>
      <c r="R146" s="48" t="s">
        <v>1989</v>
      </c>
      <c r="S146" s="48" t="s">
        <v>2339</v>
      </c>
      <c r="T146" s="48" t="s">
        <v>2340</v>
      </c>
      <c r="U146" s="48" t="s">
        <v>2341</v>
      </c>
      <c r="V146" s="48" t="s">
        <v>2441</v>
      </c>
      <c r="W146" s="48" t="s">
        <v>2442</v>
      </c>
      <c r="X146" s="48" t="s">
        <v>2443</v>
      </c>
      <c r="Y146" s="48" t="s">
        <v>2721</v>
      </c>
      <c r="Z146" s="48" t="s">
        <v>2722</v>
      </c>
      <c r="AA146" s="48" t="s">
        <v>2723</v>
      </c>
      <c r="AB146" s="48" t="s">
        <v>2823</v>
      </c>
      <c r="AC146" s="48" t="s">
        <v>2824</v>
      </c>
      <c r="AD146" s="48" t="s">
        <v>2825</v>
      </c>
      <c r="AE146" s="70"/>
    </row>
    <row r="147" spans="1:31" hidden="1">
      <c r="A147" s="61"/>
      <c r="B147" s="62" t="s">
        <v>2922</v>
      </c>
      <c r="C147" s="70">
        <v>22</v>
      </c>
      <c r="D147" s="48" t="s">
        <v>322</v>
      </c>
      <c r="E147" s="48" t="s">
        <v>323</v>
      </c>
      <c r="F147" s="48" t="s">
        <v>324</v>
      </c>
      <c r="G147" s="48" t="s">
        <v>1434</v>
      </c>
      <c r="H147" s="48" t="s">
        <v>1435</v>
      </c>
      <c r="I147" s="48" t="s">
        <v>1436</v>
      </c>
      <c r="J147" s="48" t="s">
        <v>1786</v>
      </c>
      <c r="K147" s="48" t="s">
        <v>1787</v>
      </c>
      <c r="L147" s="48" t="s">
        <v>1788</v>
      </c>
      <c r="M147" s="48" t="s">
        <v>1888</v>
      </c>
      <c r="N147" s="48" t="s">
        <v>1889</v>
      </c>
      <c r="O147" s="48" t="s">
        <v>1890</v>
      </c>
      <c r="P147" s="48" t="s">
        <v>1990</v>
      </c>
      <c r="Q147" s="48" t="s">
        <v>1991</v>
      </c>
      <c r="R147" s="48" t="s">
        <v>1992</v>
      </c>
      <c r="S147" s="48" t="s">
        <v>2342</v>
      </c>
      <c r="T147" s="48" t="s">
        <v>2343</v>
      </c>
      <c r="U147" s="48" t="s">
        <v>2344</v>
      </c>
      <c r="V147" s="48" t="s">
        <v>2444</v>
      </c>
      <c r="W147" s="48" t="s">
        <v>2445</v>
      </c>
      <c r="X147" s="48" t="s">
        <v>2446</v>
      </c>
      <c r="Y147" s="48" t="s">
        <v>2724</v>
      </c>
      <c r="Z147" s="48" t="s">
        <v>2725</v>
      </c>
      <c r="AA147" s="48" t="s">
        <v>2726</v>
      </c>
      <c r="AB147" s="48" t="s">
        <v>2826</v>
      </c>
      <c r="AC147" s="48" t="s">
        <v>2827</v>
      </c>
      <c r="AD147" s="48" t="s">
        <v>2828</v>
      </c>
      <c r="AE147" s="70"/>
    </row>
    <row r="148" spans="1:31" hidden="1">
      <c r="A148" s="61"/>
      <c r="B148" s="62" t="s">
        <v>2923</v>
      </c>
      <c r="C148" s="70">
        <v>23</v>
      </c>
      <c r="D148" s="48" t="s">
        <v>325</v>
      </c>
      <c r="E148" s="48" t="s">
        <v>326</v>
      </c>
      <c r="F148" s="48" t="s">
        <v>327</v>
      </c>
      <c r="G148" s="48" t="s">
        <v>1437</v>
      </c>
      <c r="H148" s="48" t="s">
        <v>1438</v>
      </c>
      <c r="I148" s="48" t="s">
        <v>1439</v>
      </c>
      <c r="J148" s="48" t="s">
        <v>1789</v>
      </c>
      <c r="K148" s="48" t="s">
        <v>1790</v>
      </c>
      <c r="L148" s="48" t="s">
        <v>1791</v>
      </c>
      <c r="M148" s="48" t="s">
        <v>1891</v>
      </c>
      <c r="N148" s="48" t="s">
        <v>1892</v>
      </c>
      <c r="O148" s="48" t="s">
        <v>1893</v>
      </c>
      <c r="P148" s="48" t="s">
        <v>1993</v>
      </c>
      <c r="Q148" s="48" t="s">
        <v>1994</v>
      </c>
      <c r="R148" s="48" t="s">
        <v>1995</v>
      </c>
      <c r="S148" s="48" t="s">
        <v>2345</v>
      </c>
      <c r="T148" s="48" t="s">
        <v>2346</v>
      </c>
      <c r="U148" s="48" t="s">
        <v>2347</v>
      </c>
      <c r="V148" s="48" t="s">
        <v>2447</v>
      </c>
      <c r="W148" s="48" t="s">
        <v>2448</v>
      </c>
      <c r="X148" s="48" t="s">
        <v>2449</v>
      </c>
      <c r="Y148" s="48" t="s">
        <v>2727</v>
      </c>
      <c r="Z148" s="48" t="s">
        <v>2728</v>
      </c>
      <c r="AA148" s="48" t="s">
        <v>2729</v>
      </c>
      <c r="AB148" s="48" t="s">
        <v>2829</v>
      </c>
      <c r="AC148" s="48" t="s">
        <v>2830</v>
      </c>
      <c r="AD148" s="48" t="s">
        <v>2831</v>
      </c>
      <c r="AE148" s="70"/>
    </row>
    <row r="149" spans="1:31" hidden="1">
      <c r="A149" s="61"/>
      <c r="B149" s="62" t="s">
        <v>2924</v>
      </c>
      <c r="C149" s="70">
        <v>24</v>
      </c>
      <c r="D149" s="48" t="s">
        <v>328</v>
      </c>
      <c r="E149" s="48" t="s">
        <v>329</v>
      </c>
      <c r="F149" s="48" t="s">
        <v>330</v>
      </c>
      <c r="G149" s="48" t="s">
        <v>1440</v>
      </c>
      <c r="H149" s="48" t="s">
        <v>1441</v>
      </c>
      <c r="I149" s="48" t="s">
        <v>1442</v>
      </c>
      <c r="J149" s="48" t="s">
        <v>1792</v>
      </c>
      <c r="K149" s="48" t="s">
        <v>1793</v>
      </c>
      <c r="L149" s="48" t="s">
        <v>1794</v>
      </c>
      <c r="M149" s="48" t="s">
        <v>1894</v>
      </c>
      <c r="N149" s="48" t="s">
        <v>1895</v>
      </c>
      <c r="O149" s="48" t="s">
        <v>1896</v>
      </c>
      <c r="P149" s="48" t="s">
        <v>1996</v>
      </c>
      <c r="Q149" s="48" t="s">
        <v>1997</v>
      </c>
      <c r="R149" s="48" t="s">
        <v>1998</v>
      </c>
      <c r="S149" s="48" t="s">
        <v>2348</v>
      </c>
      <c r="T149" s="48" t="s">
        <v>2349</v>
      </c>
      <c r="U149" s="48" t="s">
        <v>2350</v>
      </c>
      <c r="V149" s="48" t="s">
        <v>2450</v>
      </c>
      <c r="W149" s="48" t="s">
        <v>2451</v>
      </c>
      <c r="X149" s="48" t="s">
        <v>2452</v>
      </c>
      <c r="Y149" s="48" t="s">
        <v>2730</v>
      </c>
      <c r="Z149" s="48" t="s">
        <v>2731</v>
      </c>
      <c r="AA149" s="48" t="s">
        <v>2732</v>
      </c>
      <c r="AB149" s="48" t="s">
        <v>2832</v>
      </c>
      <c r="AC149" s="48" t="s">
        <v>2833</v>
      </c>
      <c r="AD149" s="48" t="s">
        <v>2834</v>
      </c>
      <c r="AE149" s="70"/>
    </row>
    <row r="150" spans="1:31" hidden="1">
      <c r="A150" s="61"/>
      <c r="B150" s="60" t="s">
        <v>2925</v>
      </c>
      <c r="C150" s="70">
        <v>25</v>
      </c>
      <c r="D150" s="48" t="s">
        <v>331</v>
      </c>
      <c r="E150" s="48" t="s">
        <v>332</v>
      </c>
      <c r="F150" s="48" t="s">
        <v>333</v>
      </c>
      <c r="G150" s="48" t="s">
        <v>1443</v>
      </c>
      <c r="H150" s="48" t="s">
        <v>1444</v>
      </c>
      <c r="I150" s="48" t="s">
        <v>1445</v>
      </c>
      <c r="J150" s="48" t="s">
        <v>1795</v>
      </c>
      <c r="K150" s="48" t="s">
        <v>1796</v>
      </c>
      <c r="L150" s="48" t="s">
        <v>1797</v>
      </c>
      <c r="M150" s="48" t="s">
        <v>1897</v>
      </c>
      <c r="N150" s="48" t="s">
        <v>1898</v>
      </c>
      <c r="O150" s="48" t="s">
        <v>1899</v>
      </c>
      <c r="P150" s="48" t="s">
        <v>1999</v>
      </c>
      <c r="Q150" s="48" t="s">
        <v>2000</v>
      </c>
      <c r="R150" s="48" t="s">
        <v>2001</v>
      </c>
      <c r="S150" s="48" t="s">
        <v>2351</v>
      </c>
      <c r="T150" s="48" t="s">
        <v>2352</v>
      </c>
      <c r="U150" s="48" t="s">
        <v>2353</v>
      </c>
      <c r="V150" s="48" t="s">
        <v>2453</v>
      </c>
      <c r="W150" s="48" t="s">
        <v>2454</v>
      </c>
      <c r="X150" s="48" t="s">
        <v>2455</v>
      </c>
      <c r="Y150" s="48" t="s">
        <v>2733</v>
      </c>
      <c r="Z150" s="48" t="s">
        <v>2734</v>
      </c>
      <c r="AA150" s="48" t="s">
        <v>2735</v>
      </c>
      <c r="AB150" s="48" t="s">
        <v>2835</v>
      </c>
      <c r="AC150" s="48" t="s">
        <v>2836</v>
      </c>
      <c r="AD150" s="48" t="s">
        <v>2837</v>
      </c>
      <c r="AE150" s="70"/>
    </row>
    <row r="151" spans="1:31" hidden="1">
      <c r="A151" s="61"/>
      <c r="B151" s="60" t="s">
        <v>2926</v>
      </c>
      <c r="C151" s="70">
        <v>26</v>
      </c>
      <c r="D151" s="48" t="s">
        <v>334</v>
      </c>
      <c r="E151" s="48" t="s">
        <v>335</v>
      </c>
      <c r="F151" s="48" t="s">
        <v>336</v>
      </c>
      <c r="G151" s="48" t="s">
        <v>1446</v>
      </c>
      <c r="H151" s="48" t="s">
        <v>1447</v>
      </c>
      <c r="I151" s="48" t="s">
        <v>1448</v>
      </c>
      <c r="J151" s="48" t="s">
        <v>1798</v>
      </c>
      <c r="K151" s="48" t="s">
        <v>1799</v>
      </c>
      <c r="L151" s="48" t="s">
        <v>1800</v>
      </c>
      <c r="M151" s="48" t="s">
        <v>1900</v>
      </c>
      <c r="N151" s="48" t="s">
        <v>1901</v>
      </c>
      <c r="O151" s="48" t="s">
        <v>1902</v>
      </c>
      <c r="P151" s="48" t="s">
        <v>2002</v>
      </c>
      <c r="Q151" s="48" t="s">
        <v>2003</v>
      </c>
      <c r="R151" s="48" t="s">
        <v>2004</v>
      </c>
      <c r="S151" s="48" t="s">
        <v>2354</v>
      </c>
      <c r="T151" s="48" t="s">
        <v>2355</v>
      </c>
      <c r="U151" s="48" t="s">
        <v>2356</v>
      </c>
      <c r="V151" s="48" t="s">
        <v>2456</v>
      </c>
      <c r="W151" s="48" t="s">
        <v>2457</v>
      </c>
      <c r="X151" s="48" t="s">
        <v>2458</v>
      </c>
      <c r="Y151" s="48" t="s">
        <v>2736</v>
      </c>
      <c r="Z151" s="48" t="s">
        <v>2737</v>
      </c>
      <c r="AA151" s="48" t="s">
        <v>2738</v>
      </c>
      <c r="AB151" s="48" t="s">
        <v>2838</v>
      </c>
      <c r="AC151" s="48" t="s">
        <v>2839</v>
      </c>
      <c r="AD151" s="48" t="s">
        <v>2840</v>
      </c>
      <c r="AE151" s="70"/>
    </row>
    <row r="152" spans="1:31" hidden="1">
      <c r="A152" s="63" t="s">
        <v>2927</v>
      </c>
      <c r="B152" s="45"/>
      <c r="C152" s="70">
        <v>27</v>
      </c>
      <c r="D152" s="48" t="s">
        <v>337</v>
      </c>
      <c r="E152" s="48" t="s">
        <v>338</v>
      </c>
      <c r="F152" s="48" t="s">
        <v>339</v>
      </c>
      <c r="G152" s="48" t="s">
        <v>1449</v>
      </c>
      <c r="H152" s="48" t="s">
        <v>1450</v>
      </c>
      <c r="I152" s="48" t="s">
        <v>1451</v>
      </c>
      <c r="J152" s="48" t="s">
        <v>1801</v>
      </c>
      <c r="K152" s="48" t="s">
        <v>1802</v>
      </c>
      <c r="L152" s="48" t="s">
        <v>1803</v>
      </c>
      <c r="M152" s="48" t="s">
        <v>1903</v>
      </c>
      <c r="N152" s="48" t="s">
        <v>1904</v>
      </c>
      <c r="O152" s="48" t="s">
        <v>1905</v>
      </c>
      <c r="P152" s="48" t="s">
        <v>2005</v>
      </c>
      <c r="Q152" s="48" t="s">
        <v>2006</v>
      </c>
      <c r="R152" s="48" t="s">
        <v>2007</v>
      </c>
      <c r="S152" s="48" t="s">
        <v>2357</v>
      </c>
      <c r="T152" s="48" t="s">
        <v>2358</v>
      </c>
      <c r="U152" s="48" t="s">
        <v>2359</v>
      </c>
      <c r="V152" s="48" t="s">
        <v>2459</v>
      </c>
      <c r="W152" s="48" t="s">
        <v>2460</v>
      </c>
      <c r="X152" s="48" t="s">
        <v>2461</v>
      </c>
      <c r="Y152" s="48" t="s">
        <v>2739</v>
      </c>
      <c r="Z152" s="48" t="s">
        <v>2740</v>
      </c>
      <c r="AA152" s="48" t="s">
        <v>2741</v>
      </c>
      <c r="AB152" s="48" t="s">
        <v>2841</v>
      </c>
      <c r="AC152" s="48" t="s">
        <v>2842</v>
      </c>
      <c r="AD152" s="48" t="s">
        <v>2843</v>
      </c>
      <c r="AE152" s="70"/>
    </row>
    <row r="153" spans="1:31" hidden="1">
      <c r="A153" s="61"/>
      <c r="B153" s="60" t="s">
        <v>2928</v>
      </c>
      <c r="C153" s="70">
        <v>28</v>
      </c>
      <c r="D153" s="48" t="s">
        <v>340</v>
      </c>
      <c r="E153" s="48" t="s">
        <v>341</v>
      </c>
      <c r="F153" s="48" t="s">
        <v>342</v>
      </c>
      <c r="G153" s="48" t="s">
        <v>1452</v>
      </c>
      <c r="H153" s="48" t="s">
        <v>1453</v>
      </c>
      <c r="I153" s="48" t="s">
        <v>1454</v>
      </c>
      <c r="J153" s="48" t="s">
        <v>1804</v>
      </c>
      <c r="K153" s="48" t="s">
        <v>1805</v>
      </c>
      <c r="L153" s="48" t="s">
        <v>1806</v>
      </c>
      <c r="M153" s="48" t="s">
        <v>1906</v>
      </c>
      <c r="N153" s="48" t="s">
        <v>1907</v>
      </c>
      <c r="O153" s="48" t="s">
        <v>1908</v>
      </c>
      <c r="P153" s="48" t="s">
        <v>2008</v>
      </c>
      <c r="Q153" s="48" t="s">
        <v>2009</v>
      </c>
      <c r="R153" s="48" t="s">
        <v>2010</v>
      </c>
      <c r="S153" s="48" t="s">
        <v>2360</v>
      </c>
      <c r="T153" s="48" t="s">
        <v>2361</v>
      </c>
      <c r="U153" s="48" t="s">
        <v>2362</v>
      </c>
      <c r="V153" s="48" t="s">
        <v>2462</v>
      </c>
      <c r="W153" s="48" t="s">
        <v>2463</v>
      </c>
      <c r="X153" s="48" t="s">
        <v>2464</v>
      </c>
      <c r="Y153" s="48" t="s">
        <v>2742</v>
      </c>
      <c r="Z153" s="48" t="s">
        <v>2743</v>
      </c>
      <c r="AA153" s="48" t="s">
        <v>2744</v>
      </c>
      <c r="AB153" s="48" t="s">
        <v>2844</v>
      </c>
      <c r="AC153" s="48" t="s">
        <v>2845</v>
      </c>
      <c r="AD153" s="48" t="s">
        <v>2846</v>
      </c>
      <c r="AE153" s="70"/>
    </row>
    <row r="154" spans="1:31" hidden="1">
      <c r="A154" s="61"/>
      <c r="B154" s="62" t="s">
        <v>2929</v>
      </c>
      <c r="C154" s="70">
        <v>29</v>
      </c>
      <c r="D154" s="48" t="s">
        <v>343</v>
      </c>
      <c r="E154" s="48" t="s">
        <v>344</v>
      </c>
      <c r="F154" s="48" t="s">
        <v>345</v>
      </c>
      <c r="G154" s="48" t="s">
        <v>1455</v>
      </c>
      <c r="H154" s="48" t="s">
        <v>1456</v>
      </c>
      <c r="I154" s="48" t="s">
        <v>1457</v>
      </c>
      <c r="J154" s="48" t="s">
        <v>1807</v>
      </c>
      <c r="K154" s="48" t="s">
        <v>1808</v>
      </c>
      <c r="L154" s="48" t="s">
        <v>1809</v>
      </c>
      <c r="M154" s="48" t="s">
        <v>1909</v>
      </c>
      <c r="N154" s="48" t="s">
        <v>1910</v>
      </c>
      <c r="O154" s="48" t="s">
        <v>1911</v>
      </c>
      <c r="P154" s="48" t="s">
        <v>2011</v>
      </c>
      <c r="Q154" s="48" t="s">
        <v>2262</v>
      </c>
      <c r="R154" s="48" t="s">
        <v>2263</v>
      </c>
      <c r="S154" s="48" t="s">
        <v>2363</v>
      </c>
      <c r="T154" s="48" t="s">
        <v>2364</v>
      </c>
      <c r="U154" s="48" t="s">
        <v>2365</v>
      </c>
      <c r="V154" s="48" t="s">
        <v>2465</v>
      </c>
      <c r="W154" s="48" t="s">
        <v>2466</v>
      </c>
      <c r="X154" s="48" t="s">
        <v>2467</v>
      </c>
      <c r="Y154" s="48" t="s">
        <v>2745</v>
      </c>
      <c r="Z154" s="48" t="s">
        <v>2746</v>
      </c>
      <c r="AA154" s="48" t="s">
        <v>2747</v>
      </c>
      <c r="AB154" s="48" t="s">
        <v>2847</v>
      </c>
      <c r="AC154" s="48" t="s">
        <v>2848</v>
      </c>
      <c r="AD154" s="48" t="s">
        <v>2849</v>
      </c>
      <c r="AE154" s="70"/>
    </row>
    <row r="155" spans="1:31" hidden="1">
      <c r="A155" s="61"/>
      <c r="B155" s="60" t="s">
        <v>2930</v>
      </c>
      <c r="C155" s="70">
        <v>30</v>
      </c>
      <c r="D155" s="48" t="s">
        <v>346</v>
      </c>
      <c r="E155" s="48" t="s">
        <v>347</v>
      </c>
      <c r="F155" s="48" t="s">
        <v>348</v>
      </c>
      <c r="G155" s="48" t="s">
        <v>1458</v>
      </c>
      <c r="H155" s="48" t="s">
        <v>1459</v>
      </c>
      <c r="I155" s="48" t="s">
        <v>1460</v>
      </c>
      <c r="J155" s="48" t="s">
        <v>1810</v>
      </c>
      <c r="K155" s="48" t="s">
        <v>1811</v>
      </c>
      <c r="L155" s="48" t="s">
        <v>1812</v>
      </c>
      <c r="M155" s="48" t="s">
        <v>1912</v>
      </c>
      <c r="N155" s="48" t="s">
        <v>1913</v>
      </c>
      <c r="O155" s="48" t="s">
        <v>1914</v>
      </c>
      <c r="P155" s="48" t="s">
        <v>2264</v>
      </c>
      <c r="Q155" s="48" t="s">
        <v>2265</v>
      </c>
      <c r="R155" s="48" t="s">
        <v>2266</v>
      </c>
      <c r="S155" s="48" t="s">
        <v>2366</v>
      </c>
      <c r="T155" s="48" t="s">
        <v>2367</v>
      </c>
      <c r="U155" s="48" t="s">
        <v>2368</v>
      </c>
      <c r="V155" s="48" t="s">
        <v>2468</v>
      </c>
      <c r="W155" s="48" t="s">
        <v>2469</v>
      </c>
      <c r="X155" s="48" t="s">
        <v>2470</v>
      </c>
      <c r="Y155" s="48" t="s">
        <v>2748</v>
      </c>
      <c r="Z155" s="48" t="s">
        <v>2749</v>
      </c>
      <c r="AA155" s="48" t="s">
        <v>2750</v>
      </c>
      <c r="AB155" s="48" t="s">
        <v>2850</v>
      </c>
      <c r="AC155" s="48" t="s">
        <v>2851</v>
      </c>
      <c r="AD155" s="48" t="s">
        <v>2852</v>
      </c>
      <c r="AE155" s="70"/>
    </row>
    <row r="156" spans="1:31" hidden="1">
      <c r="A156" s="63" t="s">
        <v>2931</v>
      </c>
      <c r="B156" s="45"/>
      <c r="C156" s="70">
        <v>31</v>
      </c>
      <c r="D156" s="48" t="s">
        <v>349</v>
      </c>
      <c r="E156" s="48" t="s">
        <v>350</v>
      </c>
      <c r="F156" s="48" t="s">
        <v>351</v>
      </c>
      <c r="G156" s="48" t="s">
        <v>1461</v>
      </c>
      <c r="H156" s="48" t="s">
        <v>1462</v>
      </c>
      <c r="I156" s="48" t="s">
        <v>1463</v>
      </c>
      <c r="J156" s="48" t="s">
        <v>1813</v>
      </c>
      <c r="K156" s="48" t="s">
        <v>1814</v>
      </c>
      <c r="L156" s="48" t="s">
        <v>1815</v>
      </c>
      <c r="M156" s="48" t="s">
        <v>1915</v>
      </c>
      <c r="N156" s="48" t="s">
        <v>1916</v>
      </c>
      <c r="O156" s="48" t="s">
        <v>1917</v>
      </c>
      <c r="P156" s="48" t="s">
        <v>2267</v>
      </c>
      <c r="Q156" s="48" t="s">
        <v>2268</v>
      </c>
      <c r="R156" s="48" t="s">
        <v>2269</v>
      </c>
      <c r="S156" s="48" t="s">
        <v>2369</v>
      </c>
      <c r="T156" s="48" t="s">
        <v>2370</v>
      </c>
      <c r="U156" s="48" t="s">
        <v>2371</v>
      </c>
      <c r="V156" s="48" t="s">
        <v>2471</v>
      </c>
      <c r="W156" s="48" t="s">
        <v>2472</v>
      </c>
      <c r="X156" s="48" t="s">
        <v>2473</v>
      </c>
      <c r="Y156" s="48" t="s">
        <v>2751</v>
      </c>
      <c r="Z156" s="48" t="s">
        <v>2752</v>
      </c>
      <c r="AA156" s="48" t="s">
        <v>2753</v>
      </c>
      <c r="AB156" s="48" t="s">
        <v>2853</v>
      </c>
      <c r="AC156" s="48" t="s">
        <v>2854</v>
      </c>
      <c r="AD156" s="48" t="s">
        <v>2855</v>
      </c>
      <c r="AE156" s="70"/>
    </row>
    <row r="157" spans="1:31" hidden="1">
      <c r="A157" s="61"/>
      <c r="B157" s="60" t="s">
        <v>2932</v>
      </c>
      <c r="C157" s="70">
        <v>32</v>
      </c>
      <c r="D157" s="48" t="s">
        <v>352</v>
      </c>
      <c r="E157" s="48" t="s">
        <v>353</v>
      </c>
      <c r="F157" s="48" t="s">
        <v>354</v>
      </c>
      <c r="G157" s="48" t="s">
        <v>1464</v>
      </c>
      <c r="H157" s="48" t="s">
        <v>1465</v>
      </c>
      <c r="I157" s="48" t="s">
        <v>1466</v>
      </c>
      <c r="J157" s="48" t="s">
        <v>1816</v>
      </c>
      <c r="K157" s="48" t="s">
        <v>1817</v>
      </c>
      <c r="L157" s="48" t="s">
        <v>1818</v>
      </c>
      <c r="M157" s="48" t="s">
        <v>1918</v>
      </c>
      <c r="N157" s="48" t="s">
        <v>1919</v>
      </c>
      <c r="O157" s="48" t="s">
        <v>1920</v>
      </c>
      <c r="P157" s="48" t="s">
        <v>2270</v>
      </c>
      <c r="Q157" s="48" t="s">
        <v>2271</v>
      </c>
      <c r="R157" s="48" t="s">
        <v>2272</v>
      </c>
      <c r="S157" s="48" t="s">
        <v>2372</v>
      </c>
      <c r="T157" s="48" t="s">
        <v>2373</v>
      </c>
      <c r="U157" s="48" t="s">
        <v>2374</v>
      </c>
      <c r="V157" s="48" t="s">
        <v>2474</v>
      </c>
      <c r="W157" s="48" t="s">
        <v>2475</v>
      </c>
      <c r="X157" s="48" t="s">
        <v>2476</v>
      </c>
      <c r="Y157" s="48" t="s">
        <v>2754</v>
      </c>
      <c r="Z157" s="48" t="s">
        <v>2755</v>
      </c>
      <c r="AA157" s="48" t="s">
        <v>2756</v>
      </c>
      <c r="AB157" s="48" t="s">
        <v>2856</v>
      </c>
      <c r="AC157" s="48" t="s">
        <v>2857</v>
      </c>
      <c r="AD157" s="48" t="s">
        <v>2858</v>
      </c>
    </row>
    <row r="158" spans="1:31" hidden="1">
      <c r="A158" s="61"/>
      <c r="B158" s="60" t="s">
        <v>2933</v>
      </c>
      <c r="C158" s="70">
        <v>33</v>
      </c>
      <c r="D158" s="48" t="s">
        <v>355</v>
      </c>
      <c r="E158" s="48" t="s">
        <v>356</v>
      </c>
      <c r="F158" s="48" t="s">
        <v>357</v>
      </c>
      <c r="G158" s="48" t="s">
        <v>1467</v>
      </c>
      <c r="H158" s="48" t="s">
        <v>1468</v>
      </c>
      <c r="I158" s="48" t="s">
        <v>1469</v>
      </c>
      <c r="J158" s="48" t="s">
        <v>1819</v>
      </c>
      <c r="K158" s="48" t="s">
        <v>1820</v>
      </c>
      <c r="L158" s="48" t="s">
        <v>1821</v>
      </c>
      <c r="M158" s="48" t="s">
        <v>1921</v>
      </c>
      <c r="N158" s="48" t="s">
        <v>1922</v>
      </c>
      <c r="O158" s="48" t="s">
        <v>1923</v>
      </c>
      <c r="P158" s="48" t="s">
        <v>2273</v>
      </c>
      <c r="Q158" s="48" t="s">
        <v>2274</v>
      </c>
      <c r="R158" s="48" t="s">
        <v>2275</v>
      </c>
      <c r="S158" s="48" t="s">
        <v>2375</v>
      </c>
      <c r="T158" s="48" t="s">
        <v>2376</v>
      </c>
      <c r="U158" s="48" t="s">
        <v>2377</v>
      </c>
      <c r="V158" s="48" t="s">
        <v>2477</v>
      </c>
      <c r="W158" s="48" t="s">
        <v>2478</v>
      </c>
      <c r="X158" s="48" t="s">
        <v>2479</v>
      </c>
      <c r="Y158" s="48" t="s">
        <v>2757</v>
      </c>
      <c r="Z158" s="48" t="s">
        <v>2758</v>
      </c>
      <c r="AA158" s="48" t="s">
        <v>2759</v>
      </c>
      <c r="AB158" s="48" t="s">
        <v>2859</v>
      </c>
      <c r="AC158" s="48" t="s">
        <v>2860</v>
      </c>
      <c r="AD158" s="48" t="s">
        <v>2861</v>
      </c>
    </row>
    <row r="159" spans="1:31" hidden="1">
      <c r="A159" s="61"/>
      <c r="B159" s="62" t="s">
        <v>2934</v>
      </c>
      <c r="C159" s="70">
        <v>34</v>
      </c>
      <c r="D159" s="48" t="s">
        <v>358</v>
      </c>
      <c r="E159" s="48" t="s">
        <v>359</v>
      </c>
      <c r="F159" s="48" t="s">
        <v>360</v>
      </c>
      <c r="G159" s="48" t="s">
        <v>1470</v>
      </c>
      <c r="H159" s="48" t="s">
        <v>1471</v>
      </c>
      <c r="I159" s="48" t="s">
        <v>1472</v>
      </c>
      <c r="J159" s="48" t="s">
        <v>1822</v>
      </c>
      <c r="K159" s="48" t="s">
        <v>1823</v>
      </c>
      <c r="L159" s="48" t="s">
        <v>1824</v>
      </c>
      <c r="M159" s="48" t="s">
        <v>1924</v>
      </c>
      <c r="N159" s="48" t="s">
        <v>1925</v>
      </c>
      <c r="O159" s="48" t="s">
        <v>1926</v>
      </c>
      <c r="P159" s="48" t="s">
        <v>2276</v>
      </c>
      <c r="Q159" s="48" t="s">
        <v>2277</v>
      </c>
      <c r="R159" s="48" t="s">
        <v>2278</v>
      </c>
      <c r="S159" s="48" t="s">
        <v>2378</v>
      </c>
      <c r="T159" s="48" t="s">
        <v>2379</v>
      </c>
      <c r="U159" s="48" t="s">
        <v>2380</v>
      </c>
      <c r="V159" s="48" t="s">
        <v>2480</v>
      </c>
      <c r="W159" s="48" t="s">
        <v>2481</v>
      </c>
      <c r="X159" s="48" t="s">
        <v>2482</v>
      </c>
      <c r="Y159" s="48" t="s">
        <v>2760</v>
      </c>
      <c r="Z159" s="48" t="s">
        <v>2761</v>
      </c>
      <c r="AA159" s="48" t="s">
        <v>2762</v>
      </c>
      <c r="AB159" s="48" t="s">
        <v>2862</v>
      </c>
      <c r="AC159" s="48" t="s">
        <v>2863</v>
      </c>
      <c r="AD159" s="48" t="s">
        <v>2864</v>
      </c>
    </row>
    <row r="160" spans="1:31" hidden="1">
      <c r="A160" s="61"/>
      <c r="B160" s="60" t="s">
        <v>2935</v>
      </c>
      <c r="C160" s="70">
        <v>35</v>
      </c>
      <c r="D160" s="48" t="s">
        <v>361</v>
      </c>
      <c r="E160" s="48" t="s">
        <v>362</v>
      </c>
      <c r="F160" s="48" t="s">
        <v>363</v>
      </c>
      <c r="G160" s="48" t="s">
        <v>1473</v>
      </c>
      <c r="H160" s="48" t="s">
        <v>1474</v>
      </c>
      <c r="I160" s="48" t="s">
        <v>1475</v>
      </c>
      <c r="J160" s="48" t="s">
        <v>1825</v>
      </c>
      <c r="K160" s="48" t="s">
        <v>1826</v>
      </c>
      <c r="L160" s="48" t="s">
        <v>1827</v>
      </c>
      <c r="M160" s="48" t="s">
        <v>1927</v>
      </c>
      <c r="N160" s="48" t="s">
        <v>1928</v>
      </c>
      <c r="O160" s="48" t="s">
        <v>1929</v>
      </c>
      <c r="P160" s="48" t="s">
        <v>2279</v>
      </c>
      <c r="Q160" s="48" t="s">
        <v>2280</v>
      </c>
      <c r="R160" s="48" t="s">
        <v>2281</v>
      </c>
      <c r="S160" s="48" t="s">
        <v>2381</v>
      </c>
      <c r="T160" s="48" t="s">
        <v>2382</v>
      </c>
      <c r="U160" s="48" t="s">
        <v>2383</v>
      </c>
      <c r="V160" s="48" t="s">
        <v>2483</v>
      </c>
      <c r="W160" s="48" t="s">
        <v>2484</v>
      </c>
      <c r="X160" s="48" t="s">
        <v>2485</v>
      </c>
      <c r="Y160" s="48" t="s">
        <v>2763</v>
      </c>
      <c r="Z160" s="48" t="s">
        <v>2764</v>
      </c>
      <c r="AA160" s="48" t="s">
        <v>2765</v>
      </c>
      <c r="AB160" s="48" t="s">
        <v>2865</v>
      </c>
      <c r="AC160" s="48" t="s">
        <v>2866</v>
      </c>
      <c r="AD160" s="48" t="s">
        <v>2867</v>
      </c>
    </row>
    <row r="161" spans="1:30" hidden="1">
      <c r="A161" s="59" t="s">
        <v>2918</v>
      </c>
      <c r="B161" s="64"/>
      <c r="C161" s="70">
        <v>36</v>
      </c>
      <c r="D161" s="48" t="s">
        <v>313</v>
      </c>
      <c r="E161" s="48" t="s">
        <v>314</v>
      </c>
      <c r="F161" s="48" t="s">
        <v>315</v>
      </c>
      <c r="G161" s="48" t="s">
        <v>1425</v>
      </c>
      <c r="H161" s="48" t="s">
        <v>1426</v>
      </c>
      <c r="I161" s="48" t="s">
        <v>1427</v>
      </c>
      <c r="J161" s="48" t="s">
        <v>1777</v>
      </c>
      <c r="K161" s="48" t="s">
        <v>1778</v>
      </c>
      <c r="L161" s="48" t="s">
        <v>1779</v>
      </c>
      <c r="M161" s="48" t="s">
        <v>1879</v>
      </c>
      <c r="N161" s="48" t="s">
        <v>1880</v>
      </c>
      <c r="O161" s="48" t="s">
        <v>1881</v>
      </c>
      <c r="P161" s="48" t="s">
        <v>1981</v>
      </c>
      <c r="Q161" s="48" t="s">
        <v>1982</v>
      </c>
      <c r="R161" s="48" t="s">
        <v>1983</v>
      </c>
      <c r="S161" s="48" t="s">
        <v>2333</v>
      </c>
      <c r="T161" s="48" t="s">
        <v>2334</v>
      </c>
      <c r="U161" s="48" t="s">
        <v>2335</v>
      </c>
      <c r="V161" s="48" t="s">
        <v>2435</v>
      </c>
      <c r="W161" s="48" t="s">
        <v>2436</v>
      </c>
      <c r="X161" s="48" t="s">
        <v>2437</v>
      </c>
      <c r="Y161" s="48" t="s">
        <v>2715</v>
      </c>
      <c r="Z161" s="48" t="s">
        <v>2716</v>
      </c>
      <c r="AA161" s="48" t="s">
        <v>2717</v>
      </c>
      <c r="AB161" s="48" t="s">
        <v>2817</v>
      </c>
      <c r="AC161" s="48" t="s">
        <v>2818</v>
      </c>
      <c r="AD161" s="48" t="s">
        <v>2819</v>
      </c>
    </row>
    <row r="162" spans="1:30" hidden="1">
      <c r="B162" s="68"/>
      <c r="C162" s="68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</row>
    <row r="163" spans="1:30" ht="15" hidden="1" customHeight="1">
      <c r="B163" s="68"/>
      <c r="C163" s="68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</row>
    <row r="164" spans="1:30" ht="15" hidden="1" customHeight="1"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</row>
    <row r="165" spans="1:30" ht="15" hidden="1" customHeight="1"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</row>
    <row r="166" spans="1:30" ht="15" customHeight="1"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</row>
  </sheetData>
  <mergeCells count="25">
    <mergeCell ref="Y122:AA122"/>
    <mergeCell ref="AB122:AD122"/>
    <mergeCell ref="V72:X72"/>
    <mergeCell ref="Y72:AA72"/>
    <mergeCell ref="AB72:AD72"/>
    <mergeCell ref="S122:U122"/>
    <mergeCell ref="V122:X122"/>
    <mergeCell ref="D72:F72"/>
    <mergeCell ref="G72:I72"/>
    <mergeCell ref="J72:L72"/>
    <mergeCell ref="M72:O72"/>
    <mergeCell ref="P72:R72"/>
    <mergeCell ref="S72:U72"/>
    <mergeCell ref="D122:F122"/>
    <mergeCell ref="G122:I122"/>
    <mergeCell ref="J122:L122"/>
    <mergeCell ref="M122:O122"/>
    <mergeCell ref="P122:R122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EF7E2B36-4D41-414B-A534-68CB689FBCF2}">
      <formula1>$B$55:$B$63</formula1>
    </dataValidation>
  </dataValidations>
  <hyperlinks>
    <hyperlink ref="A53" r:id="rId1" display="http://www.abs.gov.au/websitedbs/d3310114.nsf/Home/©+Copyright?OpenDocument" xr:uid="{B9A9AE1E-1B47-4866-8588-3A16D5DF9225}"/>
    <hyperlink ref="G143" location="A126252550V" display="A126252550V" xr:uid="{D7F7E635-D8B0-41D2-BA67-1AAC421925EF}"/>
    <hyperlink ref="H143" location="A126267238C" display="A126267238C" xr:uid="{4E68F553-EE7C-439E-8AC1-4E449D42B03E}"/>
    <hyperlink ref="I143" location="A126259894A" display="A126259894A" xr:uid="{D0078A26-38A9-4DC7-A6D9-18B98DC61EED}"/>
    <hyperlink ref="G126" location="A126252586W" display="A126252586W" xr:uid="{AF9B9136-94A8-4227-8BDA-CA7A3A651518}"/>
    <hyperlink ref="H126" location="A126267274L" display="A126267274L" xr:uid="{25983F08-9F16-417E-8BF5-1B63A25FBFC1}"/>
    <hyperlink ref="I126" location="A126259930X" display="A126259930X" xr:uid="{B2F9479A-B072-49C6-9BAD-204045B5D543}"/>
    <hyperlink ref="G127" location="A126252534V" display="A126252534V" xr:uid="{1CE80456-B08C-4E38-A2D2-3FF979B20579}"/>
    <hyperlink ref="H127" location="A126267222K" display="A126267222K" xr:uid="{EF8DF6F0-7166-40EA-A8D2-00DE3D25D4CE}"/>
    <hyperlink ref="I127" location="A126259878A" display="A126259878A" xr:uid="{2B807317-3E6D-4F66-B302-CDC6D1B75599}"/>
    <hyperlink ref="G128" location="A126252590L" display="A126252590L" xr:uid="{CFFA10E0-F426-4502-AE71-9B9F48018A6B}"/>
    <hyperlink ref="H128" location="A126267278W" display="A126267278W" xr:uid="{D11CADEC-B526-40CE-84E1-8B844B38733B}"/>
    <hyperlink ref="I128" location="A126259934J" display="A126259934J" xr:uid="{D3FE40D2-CFD0-42CD-87F4-C34CC26E7C5A}"/>
    <hyperlink ref="G129" location="A126252594W" display="A126252594W" xr:uid="{32D3EFF6-CB0C-488C-AF06-C2DDB1EB6F6A}"/>
    <hyperlink ref="H129" location="A126267282L" display="A126267282L" xr:uid="{0E224084-3057-46E9-A374-3AC0736473DD}"/>
    <hyperlink ref="I129" location="A126259938T" display="A126259938T" xr:uid="{CD3C217F-B3CB-4091-B277-455D62553A0C}"/>
    <hyperlink ref="G130" location="A126252538C" display="A126252538C" xr:uid="{7B08FC65-C551-4386-8E85-75F263A97554}"/>
    <hyperlink ref="H130" location="A126267226V" display="A126267226V" xr:uid="{5D603EDC-FCD8-4D05-A559-2C6A60776ABD}"/>
    <hyperlink ref="I130" location="A126259882T" display="A126259882T" xr:uid="{A16EC915-0DEB-48B6-8015-17DE9A17C1D3}"/>
    <hyperlink ref="G131" location="A126252542V" display="A126252542V" xr:uid="{DF30CB96-DD57-4366-B11D-9AA28168A21D}"/>
    <hyperlink ref="H131" location="A126267230K" display="A126267230K" xr:uid="{7BFA91F5-D4A9-4E8B-8693-CDD95272BA45}"/>
    <hyperlink ref="I131" location="A126259886A" display="A126259886A" xr:uid="{5F10D1CB-14A9-4B58-8203-DF8389D5A289}"/>
    <hyperlink ref="G132" location="A126252566L" display="A126252566L" xr:uid="{BD3B017A-E8EE-4BDB-9B5B-9327E2557AD3}"/>
    <hyperlink ref="H132" location="A126267254C" display="A126267254C" xr:uid="{42944387-00B1-44A2-90CE-2895A590DB85}"/>
    <hyperlink ref="I132" location="A126259910R" display="A126259910R" xr:uid="{14BD1FD0-62FA-4069-9039-79C36E3F53C8}"/>
    <hyperlink ref="G133" location="A126252510A" display="A126252510A" xr:uid="{BC879E39-D8B1-4545-8EDD-137155468ED1}"/>
    <hyperlink ref="H133" location="A126267198W" display="A126267198W" xr:uid="{6DE767FE-FF01-4553-B743-90453D6CE7D4}"/>
    <hyperlink ref="I133" location="A126259854J" display="A126259854J" xr:uid="{91A1E4E8-77D1-471C-AC2B-65DADDD2BA07}"/>
    <hyperlink ref="G134" location="A126252598F" display="A126252598F" xr:uid="{D4C11407-92BA-4035-92B5-3ED1C2438C01}"/>
    <hyperlink ref="H134" location="A126267286W" display="A126267286W" xr:uid="{4F8B846D-37DB-4A28-B653-59DB289F1E15}"/>
    <hyperlink ref="I134" location="A126259942J" display="A126259942J" xr:uid="{C7BC66FB-C2F9-4FE5-923C-A2CA4EF09706}"/>
    <hyperlink ref="G135" location="A126252570C" display="A126252570C" xr:uid="{93DB145E-C7D0-4538-B94F-CFCD561B6196}"/>
    <hyperlink ref="H135" location="A126267258L" display="A126267258L" xr:uid="{D5C04148-14A2-4DCC-9CBF-CA0FFFCD3AD6}"/>
    <hyperlink ref="I135" location="A126259914X" display="A126259914X" xr:uid="{8BEFD010-E3E7-4116-9580-4CE6F594F258}"/>
    <hyperlink ref="G136" location="A126252602K" display="A126252602K" xr:uid="{669D30F9-220F-4879-92D7-C1A6BAB78176}"/>
    <hyperlink ref="H136" location="A126267290L" display="A126267290L" xr:uid="{8007AD82-4283-42CB-9516-D8B268E071A0}"/>
    <hyperlink ref="I136" location="A126259946T" display="A126259946T" xr:uid="{C7B60AFA-75AF-4708-9676-D0EB9E6CDFF2}"/>
    <hyperlink ref="G137" location="A126252514K" display="A126252514K" xr:uid="{2BB2DE51-CD76-43E2-BAF2-B4AF555E3435}"/>
    <hyperlink ref="H137" location="A126267202A" display="A126267202A" xr:uid="{1AF2DAA9-08F1-4B8C-9D6F-71A86DF211C1}"/>
    <hyperlink ref="I137" location="A126259858T" display="A126259858T" xr:uid="{5901315C-AD68-43B3-ACCF-4BB9D2CA5138}"/>
    <hyperlink ref="G138" location="A126252474C" display="A126252474C" xr:uid="{88BAD8C1-ABD9-40A1-8DE9-44DF01322716}"/>
    <hyperlink ref="H138" location="A126267162V" display="A126267162V" xr:uid="{4BD2AE56-A125-42E1-9ADB-911C4C1856A6}"/>
    <hyperlink ref="I138" location="A126259818X" display="A126259818X" xr:uid="{F74DBD7E-26EC-4E58-A0EC-DB5716DA68F5}"/>
    <hyperlink ref="G139" location="A126252486L" display="A126252486L" xr:uid="{C6778982-AFF9-4364-A8A9-4BF7D7A31FE6}"/>
    <hyperlink ref="H139" location="A126267174C" display="A126267174C" xr:uid="{2B85D482-2A9B-44F9-BF66-F35C4EEFF9BD}"/>
    <hyperlink ref="I139" location="A126259830R" display="A126259830R" xr:uid="{85791454-0BF4-4C69-BE08-E47DFAA61A09}"/>
    <hyperlink ref="G141" location="A126252546C" display="A126252546C" xr:uid="{926E5710-D4C3-40E0-A396-E266A3CF12EC}"/>
    <hyperlink ref="H141" location="A126267234V" display="A126267234V" xr:uid="{1B41A956-81A2-4A16-8488-CBF838671A8A}"/>
    <hyperlink ref="I141" location="A126259890T" display="A126259890T" xr:uid="{1BB5103F-03D3-4465-88E9-3A1592FF276D}"/>
    <hyperlink ref="G142" location="A126252490C" display="A126252490C" xr:uid="{4F4E34BA-B28A-458A-BD88-E2B2856D9615}"/>
    <hyperlink ref="H142" location="A126267178L" display="A126267178L" xr:uid="{DD2E1B65-59DD-488A-836C-E5B052ABDA53}"/>
    <hyperlink ref="I142" location="A126259834X" display="A126259834X" xr:uid="{310750E6-1582-4BBF-9F27-68FEFE3D95F1}"/>
    <hyperlink ref="G161" location="A126252482C" display="A126252482C" xr:uid="{FBDEE3EC-38FB-48D7-94D7-783625958FDC}"/>
    <hyperlink ref="H161" location="A126267170V" display="A126267170V" xr:uid="{F0F83428-6AFC-43AA-A0EE-8777CFA3D802}"/>
    <hyperlink ref="I161" location="A126259826X" display="A126259826X" xr:uid="{4C947172-72FB-4ADF-85E9-C8311AE6D0BF}"/>
    <hyperlink ref="G145" location="A126252574L" display="A126252574L" xr:uid="{45E60A0E-2EB5-407C-BFD2-FA5CD4752E2A}"/>
    <hyperlink ref="H145" location="A126267262C" display="A126267262C" xr:uid="{66F7EB26-7A45-47AB-BC96-4B90777BD828}"/>
    <hyperlink ref="I145" location="A126259918J" display="A126259918J" xr:uid="{8C21E9DA-A104-4BD6-B646-4386018F67EC}"/>
    <hyperlink ref="G146" location="A126252578W" display="A126252578W" xr:uid="{47907C8D-A83A-4499-8F89-FFADC0A8D8B1}"/>
    <hyperlink ref="H146" location="A126267266L" display="A126267266L" xr:uid="{369862FD-45F3-44C4-9EAF-7C5485DC5D0B}"/>
    <hyperlink ref="I146" location="A126259922X" display="A126259922X" xr:uid="{DBF787EC-8F85-4BAD-9529-5C47926B08BF}"/>
    <hyperlink ref="G147" location="A126252498W" display="A126252498W" xr:uid="{A68D744E-D104-45CE-95C8-BA743E1E8969}"/>
    <hyperlink ref="H147" location="A126267186L" display="A126267186L" xr:uid="{178830F6-B3F5-4EF0-8F5C-C3F01A1F280B}"/>
    <hyperlink ref="I147" location="A126259842X" display="A126259842X" xr:uid="{C62FA892-A6F1-48E8-BBFF-B02B5CA69997}"/>
    <hyperlink ref="G148" location="A126252478L" display="A126252478L" xr:uid="{B61FB5F5-6C44-453C-90C4-4936A66EDD59}"/>
    <hyperlink ref="H148" location="A126267166C" display="A126267166C" xr:uid="{285CA298-E001-49E9-855D-F556B3C831AD}"/>
    <hyperlink ref="I148" location="A126259822R" display="A126259822R" xr:uid="{4600494D-A000-4177-822D-C27389A363EC}"/>
    <hyperlink ref="G149" location="A126252518V" display="A126252518V" xr:uid="{243B7D7F-FBF3-4FD5-9D36-717E9FF9F591}"/>
    <hyperlink ref="H149" location="A126267206K" display="A126267206K" xr:uid="{18E33504-A8CD-4D96-B5E3-DF311B836551}"/>
    <hyperlink ref="I149" location="A126259862J" display="A126259862J" xr:uid="{41F99EA0-B318-4B10-9D4E-AB645775D5BE}"/>
    <hyperlink ref="G150" location="A126252494L" display="A126252494L" xr:uid="{D32275EB-1427-44B0-AB6D-02C3DB891F8D}"/>
    <hyperlink ref="H150" location="A126267182C" display="A126267182C" xr:uid="{BE6F4FAA-C8E1-4A8D-B64C-8A1DC043FECF}"/>
    <hyperlink ref="I150" location="A126259838J" display="A126259838J" xr:uid="{AB6BC6CC-2C2D-4C62-9512-2D7B587A6683}"/>
    <hyperlink ref="G151" location="A126252522K" display="A126252522K" xr:uid="{3DAD4BA3-0258-4E28-BCA2-50603AB0A903}"/>
    <hyperlink ref="H151" location="A126267210A" display="A126267210A" xr:uid="{69EE28E5-1328-4AF4-90C5-003252FBAFFC}"/>
    <hyperlink ref="I151" location="A126259866T" display="A126259866T" xr:uid="{C0980491-8EB5-4E12-9CCD-DD911ACB2F32}"/>
    <hyperlink ref="G152" location="A126252502A" display="A126252502A" xr:uid="{392BE199-B320-4484-9088-F47A2E30F94C}"/>
    <hyperlink ref="H152" location="A126267190C" display="A126267190C" xr:uid="{AA2A144D-AF75-4A86-934F-FEF9C033CE09}"/>
    <hyperlink ref="I152" location="A126259846J" display="A126259846J" xr:uid="{66017A1C-8688-4850-89C7-9739CDD9B6CA}"/>
    <hyperlink ref="G153" location="A126252526V" display="A126252526V" xr:uid="{966D4E52-1980-4C93-8401-71053BB50573}"/>
    <hyperlink ref="H153" location="A126267214K" display="A126267214K" xr:uid="{CE054774-D5F8-4C63-9B4F-92961420B552}"/>
    <hyperlink ref="I153" location="A126259870J" display="A126259870J" xr:uid="{AF2F8B72-E4CF-4D97-BE59-7E1B6AA570A5}"/>
    <hyperlink ref="G154" location="A126252554C" display="A126252554C" xr:uid="{A005F8BD-93A6-4516-80DA-68D745FE57F7}"/>
    <hyperlink ref="H154" location="A126267242V" display="A126267242V" xr:uid="{DB552827-12CB-4F20-A2D5-CD44C6AB8D94}"/>
    <hyperlink ref="I154" location="A126259898K" display="A126259898K" xr:uid="{C9D9FA21-8318-4894-AF66-1601B12D2DE9}"/>
    <hyperlink ref="G155" location="A126252530K" display="A126252530K" xr:uid="{4986C5AC-D985-4409-BAFE-2B36C5D22EB7}"/>
    <hyperlink ref="H155" location="A126267218V" display="A126267218V" xr:uid="{406451A0-F243-40B9-A8A8-D06E4B2BA37E}"/>
    <hyperlink ref="I155" location="A126259874T" display="A126259874T" xr:uid="{D2D8DEE7-D596-4842-8A92-D6F50B4650CE}"/>
    <hyperlink ref="G156" location="A126252506K" display="A126252506K" xr:uid="{3E4B9869-10F9-49D6-8467-1A13831F343E}"/>
    <hyperlink ref="H156" location="A126267194L" display="A126267194L" xr:uid="{3A8795FC-E912-4DB9-A461-3FE8C1DFD842}"/>
    <hyperlink ref="I156" location="A126259850X" display="A126259850X" xr:uid="{C23E0938-8EEB-4030-9B12-666D53F0DE98}"/>
    <hyperlink ref="G157" location="A126252582L" display="A126252582L" xr:uid="{4C1E904F-2795-411B-BF76-D837080C4D21}"/>
    <hyperlink ref="H157" location="A126267270C" display="A126267270C" xr:uid="{4F20E68A-484B-4331-ACDB-7E7B8B07F0B5}"/>
    <hyperlink ref="I157" location="A126259926J" display="A126259926J" xr:uid="{67562CC3-2A3B-49C5-8E1C-3CEF00B58E3F}"/>
    <hyperlink ref="G158" location="A126252558L" display="A126252558L" xr:uid="{ECA70794-671E-40A7-A9C7-B96614878E51}"/>
    <hyperlink ref="H158" location="A126267246C" display="A126267246C" xr:uid="{E5D69310-25A1-469F-9A1B-B92A532F0B4F}"/>
    <hyperlink ref="I158" location="A126259902R" display="A126259902R" xr:uid="{A700FA4E-6F0A-4952-A2C6-69DD7D943610}"/>
    <hyperlink ref="G159" location="A126252562C" display="A126252562C" xr:uid="{0463781C-DCA1-4E2E-A47C-A28716CB84BE}"/>
    <hyperlink ref="H159" location="A126267250V" display="A126267250V" xr:uid="{3ED9273D-73CD-47F7-AEDD-219EF7EF8DB2}"/>
    <hyperlink ref="I159" location="A126259906X" display="A126259906X" xr:uid="{A71261E3-CD76-44F9-9E61-A6D372666060}"/>
    <hyperlink ref="G160" location="A126252606V" display="A126252606V" xr:uid="{0CDFE7E1-AE19-49F7-89A8-0CBBF79EAF9D}"/>
    <hyperlink ref="H160" location="A126267294W" display="A126267294W" xr:uid="{85878FC6-B48A-4BAD-9E8A-6E5DE0804F85}"/>
    <hyperlink ref="I160" location="A126259950J" display="A126259950J" xr:uid="{E880D100-D72F-4AA0-BB13-A2642445F64A}"/>
    <hyperlink ref="J143" location="A126252006R" display="A126252006R" xr:uid="{9C5440A2-D346-4840-83B9-1298220193FF}"/>
    <hyperlink ref="K143" location="A126266694R" display="A126266694R" xr:uid="{7D1CD835-9D9D-43EF-9A08-2573A9885A84}"/>
    <hyperlink ref="L143" location="A126259350C" display="A126259350C" xr:uid="{F60858D1-37A6-4969-8044-03D53B5B5B87}"/>
    <hyperlink ref="J126" location="A126252042X" display="A126252042X" xr:uid="{1F826DCA-BE21-484E-B691-6E2B83761276}"/>
    <hyperlink ref="K126" location="A126266730L" display="A126266730L" xr:uid="{859C372B-0D92-42CF-B554-AD7ED5726F86}"/>
    <hyperlink ref="L126" location="A126259386F" display="A126259386F" xr:uid="{818A1154-B7C4-4F71-A583-5A7CDEA82534}"/>
    <hyperlink ref="J127" location="A126251990F" display="A126251990F" xr:uid="{C9E009DC-9C7E-4500-8EEE-57C00F26E934}"/>
    <hyperlink ref="K127" location="A126266678R" display="A126266678R" xr:uid="{5300B2B4-2C03-41E4-8E37-AD6A6753345E}"/>
    <hyperlink ref="L127" location="A126259334C" display="A126259334C" xr:uid="{323C8F3B-2D52-4D9E-A8AE-A7303FA9E41D}"/>
    <hyperlink ref="J128" location="A126252046J" display="A126252046J" xr:uid="{1E4598ED-6668-431A-B59F-93F585C77C96}"/>
    <hyperlink ref="K128" location="A126266734W" display="A126266734W" xr:uid="{8C3DD4E3-F453-4093-8C2F-AE9BCCBF9712}"/>
    <hyperlink ref="L128" location="A126259390W" display="A126259390W" xr:uid="{882FB140-2179-4D4C-BD5F-570C0E2A295E}"/>
    <hyperlink ref="J129" location="A126252050X" display="A126252050X" xr:uid="{490185FD-2345-4600-94AB-BA9F8CFD366C}"/>
    <hyperlink ref="K129" location="A126266738F" display="A126266738F" xr:uid="{A1269DDE-4590-43C3-9AD8-7583B4BF1A3B}"/>
    <hyperlink ref="L129" location="A126259394F" display="A126259394F" xr:uid="{15D7581B-55C9-42A6-96DC-CB1504FB32F1}"/>
    <hyperlink ref="J130" location="A126251994R" display="A126251994R" xr:uid="{067F1382-8F12-4B62-A7B9-3617ED83691C}"/>
    <hyperlink ref="K130" location="A126266682F" display="A126266682F" xr:uid="{148390FC-B499-47C6-B5E3-14CBCD8A4970}"/>
    <hyperlink ref="L130" location="A126259338L" display="A126259338L" xr:uid="{4CB720BB-B3AE-43E4-9954-0147AE6D0D75}"/>
    <hyperlink ref="J131" location="A126251998X" display="A126251998X" xr:uid="{CFACA43A-DCD8-4F97-B5B8-561F1AB05FB9}"/>
    <hyperlink ref="K131" location="A126266686R" display="A126266686R" xr:uid="{ED190900-062D-45B6-AD60-9F229322D593}"/>
    <hyperlink ref="L131" location="A126259342C" display="A126259342C" xr:uid="{78553B31-4042-451B-9DA7-53AE223C428A}"/>
    <hyperlink ref="J132" location="A126252022R" display="A126252022R" xr:uid="{F254FB93-27EC-4BFF-88B9-F58C4CC78505}"/>
    <hyperlink ref="K132" location="A126266710C" display="A126266710C" xr:uid="{6282D9FA-5BB9-41B0-8E73-D004CE640FDC}"/>
    <hyperlink ref="L132" location="A126259366W" display="A126259366W" xr:uid="{AEE0ED28-E289-4722-B994-A3128614CB4F}"/>
    <hyperlink ref="J133" location="A126251966F" display="A126251966F" xr:uid="{8553725B-FABB-40FC-BFA3-13FFDE73947D}"/>
    <hyperlink ref="K133" location="A126266654W" display="A126266654W" xr:uid="{6190CC22-620F-4095-9199-0CB333A7D053}"/>
    <hyperlink ref="L133" location="A126259310K" display="A126259310K" xr:uid="{B5F98B1B-B09B-4283-BE54-6E9E82F4CB68}"/>
    <hyperlink ref="J134" location="A126252054J" display="A126252054J" xr:uid="{DBE07091-AFF8-4414-A1E1-4FDAACC95FFA}"/>
    <hyperlink ref="K134" location="A126266742W" display="A126266742W" xr:uid="{207CA9B0-AD62-4CB2-8511-1ECB9B83F0D5}"/>
    <hyperlink ref="L134" location="A126259398R" display="A126259398R" xr:uid="{16822D10-DBC0-4513-A032-C662D079A127}"/>
    <hyperlink ref="J135" location="A126252026X" display="A126252026X" xr:uid="{95A63567-F1BE-46B9-853B-771FF5800ACE}"/>
    <hyperlink ref="K135" location="A126266714L" display="A126266714L" xr:uid="{846A678E-E0CE-4347-B868-40CCABC5A31C}"/>
    <hyperlink ref="L135" location="A126259370L" display="A126259370L" xr:uid="{6E5E3569-5D0D-4A9A-B97C-38CCFF9BFD05}"/>
    <hyperlink ref="J136" location="A126252058T" display="A126252058T" xr:uid="{D04DFE02-594A-437E-BA09-6412CECF35FF}"/>
    <hyperlink ref="K136" location="A126266746F" display="A126266746F" xr:uid="{C0C02988-B1D4-41D3-9419-8407CCCE7DD4}"/>
    <hyperlink ref="L136" location="A126259402V" display="A126259402V" xr:uid="{25D26460-9BD5-4B49-AE10-9EE2556028AF}"/>
    <hyperlink ref="J137" location="A126251970W" display="A126251970W" xr:uid="{22F3949A-A3D1-42B2-859C-90707DF31BC8}"/>
    <hyperlink ref="K137" location="A126266658F" display="A126266658F" xr:uid="{0A216539-CE27-400B-AF70-27932DA3B7AD}"/>
    <hyperlink ref="L137" location="A126259314V" display="A126259314V" xr:uid="{CA2FB70F-67BA-4DBF-815C-35482B062D5C}"/>
    <hyperlink ref="J138" location="A126251930C" display="A126251930C" xr:uid="{75C56B71-2A1E-4CE4-8875-2DD3448CE5C0}"/>
    <hyperlink ref="K138" location="A126266618L" display="A126266618L" xr:uid="{7105B450-8208-4EB1-B1D3-6960D42C2F00}"/>
    <hyperlink ref="L138" location="A126259274L" display="A126259274L" xr:uid="{ECC670B6-CB3D-4424-9E1B-AC025E5919AD}"/>
    <hyperlink ref="J139" location="A126251942L" display="A126251942L" xr:uid="{F1E6EBA8-7DCC-44BD-9469-0F306D3D44D8}"/>
    <hyperlink ref="K139" location="A126266630C" display="A126266630C" xr:uid="{048F393F-022C-48F2-A977-7FBC7A2CAD13}"/>
    <hyperlink ref="L139" location="A126259286W" display="A126259286W" xr:uid="{FD967F20-9D24-47A9-8E9C-3928F6927D62}"/>
    <hyperlink ref="J141" location="A126252002F" display="A126252002F" xr:uid="{3E9DA334-201B-4EA7-B1D3-FDF4DE84BACA}"/>
    <hyperlink ref="K141" location="A126266690F" display="A126266690F" xr:uid="{773C7733-73AD-4F62-935E-93C6FA856780}"/>
    <hyperlink ref="L141" location="A126259346L" display="A126259346L" xr:uid="{2762F231-8352-4A32-9355-334C53F48A5C}"/>
    <hyperlink ref="J142" location="A126251946W" display="A126251946W" xr:uid="{A07F6FC5-5F88-4C03-86D5-42F7DA9CB8D8}"/>
    <hyperlink ref="K142" location="A126266634L" display="A126266634L" xr:uid="{BCC1ECFD-9F4C-4EF0-AF3E-EC3868EA028D}"/>
    <hyperlink ref="L142" location="A126259290L" display="A126259290L" xr:uid="{890A978A-3D1C-41F2-87D6-752768671BBD}"/>
    <hyperlink ref="J161" location="A126251938W" display="A126251938W" xr:uid="{C22B64EE-D4BF-41DE-9273-62A1AF4480E5}"/>
    <hyperlink ref="K161" location="A126266626L" display="A126266626L" xr:uid="{21691EB4-CE46-4B14-AF07-02100CF367AE}"/>
    <hyperlink ref="L161" location="A126259282L" display="A126259282L" xr:uid="{C93641E8-C95B-46BE-9EE9-8D5EE3000886}"/>
    <hyperlink ref="J145" location="A126252030R" display="A126252030R" xr:uid="{077D9BA6-4149-4CF2-96F1-195638DF105A}"/>
    <hyperlink ref="K145" location="A126266718W" display="A126266718W" xr:uid="{148462B4-3717-4E9D-AB59-C6A61542043C}"/>
    <hyperlink ref="L145" location="A126259374W" display="A126259374W" xr:uid="{CA0EBBDC-5DEC-4243-B39E-5762939F8186}"/>
    <hyperlink ref="J146" location="A126252034X" display="A126252034X" xr:uid="{9D7DDB0B-A908-4D7F-9A2E-AD73510FCDFE}"/>
    <hyperlink ref="K146" location="A126266722L" display="A126266722L" xr:uid="{741E6154-4FEC-4BD7-9842-4BB83AC8ED3C}"/>
    <hyperlink ref="L146" location="A126259378F" display="A126259378F" xr:uid="{40983AB5-E559-4795-8784-BA7D16164A2C}"/>
    <hyperlink ref="J147" location="A126251954W" display="A126251954W" xr:uid="{E5A8D97D-7414-49A0-9F36-7B998E18C5C3}"/>
    <hyperlink ref="K147" location="A126266642L" display="A126266642L" xr:uid="{51149E5F-6D59-48E8-B708-EB39B30770A6}"/>
    <hyperlink ref="L147" location="A126259298F" display="A126259298F" xr:uid="{EFE88EA7-E079-417D-9FDA-0E95A6FCBBCE}"/>
    <hyperlink ref="J148" location="A126251934L" display="A126251934L" xr:uid="{96F4C43C-38EE-4C6D-A2D9-D42604DEDB29}"/>
    <hyperlink ref="K148" location="A126266622C" display="A126266622C" xr:uid="{CAA5D6CA-2E96-4B25-9BD6-FA86956E5CA8}"/>
    <hyperlink ref="L148" location="A126259278W" display="A126259278W" xr:uid="{FFDF14C5-A111-4FC3-B0B3-B2D48FC8AB49}"/>
    <hyperlink ref="J149" location="A126251974F" display="A126251974F" xr:uid="{E4813F3A-D281-4312-9740-C753FC38921D}"/>
    <hyperlink ref="K149" location="A126266662W" display="A126266662W" xr:uid="{E6B0D328-0D14-4551-BF36-15F5B6DD04A8}"/>
    <hyperlink ref="L149" location="A126259318C" display="A126259318C" xr:uid="{6D160DFA-AF08-4D15-AFDD-99912D6B8475}"/>
    <hyperlink ref="J150" location="A126251950L" display="A126251950L" xr:uid="{80ACE43F-3EAB-4908-B0AE-5ED8F9F17676}"/>
    <hyperlink ref="K150" location="A126266638W" display="A126266638W" xr:uid="{AA67958B-3E82-484E-A7FB-C0DF70051406}"/>
    <hyperlink ref="L150" location="A126259294W" display="A126259294W" xr:uid="{6F5AD84E-20FA-4BFA-A842-0B23676E5738}"/>
    <hyperlink ref="J151" location="A126251978R" display="A126251978R" xr:uid="{00559E47-7AEF-4788-8279-5E340F9EA4C7}"/>
    <hyperlink ref="K151" location="A126266666F" display="A126266666F" xr:uid="{21EF9443-D732-420D-89F9-1E75B2D1B5F3}"/>
    <hyperlink ref="L151" location="A126259322V" display="A126259322V" xr:uid="{17CE42C7-90D6-47F3-A662-8307E8D6B596}"/>
    <hyperlink ref="J152" location="A126251958F" display="A126251958F" xr:uid="{05206A2D-0A78-487B-BF89-C4612350B63A}"/>
    <hyperlink ref="K152" location="A126266646W" display="A126266646W" xr:uid="{77EB996D-E792-4C12-9A2E-7EBAD64228F8}"/>
    <hyperlink ref="L152" location="A126259302K" display="A126259302K" xr:uid="{330C1274-E27F-4592-8EA9-6E47DD305EB2}"/>
    <hyperlink ref="J153" location="A126251982F" display="A126251982F" xr:uid="{E521BA30-2620-4249-AEE4-4B5B09D96E8C}"/>
    <hyperlink ref="K153" location="A126266670W" display="A126266670W" xr:uid="{85F45757-2122-42A0-B0A5-F5CC53D79B5D}"/>
    <hyperlink ref="L153" location="A126259326C" display="A126259326C" xr:uid="{DE897002-BAB7-4F14-9ABD-432D2683FEF9}"/>
    <hyperlink ref="J154" location="A126252010F" display="A126252010F" xr:uid="{3ED8B6C7-2D1D-41AA-B67C-0A59E01A7FE0}"/>
    <hyperlink ref="K154" location="A126266698X" display="A126266698X" xr:uid="{269FDECA-099B-4483-9F2B-46DDBBD71E6A}"/>
    <hyperlink ref="L154" location="A126259354L" display="A126259354L" xr:uid="{498EBDB9-057F-4F87-8696-E0732622A44A}"/>
    <hyperlink ref="J155" location="A126251986R" display="A126251986R" xr:uid="{109D5583-349E-461C-9649-CD8756C05CBB}"/>
    <hyperlink ref="K155" location="A126266674F" display="A126266674F" xr:uid="{BFB2FFFF-DC0D-41D3-99AF-D8C4F5EC783F}"/>
    <hyperlink ref="L155" location="A126259330V" display="A126259330V" xr:uid="{500BB6C9-7285-4E57-9E77-A9CA025FFA35}"/>
    <hyperlink ref="J156" location="A126251962W" display="A126251962W" xr:uid="{986AF577-311C-44A2-88A4-E54957FAF9A0}"/>
    <hyperlink ref="K156" location="A126266650L" display="A126266650L" xr:uid="{DF14AE1F-349D-45D5-AD63-FCD8268E2E8A}"/>
    <hyperlink ref="L156" location="A126259306V" display="A126259306V" xr:uid="{13071C70-E97E-4F35-AA98-BE6220279E03}"/>
    <hyperlink ref="J157" location="A126252038J" display="A126252038J" xr:uid="{6D8E9A75-65B5-45A8-9E17-5C23D97BB12F}"/>
    <hyperlink ref="K157" location="A126266726W" display="A126266726W" xr:uid="{D5E0D769-2AE4-4FBB-AEFA-94969B69F206}"/>
    <hyperlink ref="L157" location="A126259382W" display="A126259382W" xr:uid="{E307ED9C-4166-4F6C-A714-015A2D7CD0D5}"/>
    <hyperlink ref="J158" location="A126252014R" display="A126252014R" xr:uid="{8B17C6EE-63A5-47B5-BD1E-B2509D35995D}"/>
    <hyperlink ref="K158" location="A126266702C" display="A126266702C" xr:uid="{82F43DED-832F-4B4A-A14A-7643D065E66F}"/>
    <hyperlink ref="L158" location="A126259358W" display="A126259358W" xr:uid="{6095BD0F-BA2D-4BB7-8795-88F09B2F2B56}"/>
    <hyperlink ref="J159" location="A126252018X" display="A126252018X" xr:uid="{5E4F3AD9-5591-4E38-8E27-1479E9085ACB}"/>
    <hyperlink ref="K159" location="A126266706L" display="A126266706L" xr:uid="{B2D94454-2EBA-42F5-8209-C253781DC8CA}"/>
    <hyperlink ref="L159" location="A126259362L" display="A126259362L" xr:uid="{04101A96-8032-45F8-B3D2-16585965F7AA}"/>
    <hyperlink ref="J160" location="A126252062J" display="A126252062J" xr:uid="{493F74B2-27F0-4A88-906A-100F383045A9}"/>
    <hyperlink ref="K160" location="A126266750W" display="A126266750W" xr:uid="{0ED72CEB-0EC4-42EE-ADF7-1FCB4E68E851}"/>
    <hyperlink ref="L160" location="A126259406C" display="A126259406C" xr:uid="{04A2AE73-B744-4C7A-B4C9-DAA41B9972B2}"/>
    <hyperlink ref="M143" location="A126252686F" display="A126252686F" xr:uid="{A353712C-51A2-4978-B8A1-8B31E8134EEA}"/>
    <hyperlink ref="N143" location="A126267374W" display="A126267374W" xr:uid="{5D6A2C09-EADF-40B3-B646-49C89A143335}"/>
    <hyperlink ref="O143" location="A126260030R" display="A126260030R" xr:uid="{0677F69D-91DC-4FA1-8884-4860306408BA}"/>
    <hyperlink ref="M126" location="A126252722C" display="A126252722C" xr:uid="{5D3FD8AB-2A64-4382-8479-96A25040C54F}"/>
    <hyperlink ref="N126" location="A126267410V" display="A126267410V" xr:uid="{1A245D74-744E-4D30-836C-1AA3AEF582CF}"/>
    <hyperlink ref="O126" location="A126260066T" display="A126260066T" xr:uid="{3F63D85F-D7AE-4D7E-9658-AACF39794DE4}"/>
    <hyperlink ref="M127" location="A126252670L" display="A126252670L" xr:uid="{E51776A5-0D8D-40B8-B612-145A7DD61285}"/>
    <hyperlink ref="N127" location="A126267358W" display="A126267358W" xr:uid="{9ABCF830-DC77-4598-812E-8857DFF69490}"/>
    <hyperlink ref="O127" location="A126260014R" display="A126260014R" xr:uid="{6C1A6D4F-E7BF-431F-AC84-E2FD4D4BD957}"/>
    <hyperlink ref="M128" location="A126252726L" display="A126252726L" xr:uid="{FAC17910-A767-4286-A44E-8C5363BDFC46}"/>
    <hyperlink ref="N128" location="A126267414C" display="A126267414C" xr:uid="{0FBE13D9-F02E-4D51-8BC9-543FF373DF16}"/>
    <hyperlink ref="O128" location="A126260070J" display="A126260070J" xr:uid="{B06ADA93-A1E3-405E-B8D9-50A81307A870}"/>
    <hyperlink ref="M129" location="A126252730C" display="A126252730C" xr:uid="{6DE1259B-3DAF-4B8B-8BB4-35989E3843E4}"/>
    <hyperlink ref="N129" location="A126267418L" display="A126267418L" xr:uid="{01FA5C2F-FDE3-4528-A359-A5E0A14B0FAC}"/>
    <hyperlink ref="O129" location="A126260074T" display="A126260074T" xr:uid="{62F9C766-46E8-4AE6-92EA-5536C9A7F283}"/>
    <hyperlink ref="M130" location="A126252674W" display="A126252674W" xr:uid="{8B6308B0-B5D6-4956-884C-3C81328DB8BD}"/>
    <hyperlink ref="N130" location="A126267362L" display="A126267362L" xr:uid="{BE12B1DF-8806-40B2-A1EF-7F3EDB8A719C}"/>
    <hyperlink ref="O130" location="A126260018X" display="A126260018X" xr:uid="{7F88C4AE-A30E-470D-911C-B39A4A7CD368}"/>
    <hyperlink ref="M131" location="A126252678F" display="A126252678F" xr:uid="{B7204564-41EF-448A-80A0-DE7C96DB1E7A}"/>
    <hyperlink ref="N131" location="A126267366W" display="A126267366W" xr:uid="{030C6F70-C91E-4D56-A416-C8589151B186}"/>
    <hyperlink ref="O131" location="A126260022R" display="A126260022R" xr:uid="{99763397-38BC-42F4-AF82-CCCA7679BB33}"/>
    <hyperlink ref="M132" location="A126252702V" display="A126252702V" xr:uid="{9C708021-B0EB-4B7E-B07E-7367A5D9B376}"/>
    <hyperlink ref="N132" location="A126267390W" display="A126267390W" xr:uid="{FB9A41F3-09C8-4026-94FC-1DF79135263C}"/>
    <hyperlink ref="O132" location="A126260046J" display="A126260046J" xr:uid="{AD09AB37-6B17-497E-A2B1-811A0F32253F}"/>
    <hyperlink ref="M133" location="A126252646L" display="A126252646L" xr:uid="{2751938C-15AF-4572-A7EC-D42528360417}"/>
    <hyperlink ref="N133" location="A126267334C" display="A126267334C" xr:uid="{406C60D8-58B8-4028-B316-1C850848AD04}"/>
    <hyperlink ref="O133" location="A126259990A" display="A126259990A" xr:uid="{2E6B529D-9C2D-4298-B371-E2F3742751FA}"/>
    <hyperlink ref="M134" location="A126252734L" display="A126252734L" xr:uid="{D5BC3FD9-FB25-46A9-9800-6F313AC1A74C}"/>
    <hyperlink ref="N134" location="A126267422C" display="A126267422C" xr:uid="{CAACACD2-07C3-47D7-B773-F4649BA29A2E}"/>
    <hyperlink ref="O134" location="A126260078A" display="A126260078A" xr:uid="{B0CAA32D-264F-4F47-BF42-D9E5F1EE47DC}"/>
    <hyperlink ref="M135" location="A126252706C" display="A126252706C" xr:uid="{85EC94D9-C4EF-4AEB-948D-2DB6EC451DE8}"/>
    <hyperlink ref="N135" location="A126267394F" display="A126267394F" xr:uid="{11F6279F-912B-45C3-995B-2139716F4062}"/>
    <hyperlink ref="O135" location="A126260050X" display="A126260050X" xr:uid="{BA1695C0-769D-4776-A6BE-EB3F5C1EF1E6}"/>
    <hyperlink ref="M136" location="A126252738W" display="A126252738W" xr:uid="{FA3B7D34-B3C1-4931-A3F6-D9FA34F7D874}"/>
    <hyperlink ref="N136" location="A126267426L" display="A126267426L" xr:uid="{BE37E597-54E8-4F79-9A90-38A48D6D7F36}"/>
    <hyperlink ref="O136" location="A126260082T" display="A126260082T" xr:uid="{7218AE0D-8A74-4BED-8853-E34A239F316C}"/>
    <hyperlink ref="M137" location="A126252650C" display="A126252650C" xr:uid="{6DB8D565-F9DD-4904-BB40-EA38CE104BF2}"/>
    <hyperlink ref="N137" location="A126267338L" display="A126267338L" xr:uid="{F1C6AC1F-4ED5-4A86-BED7-579A80DD1564}"/>
    <hyperlink ref="O137" location="A126259994K" display="A126259994K" xr:uid="{1F6C05F1-CF63-4FC8-ADE8-94EA2EBBF108}"/>
    <hyperlink ref="M138" location="A126252610K" display="A126252610K" xr:uid="{23C0439A-5687-4517-8CB9-E58BCC8814E9}"/>
    <hyperlink ref="N138" location="A126267298F" display="A126267298F" xr:uid="{2D6E9006-9658-4397-ACD6-CDE8984F3986}"/>
    <hyperlink ref="O138" location="A126259954T" display="A126259954T" xr:uid="{963AAB29-0ECB-4845-A8DB-4A3E8B8B1AD2}"/>
    <hyperlink ref="M139" location="A126252622V" display="A126252622V" xr:uid="{52F54F3D-737D-4322-930F-A5AC7FD46DC4}"/>
    <hyperlink ref="N139" location="A126267310K" display="A126267310K" xr:uid="{62CB9829-910C-4DB0-8FCA-87F837E3DF3A}"/>
    <hyperlink ref="O139" location="A126259966A" display="A126259966A" xr:uid="{ED89F5AF-1FD1-4B4C-9A07-D38CC1F8D100}"/>
    <hyperlink ref="M141" location="A126252682W" display="A126252682W" xr:uid="{3AFCE0FF-7DD3-4DBC-9B09-45E832D3A1E5}"/>
    <hyperlink ref="N141" location="A126267370L" display="A126267370L" xr:uid="{CD9D2687-2E88-48BF-A64D-1A2ACD60852B}"/>
    <hyperlink ref="O141" location="A126260026X" display="A126260026X" xr:uid="{825C194E-3C4B-4010-B32C-2953F98C7F40}"/>
    <hyperlink ref="M142" location="A126252626C" display="A126252626C" xr:uid="{AD8B4161-1C9D-4454-8981-A6EFE5E00704}"/>
    <hyperlink ref="N142" location="A126267314V" display="A126267314V" xr:uid="{8E82ABCA-4B30-42DB-9E04-CBCBFD5337F5}"/>
    <hyperlink ref="O142" location="A126259970T" display="A126259970T" xr:uid="{114FF15C-91F4-4FED-BE4D-3DD9408387FA}"/>
    <hyperlink ref="M161" location="A126252618C" display="A126252618C" xr:uid="{74CA5C09-7225-4ECF-9617-4491DD05D525}"/>
    <hyperlink ref="N161" location="A126267306V" display="A126267306V" xr:uid="{D5E05B1C-EEB9-4233-8698-7A46378FB958}"/>
    <hyperlink ref="O161" location="A126259962T" display="A126259962T" xr:uid="{A2865FB2-2DCD-4382-858B-C6BEB81D42A8}"/>
    <hyperlink ref="M145" location="A126252710V" display="A126252710V" xr:uid="{430EB482-6956-4F35-A2C4-AFEA07EEC191}"/>
    <hyperlink ref="N145" location="A126267398R" display="A126267398R" xr:uid="{FAEC4DD3-C8D9-49CA-ABF6-CDBF8C16A94F}"/>
    <hyperlink ref="O145" location="A126260054J" display="A126260054J" xr:uid="{65F64251-33A1-47CE-8D2B-6C7F37DE793F}"/>
    <hyperlink ref="M146" location="A126252714C" display="A126252714C" xr:uid="{C81D6A62-D1A9-4DCE-B98D-C9FB8D987D91}"/>
    <hyperlink ref="N146" location="A126267402V" display="A126267402V" xr:uid="{0CC4CCB4-7088-4350-9790-BB0FD2F2DC96}"/>
    <hyperlink ref="O146" location="A126260058T" display="A126260058T" xr:uid="{371B846B-5290-4DDE-BCEC-79470D4AACF9}"/>
    <hyperlink ref="M147" location="A126252634C" display="A126252634C" xr:uid="{B3C5C863-96DA-4F19-B6B9-AFD226C6D722}"/>
    <hyperlink ref="N147" location="A126267322V" display="A126267322V" xr:uid="{846EE49D-CD8B-4C75-B496-84347A11E7DC}"/>
    <hyperlink ref="O147" location="A126259978K" display="A126259978K" xr:uid="{05A9C829-6DDA-4050-94D3-46C77400F3F3}"/>
    <hyperlink ref="M148" location="A126252614V" display="A126252614V" xr:uid="{E428A762-9515-48C2-B271-1CD778A795BB}"/>
    <hyperlink ref="N148" location="A126267302K" display="A126267302K" xr:uid="{4BB6187C-B3A3-481F-B279-06D08114E3BD}"/>
    <hyperlink ref="O148" location="A126259958A" display="A126259958A" xr:uid="{39846284-FCE9-498A-BD70-B71D0A4960B8}"/>
    <hyperlink ref="M149" location="A126252654L" display="A126252654L" xr:uid="{46F3D163-A194-4D28-8F42-E7F9F558072D}"/>
    <hyperlink ref="N149" location="A126267342C" display="A126267342C" xr:uid="{9DB72B39-5FB0-43D9-8463-48A3E9B19F48}"/>
    <hyperlink ref="O149" location="A126259998V" display="A126259998V" xr:uid="{EC44836E-94FE-4BD3-9CFB-BB54041C2E97}"/>
    <hyperlink ref="M150" location="A126252630V" display="A126252630V" xr:uid="{354C5224-739A-4F48-8157-FE48BECC37FD}"/>
    <hyperlink ref="N150" location="A126267318C" display="A126267318C" xr:uid="{9C6064B2-91AA-44EE-9979-3FA71C42F266}"/>
    <hyperlink ref="O150" location="A126259974A" display="A126259974A" xr:uid="{E49ECA5B-48D0-407D-9D28-C22DE267343E}"/>
    <hyperlink ref="M151" location="A126252658W" display="A126252658W" xr:uid="{D0A4EA15-5D32-4905-882B-8388ED81F080}"/>
    <hyperlink ref="N151" location="A126267346L" display="A126267346L" xr:uid="{06A38D64-9224-4EE9-A937-77A1AFA1FCB9}"/>
    <hyperlink ref="O151" location="A126260002F" display="A126260002F" xr:uid="{D8FFEF81-6290-4815-ABBF-D65309A5878D}"/>
    <hyperlink ref="M152" location="A126252638L" display="A126252638L" xr:uid="{0A735CFB-8E64-475F-A9FB-BCAEAA6EFEBB}"/>
    <hyperlink ref="N152" location="A126267326C" display="A126267326C" xr:uid="{7469B412-2C7E-413E-98DB-722F49BA5B45}"/>
    <hyperlink ref="O152" location="A126259982A" display="A126259982A" xr:uid="{7B9CCED5-BFB2-4323-A443-6CD722F457CC}"/>
    <hyperlink ref="M153" location="A126252662L" display="A126252662L" xr:uid="{CB448ECA-886C-4D5A-9E30-2DBACADC60D1}"/>
    <hyperlink ref="N153" location="A126267350C" display="A126267350C" xr:uid="{BFE0DE68-93F4-4199-B535-214F73F078FD}"/>
    <hyperlink ref="O153" location="A126260006R" display="A126260006R" xr:uid="{D6559DDC-2464-487C-8CBB-929EF05CFDD1}"/>
    <hyperlink ref="M154" location="A126252690W" display="A126252690W" xr:uid="{FE4F3C33-798F-483E-9B2C-5A2188606BD1}"/>
    <hyperlink ref="N154" location="A126267378F" display="A126267378F" xr:uid="{828A6B93-E677-4D95-833F-5EF1D5B68B71}"/>
    <hyperlink ref="O154" location="A126260034X" display="A126260034X" xr:uid="{1EA1AB34-92DC-4222-8B5C-B9A27FE59A02}"/>
    <hyperlink ref="M155" location="A126252666W" display="A126252666W" xr:uid="{AA954F7D-967E-4EEA-ABAE-9CF10536415F}"/>
    <hyperlink ref="N155" location="A126267354L" display="A126267354L" xr:uid="{413287F6-F018-41F7-AC33-E4E443C9463E}"/>
    <hyperlink ref="O155" location="A126260010F" display="A126260010F" xr:uid="{E583BFA0-746C-41F2-82C4-FE96F0B828CB}"/>
    <hyperlink ref="M156" location="A126252642C" display="A126252642C" xr:uid="{DEF792F9-BDD8-4A18-941D-A2E54AB7E669}"/>
    <hyperlink ref="N156" location="A126267330V" display="A126267330V" xr:uid="{C05015F0-F22A-492C-8561-D116EB302D9D}"/>
    <hyperlink ref="O156" location="A126259986K" display="A126259986K" xr:uid="{303E5AF6-224D-4C8D-9C1A-A272D61485D2}"/>
    <hyperlink ref="M157" location="A126252718L" display="A126252718L" xr:uid="{1AD97B2A-F65E-48F3-B426-2F3E67970867}"/>
    <hyperlink ref="N157" location="A126267406C" display="A126267406C" xr:uid="{694E7629-5ED0-45C3-B10C-3B5880EE126A}"/>
    <hyperlink ref="O157" location="A126260062J" display="A126260062J" xr:uid="{4EC4F5D6-2826-4FCE-9419-8A09D09577D4}"/>
    <hyperlink ref="M158" location="A126252694F" display="A126252694F" xr:uid="{8D515338-8EB6-4D5C-ACC3-D6C69E21F093}"/>
    <hyperlink ref="N158" location="A126267382W" display="A126267382W" xr:uid="{DC7DA16E-C23A-4230-BAFC-43945FB15AF3}"/>
    <hyperlink ref="O158" location="A126260038J" display="A126260038J" xr:uid="{6AC9222C-70C3-490E-B147-963E3C5F3F4A}"/>
    <hyperlink ref="M159" location="A126252698R" display="A126252698R" xr:uid="{48A1E48E-CCDB-4472-ACD8-D89743F2B69C}"/>
    <hyperlink ref="N159" location="A126267386F" display="A126267386F" xr:uid="{1248B493-9456-48B5-847B-A4E5D4807E04}"/>
    <hyperlink ref="O159" location="A126260042X" display="A126260042X" xr:uid="{D25EDB37-94D3-46D6-B7C8-C4E420B3FA76}"/>
    <hyperlink ref="M160" location="A126252742L" display="A126252742L" xr:uid="{79AF64A6-EC3F-4A60-ADC8-848D02456FCB}"/>
    <hyperlink ref="N160" location="A126267430C" display="A126267430C" xr:uid="{8DDEB7BF-7FF5-4371-BEDA-72E011DF984C}"/>
    <hyperlink ref="O160" location="A126260086A" display="A126260086A" xr:uid="{1331960E-4ACC-4F4B-B2D0-3EEC03F205C7}"/>
    <hyperlink ref="P143" location="A126252822L" display="A126252822L" xr:uid="{531DBF14-2F3D-4DCD-80B1-E0621B231239}"/>
    <hyperlink ref="Q143" location="A126267510C" display="A126267510C" xr:uid="{E208D41D-B8C5-4AC0-977B-AC6BC3D9A1AB}"/>
    <hyperlink ref="R143" location="A126260166A" display="A126260166A" xr:uid="{FF3F5BFD-383C-4E64-BF6F-C439F60B44EC}"/>
    <hyperlink ref="P126" location="A126252858R" display="A126252858R" xr:uid="{5AB8E52C-9BBE-40A0-B015-D62F660E8446}"/>
    <hyperlink ref="Q126" location="A126267546F" display="A126267546F" xr:uid="{49287B94-A2E9-43AF-8044-038D560A3B1E}"/>
    <hyperlink ref="R126" location="A126260202X" display="A126260202X" xr:uid="{48539E64-0A7C-4799-B7E3-59B5989FA002}"/>
    <hyperlink ref="P127" location="A126252806L" display="A126252806L" xr:uid="{2170B0B2-DE07-4B74-AA68-C6C36FBD91CF}"/>
    <hyperlink ref="Q127" location="A126267494R" display="A126267494R" xr:uid="{885443D2-713C-4684-BA8B-5B9E801339EE}"/>
    <hyperlink ref="R127" location="A126260150J" display="A126260150J" xr:uid="{77F26975-777B-4C27-BEA6-D86AE616A356}"/>
    <hyperlink ref="P128" location="A126252862F" display="A126252862F" xr:uid="{D7A69D7E-1D6C-4EA8-A105-4DD9BE8E7529}"/>
    <hyperlink ref="Q128" location="A126267550W" display="A126267550W" xr:uid="{67D411D5-8D3A-4D18-989E-DEAE8F9ED020}"/>
    <hyperlink ref="R128" location="A126260206J" display="A126260206J" xr:uid="{E67CDA4C-2227-4A05-855C-D463ABC52FA8}"/>
    <hyperlink ref="P129" location="A126252866R" display="A126252866R" xr:uid="{9729D712-AFC3-47A3-B75C-1C174401A755}"/>
    <hyperlink ref="Q129" location="A126267554F" display="A126267554F" xr:uid="{269A6F97-10B3-47BD-937C-1936DF11B7B3}"/>
    <hyperlink ref="R129" location="A126260210X" display="A126260210X" xr:uid="{92C579D4-CD39-4419-92EB-31518ED416A8}"/>
    <hyperlink ref="P130" location="A126252810C" display="A126252810C" xr:uid="{B36237A5-176B-4CC4-A45E-65DA749DEFD7}"/>
    <hyperlink ref="Q130" location="A126267498X" display="A126267498X" xr:uid="{B2D05FCC-1BE1-4E41-A1BC-08D213B1E2B9}"/>
    <hyperlink ref="R130" location="A126260154T" display="A126260154T" xr:uid="{0AB0B0E3-83F7-45AC-AF57-1CDF4AEAF2B2}"/>
    <hyperlink ref="P131" location="A126252814L" display="A126252814L" xr:uid="{12F544EB-98EF-4D35-B2A9-FD0F1F11151E}"/>
    <hyperlink ref="Q131" location="A126267502C" display="A126267502C" xr:uid="{EAF4980F-B3E8-4DD0-88E5-28443DBE8585}"/>
    <hyperlink ref="R131" location="A126260158A" display="A126260158A" xr:uid="{593AE070-6155-41CC-9958-1D6FA2EF2A8D}"/>
    <hyperlink ref="P132" location="A126252838F" display="A126252838F" xr:uid="{E11771B7-9D89-4CC4-ACA0-D61341844BA9}"/>
    <hyperlink ref="Q132" location="A126267526W" display="A126267526W" xr:uid="{76E29555-F8E2-4CA3-A142-A190087318D3}"/>
    <hyperlink ref="R132" location="A126260182A" display="A126260182A" xr:uid="{FB94EAA2-1A39-491D-8ECA-34D43D5FDFAE}"/>
    <hyperlink ref="P133" location="A126252782F" display="A126252782F" xr:uid="{E6947C1B-2CC8-46AD-8329-0FC8749C2D4B}"/>
    <hyperlink ref="Q133" location="A126267470W" display="A126267470W" xr:uid="{7949BB0A-548E-44DF-95AC-FC1CDB15E0C1}"/>
    <hyperlink ref="R133" location="A126260126J" display="A126260126J" xr:uid="{DF3C659B-A8E7-4D43-851D-7A939DD37667}"/>
    <hyperlink ref="P134" location="A126252870F" display="A126252870F" xr:uid="{6DBA45D7-4125-49BB-8FEE-623292371DED}"/>
    <hyperlink ref="Q134" location="A126267558R" display="A126267558R" xr:uid="{6A9797D5-3CD8-4E9E-AF21-4AC48C46DB49}"/>
    <hyperlink ref="R134" location="A126260214J" display="A126260214J" xr:uid="{03CC5513-038F-4B7A-B49E-347EA0597078}"/>
    <hyperlink ref="P135" location="A126252842W" display="A126252842W" xr:uid="{90262573-9275-4281-AB2F-1BF9A33A4978}"/>
    <hyperlink ref="Q135" location="A126267530L" display="A126267530L" xr:uid="{444B6802-77CB-4CF1-B75D-799F558BCAF3}"/>
    <hyperlink ref="R135" location="A126260186K" display="A126260186K" xr:uid="{453CBE34-D54B-4A62-90D1-B1D069E90530}"/>
    <hyperlink ref="P136" location="A126252874R" display="A126252874R" xr:uid="{4CEB2ADE-781B-4FFE-9934-7DEB3ED34EE5}"/>
    <hyperlink ref="Q136" location="A126267562F" display="A126267562F" xr:uid="{7E33DC4F-5FDC-4609-92B9-A1EA1A9A8314}"/>
    <hyperlink ref="R136" location="A126260218T" display="A126260218T" xr:uid="{B42BD09C-6334-4C07-B653-4C7852C1D710}"/>
    <hyperlink ref="P137" location="A126252786R" display="A126252786R" xr:uid="{55E3E9C1-F13F-4CD1-89E1-0CD436021E38}"/>
    <hyperlink ref="Q137" location="A126267474F" display="A126267474F" xr:uid="{CCA20128-432C-4502-AD2D-AB98873BA240}"/>
    <hyperlink ref="R137" location="A126260130X" display="A126260130X" xr:uid="{3D6D8C71-804F-4CC8-88E7-0F9736C7FB1D}"/>
    <hyperlink ref="P138" location="A126252746W" display="A126252746W" xr:uid="{82C20EE2-1296-4156-8D67-73E0536EC77D}"/>
    <hyperlink ref="Q138" location="A126267434L" display="A126267434L" xr:uid="{8BE393C5-8C18-409F-AB85-55C9686A9A9C}"/>
    <hyperlink ref="R138" location="A126260090T" display="A126260090T" xr:uid="{1C8A0BE2-0451-4358-98AE-097B173DFB6A}"/>
    <hyperlink ref="P139" location="A126252758F" display="A126252758F" xr:uid="{262F7BEB-ED28-451E-814F-3B436AD57A42}"/>
    <hyperlink ref="Q139" location="A126267446W" display="A126267446W" xr:uid="{D236B560-055D-4FAE-963E-3F6867366BC1}"/>
    <hyperlink ref="R139" location="A126260102R" display="A126260102R" xr:uid="{FE015EBC-DB54-4CDB-9879-C3D75EEE0334}"/>
    <hyperlink ref="P141" location="A126252818W" display="A126252818W" xr:uid="{00A36853-F0DC-4EB0-B60C-0F0FDF14F28C}"/>
    <hyperlink ref="Q141" location="A126267506L" display="A126267506L" xr:uid="{41EF8080-04EE-4DCD-8928-ECAAC9CE9ABF}"/>
    <hyperlink ref="R141" location="A126260162T" display="A126260162T" xr:uid="{DCBEF84C-9870-44DD-BED3-D4901CE422A1}"/>
    <hyperlink ref="P142" location="A126252762W" display="A126252762W" xr:uid="{81E2FEE1-42D2-479E-B816-8FA6384576A7}"/>
    <hyperlink ref="Q142" location="A126267450L" display="A126267450L" xr:uid="{BFCB99A1-A230-4CD2-B2CC-6C111A24994F}"/>
    <hyperlink ref="R142" location="A126260106X" display="A126260106X" xr:uid="{619F05DD-22B9-4041-A9EC-8811CEB09A0A}"/>
    <hyperlink ref="P161" location="A126252754W" display="A126252754W" xr:uid="{2C93474E-CD87-4321-9D60-2E89EDFA251E}"/>
    <hyperlink ref="Q161" location="A126267442L" display="A126267442L" xr:uid="{C68BC9B5-ADCD-4BC2-8FC3-A0229346F245}"/>
    <hyperlink ref="R161" location="A126260098K" display="A126260098K" xr:uid="{7A35300C-C542-450B-B78F-4263A1C75BA9}"/>
    <hyperlink ref="P145" location="A126252846F" display="A126252846F" xr:uid="{92C0251E-C9BE-4004-B452-9F47F4E1BFA6}"/>
    <hyperlink ref="Q145" location="A126267534W" display="A126267534W" xr:uid="{7207827C-710B-4C33-A4E8-B450C6F71944}"/>
    <hyperlink ref="R145" location="A126260190A" display="A126260190A" xr:uid="{40A9F915-1211-427B-A052-1D742DF10A65}"/>
    <hyperlink ref="P146" location="A126252850W" display="A126252850W" xr:uid="{5C52D0B3-E8DD-48DD-9B44-F12F6C3785CD}"/>
    <hyperlink ref="Q146" location="A126267538F" display="A126267538F" xr:uid="{1E7004FF-E07D-46C3-91CE-9FE2884796DF}"/>
    <hyperlink ref="R146" location="A126260194K" display="A126260194K" xr:uid="{842E5F32-5A09-4E0D-A09A-EE0606A5E241}"/>
    <hyperlink ref="P147" location="A126252770W" display="A126252770W" xr:uid="{BEAE2ADC-69B2-410E-8A43-4E41B6A9C3DB}"/>
    <hyperlink ref="Q147" location="A126267458F" display="A126267458F" xr:uid="{19DD4DBD-CBF5-49C7-98AC-93FBAF1861C5}"/>
    <hyperlink ref="R147" location="A126260114X" display="A126260114X" xr:uid="{9FB51888-55D0-4E05-AD86-4A56B9696F26}"/>
    <hyperlink ref="P148" location="A126252750L" display="A126252750L" xr:uid="{3870DBA6-D87F-4E89-96AC-938ADE377C93}"/>
    <hyperlink ref="Q148" location="A126267438W" display="A126267438W" xr:uid="{BAD68F03-D73C-4434-A508-B4A11B9E9174}"/>
    <hyperlink ref="R148" location="A126260094A" display="A126260094A" xr:uid="{C4E82038-A67D-40EC-B104-C0DBCF70D8BB}"/>
    <hyperlink ref="P149" location="A126252790F" display="A126252790F" xr:uid="{3BDECB7C-0AC9-4ACD-9CED-B345EA6FAFFB}"/>
    <hyperlink ref="Q149" location="A126267478R" display="A126267478R" xr:uid="{D7044B9E-46C7-4C7F-9A0D-0CCBB1D7FBD7}"/>
    <hyperlink ref="R149" location="A126260134J" display="A126260134J" xr:uid="{B428204F-C6CE-450E-952F-81264B8FC468}"/>
    <hyperlink ref="P150" location="A126252766F" display="A126252766F" xr:uid="{08E20B0A-C2AF-4509-97B0-2B56EF61386D}"/>
    <hyperlink ref="Q150" location="A126267454W" display="A126267454W" xr:uid="{781BDD9C-FF3D-4FFD-9434-3B7BD16D4407}"/>
    <hyperlink ref="R150" location="A126260110R" display="A126260110R" xr:uid="{25026BE4-9ED2-4D67-BD76-B65379EBA0FD}"/>
    <hyperlink ref="P151" location="A126252794R" display="A126252794R" xr:uid="{DB6BBA42-12FA-4CA6-A815-052DDA020EE6}"/>
    <hyperlink ref="Q151" location="A126267482F" display="A126267482F" xr:uid="{6D7FBA02-BCFC-4606-8DC2-DC525694496E}"/>
    <hyperlink ref="R151" location="A126260138T" display="A126260138T" xr:uid="{47ED297B-9253-448E-900E-F6B7C04D64B7}"/>
    <hyperlink ref="P152" location="A126252774F" display="A126252774F" xr:uid="{8A255169-0024-492D-9E09-78AB6B1FEAFA}"/>
    <hyperlink ref="Q152" location="A126267462W" display="A126267462W" xr:uid="{A0C05833-36CA-40CB-981D-D9C434BAA389}"/>
    <hyperlink ref="R152" location="A126260118J" display="A126260118J" xr:uid="{389FDBE7-A2EE-44D3-828E-2253DD7F8904}"/>
    <hyperlink ref="P153" location="A126252798X" display="A126252798X" xr:uid="{5675EF1F-8EBF-4095-96AE-06D1D15379DF}"/>
    <hyperlink ref="Q153" location="A126267486R" display="A126267486R" xr:uid="{BF3D6FC3-4EAA-470F-98E2-7E64DEE6B4DD}"/>
    <hyperlink ref="R153" location="A126260142J" display="A126260142J" xr:uid="{7F21C0CF-8146-4970-BA2F-1E1BD6C3F824}"/>
    <hyperlink ref="P154" location="A126252826W" display="A126252826W" xr:uid="{5D9816FC-1BB0-49CC-B4BC-69366444C2AC}"/>
    <hyperlink ref="Q154" location="A126267514L" display="A126267514L" xr:uid="{0932FE96-C18C-44D2-A479-2BEB9142CDBE}"/>
    <hyperlink ref="R154" location="A126260170T" display="A126260170T" xr:uid="{5C45B3BD-34AC-424D-A65E-5FD30D7CD3CD}"/>
    <hyperlink ref="P155" location="A126252802C" display="A126252802C" xr:uid="{894C61F1-FF68-46AE-B876-CE0EE55F4544}"/>
    <hyperlink ref="Q155" location="A126267490F" display="A126267490F" xr:uid="{F3557D88-CCD2-449F-8899-FFDF7C40755D}"/>
    <hyperlink ref="R155" location="A126260146T" display="A126260146T" xr:uid="{E888C8AE-C74D-490C-9F3D-6BA9944D37DC}"/>
    <hyperlink ref="P156" location="A126252778R" display="A126252778R" xr:uid="{7F712999-84A6-4F27-B0B8-50C33212FD72}"/>
    <hyperlink ref="Q156" location="A126267466F" display="A126267466F" xr:uid="{0C7C26FB-95E9-4998-A6F2-A903F42E8BDD}"/>
    <hyperlink ref="R156" location="A126260122X" display="A126260122X" xr:uid="{16B2AC2E-0FFD-4ECE-8A89-6FC3166C3832}"/>
    <hyperlink ref="P157" location="A126252854F" display="A126252854F" xr:uid="{3301FDCE-C2E6-41F9-9A38-A9B66279B81E}"/>
    <hyperlink ref="Q157" location="A126267542W" display="A126267542W" xr:uid="{C2DC6194-7D7B-4EC5-9485-44D9509FAEA2}"/>
    <hyperlink ref="R157" location="A126260198V" display="A126260198V" xr:uid="{EA208EA7-7350-4A8C-B0E8-EBB13D12777B}"/>
    <hyperlink ref="P158" location="A126252830L" display="A126252830L" xr:uid="{08482614-E265-4EDB-B349-256E28793E1A}"/>
    <hyperlink ref="Q158" location="A126267518W" display="A126267518W" xr:uid="{95CD3FC8-5BFD-4967-AEC8-850E035AA85A}"/>
    <hyperlink ref="R158" location="A126260174A" display="A126260174A" xr:uid="{23F4214A-FBC4-4D5B-99BC-5AFED756F32B}"/>
    <hyperlink ref="P159" location="A126252834W" display="A126252834W" xr:uid="{5B1590FF-C360-472B-A35F-7FAD5D996D5C}"/>
    <hyperlink ref="Q159" location="A126267522L" display="A126267522L" xr:uid="{5C687E39-C947-4D86-88DD-A30725393DEF}"/>
    <hyperlink ref="R159" location="A126260178K" display="A126260178K" xr:uid="{C3551A15-9E31-412B-ADE8-15B8884731F8}"/>
    <hyperlink ref="P160" location="A126252878X" display="A126252878X" xr:uid="{A83E3352-2B6A-40B6-98CE-DCAE0102C530}"/>
    <hyperlink ref="Q160" location="A126267566R" display="A126267566R" xr:uid="{F6A5B0B8-9A79-410F-9544-711C070E5742}"/>
    <hyperlink ref="R160" location="A126260222J" display="A126260222J" xr:uid="{6A152BD5-ADB6-450E-8007-1CC1AFE1CEF8}"/>
    <hyperlink ref="S143" location="A126252142J" display="A126252142J" xr:uid="{CE1ABB7F-C821-443E-B48C-291CA84A3289}"/>
    <hyperlink ref="T143" location="A126266830W" display="A126266830W" xr:uid="{64CD6757-73F3-4886-A7A7-548E9FD8C8F7}"/>
    <hyperlink ref="U143" location="A126259486R" display="A126259486R" xr:uid="{9573CF52-AD0F-429A-8521-2D4239718F8F}"/>
    <hyperlink ref="S126" location="A126252178K" display="A126252178K" xr:uid="{00C1C9C5-E629-4389-BC10-8A7D615F2A11}"/>
    <hyperlink ref="T126" location="A126266866X" display="A126266866X" xr:uid="{8E83B9E3-424E-449B-91C6-43362C61721B}"/>
    <hyperlink ref="U126" location="A126259522L" display="A126259522L" xr:uid="{F8174D46-53AA-4BE6-A9E8-5311E59CBE36}"/>
    <hyperlink ref="S127" location="A126252126J" display="A126252126J" xr:uid="{53DE30EC-426B-4C4D-AD0E-7E246A577562}"/>
    <hyperlink ref="T127" location="A126266814W" display="A126266814W" xr:uid="{48F21713-A360-4CFC-8419-70FC565509DB}"/>
    <hyperlink ref="U127" location="A126259470W" display="A126259470W" xr:uid="{BF5DDF5B-07D9-460C-B004-6D50FEEDB271}"/>
    <hyperlink ref="S128" location="A126252182A" display="A126252182A" xr:uid="{41E49DD7-6D98-42D1-BAC7-AC1EC8A8E23F}"/>
    <hyperlink ref="T128" location="A126266870R" display="A126266870R" xr:uid="{1BD620BC-31D3-402A-BBFF-9DAF5E878FB5}"/>
    <hyperlink ref="U128" location="A126259526W" display="A126259526W" xr:uid="{A522293B-51C0-44C5-9393-61993A60FE6C}"/>
    <hyperlink ref="S129" location="A126252186K" display="A126252186K" xr:uid="{75BD6724-3AB4-4146-9A0D-77CC04FA5351}"/>
    <hyperlink ref="T129" location="A126266874X" display="A126266874X" xr:uid="{673017B2-836F-478F-B14B-779A1DF8F71F}"/>
    <hyperlink ref="U129" location="A126259530L" display="A126259530L" xr:uid="{B271B0C3-B62C-411A-8BBE-A693933D1198}"/>
    <hyperlink ref="S130" location="A126252130X" display="A126252130X" xr:uid="{1CBA611A-A8D2-40B8-8C4E-2E1C3452C37C}"/>
    <hyperlink ref="T130" location="A126266818F" display="A126266818F" xr:uid="{931862DB-9105-4035-A569-978426F5945B}"/>
    <hyperlink ref="U130" location="A126259474F" display="A126259474F" xr:uid="{27D9D2CB-2A7E-4021-B216-195A2D12858D}"/>
    <hyperlink ref="S131" location="A126252134J" display="A126252134J" xr:uid="{372B1CCF-CB6F-4C66-8682-63D54DE6B236}"/>
    <hyperlink ref="T131" location="A126266822W" display="A126266822W" xr:uid="{2D0152DA-8BB2-42AE-8799-668FE9046433}"/>
    <hyperlink ref="U131" location="A126259478R" display="A126259478R" xr:uid="{4BF136F4-6CF7-4FD8-847A-AE7586368B3A}"/>
    <hyperlink ref="S132" location="A126252158A" display="A126252158A" xr:uid="{CA753270-2B32-4E76-A9EB-9334587F21DB}"/>
    <hyperlink ref="T132" location="A126266846R" display="A126266846R" xr:uid="{B7057173-79C8-479E-99D1-3C4018159EE1}"/>
    <hyperlink ref="U132" location="A126259502C" display="A126259502C" xr:uid="{A62B6222-A5EE-4A08-867D-46C1D0A1A8B1}"/>
    <hyperlink ref="S133" location="A126252102R" display="A126252102R" xr:uid="{D3396E45-818D-4F94-86E2-E013D1505AAC}"/>
    <hyperlink ref="T133" location="A126266790R" display="A126266790R" xr:uid="{415202A6-69FE-4A6F-96F2-4A54D2E7B05D}"/>
    <hyperlink ref="U133" location="A126259446W" display="A126259446W" xr:uid="{F7CD2F26-C608-4178-A5CE-C734B49FB7B1}"/>
    <hyperlink ref="S134" location="A126252190A" display="A126252190A" xr:uid="{2783BB72-1F17-42DF-A223-1CA02D3FC0F9}"/>
    <hyperlink ref="T134" location="A126266878J" display="A126266878J" xr:uid="{0806248E-385E-4884-90A3-FF74C4D96766}"/>
    <hyperlink ref="U134" location="A126259534W" display="A126259534W" xr:uid="{C256BE16-495F-4A69-8C04-540A312070EF}"/>
    <hyperlink ref="S135" location="A126252162T" display="A126252162T" xr:uid="{D6400F41-7C69-496A-A66F-02A2CB050D2F}"/>
    <hyperlink ref="T135" location="A126266850F" display="A126266850F" xr:uid="{54930DE6-9D46-4BD8-939D-EBAEDBEFDB48}"/>
    <hyperlink ref="U135" location="A126259506L" display="A126259506L" xr:uid="{932ECF7E-FE2B-4965-B604-8FB19A1EF667}"/>
    <hyperlink ref="S136" location="A126252194K" display="A126252194K" xr:uid="{DD9171CF-40B9-4777-B08E-E81AA816A975}"/>
    <hyperlink ref="T136" location="A126266882X" display="A126266882X" xr:uid="{E5B346A7-5E1F-42B8-B40C-B04ED1911B01}"/>
    <hyperlink ref="U136" location="A126259538F" display="A126259538F" xr:uid="{3E29292E-4CBD-4719-B445-A5ED1EED8668}"/>
    <hyperlink ref="S137" location="A126252106X" display="A126252106X" xr:uid="{FE4C9782-AC89-4222-AE48-ADCC3AF31418}"/>
    <hyperlink ref="T137" location="A126266794X" display="A126266794X" xr:uid="{57916D6A-4882-4961-9652-329D0E67EB7E}"/>
    <hyperlink ref="U137" location="A126259450L" display="A126259450L" xr:uid="{BD0FF5AD-BE47-48C6-A6D9-749183B087D1}"/>
    <hyperlink ref="S138" location="A126252066T" display="A126252066T" xr:uid="{709FDC89-6686-4035-B71E-8068E6DE82F7}"/>
    <hyperlink ref="T138" location="A126266754F" display="A126266754F" xr:uid="{99FC2267-20D3-4C9D-AF60-30AACB0BC29C}"/>
    <hyperlink ref="U138" location="A126259410V" display="A126259410V" xr:uid="{081DCC29-3F40-4BFA-BB88-9922A7A1F1AF}"/>
    <hyperlink ref="S139" location="A126252078A" display="A126252078A" xr:uid="{0551C993-46AC-474E-A8AD-669B14B30D84}"/>
    <hyperlink ref="T139" location="A126266766R" display="A126266766R" xr:uid="{1EC37488-BE5C-4AF8-AC14-69C37C0495CA}"/>
    <hyperlink ref="U139" location="A126259422C" display="A126259422C" xr:uid="{BF34DDEE-D477-48DF-AAAA-B296369FA2FA}"/>
    <hyperlink ref="S141" location="A126252138T" display="A126252138T" xr:uid="{8639B52F-B81B-47AE-BB09-F0E028E836B4}"/>
    <hyperlink ref="T141" location="A126266826F" display="A126266826F" xr:uid="{CC10F9B5-0521-4C04-B693-FB656D360D37}"/>
    <hyperlink ref="U141" location="A126259482F" display="A126259482F" xr:uid="{7303B59C-16FF-4474-B54A-015E7F3399D3}"/>
    <hyperlink ref="S142" location="A126252082T" display="A126252082T" xr:uid="{222F38CA-88F7-457B-ADA8-3818627F150D}"/>
    <hyperlink ref="T142" location="A126266770F" display="A126266770F" xr:uid="{4D773939-2D8D-4D2B-8D64-76B788B40B5A}"/>
    <hyperlink ref="U142" location="A126259426L" display="A126259426L" xr:uid="{F4FFD2A1-AC94-4256-BEDC-430851541A77}"/>
    <hyperlink ref="S161" location="A126252074T" display="A126252074T" xr:uid="{02046B81-3C5D-4872-83F6-CDED48316063}"/>
    <hyperlink ref="T161" location="A126266762F" display="A126266762F" xr:uid="{7FE30136-3ACE-45B3-A50D-BD2F610044C6}"/>
    <hyperlink ref="U161" location="A126259418L" display="A126259418L" xr:uid="{D3D0A229-E6B8-4361-A349-3D63C655DE8D}"/>
    <hyperlink ref="S145" location="A126252166A" display="A126252166A" xr:uid="{57202633-DDD7-49BC-B112-81BAFE4CC3F4}"/>
    <hyperlink ref="T145" location="A126266854R" display="A126266854R" xr:uid="{DE889EFE-B238-4AA7-B3F1-3F80F8E78DB3}"/>
    <hyperlink ref="U145" location="A126259510C" display="A126259510C" xr:uid="{9C0B98E8-1534-4099-BCC2-379085CDD51A}"/>
    <hyperlink ref="S146" location="A126252170T" display="A126252170T" xr:uid="{4522D3CA-4BDA-4835-B399-95A07E176C6E}"/>
    <hyperlink ref="T146" location="A126266858X" display="A126266858X" xr:uid="{C29C9677-755C-46C8-98D2-113B110C5735}"/>
    <hyperlink ref="U146" location="A126259514L" display="A126259514L" xr:uid="{886C99CC-AC4C-4A27-97FC-6BFC515F01B2}"/>
    <hyperlink ref="S147" location="A126252090T" display="A126252090T" xr:uid="{E3D20B0A-54CB-421E-8766-B5FFE137BC47}"/>
    <hyperlink ref="T147" location="A126266778X" display="A126266778X" xr:uid="{9CF5D2B8-894D-4A55-9AF6-21563492D9B6}"/>
    <hyperlink ref="U147" location="A126259434L" display="A126259434L" xr:uid="{E452B18D-C267-4C1B-83FA-889DDCD2C6A4}"/>
    <hyperlink ref="S148" location="A126252070J" display="A126252070J" xr:uid="{E7AEDC05-0FE9-4641-9424-7DF6BFCCB442}"/>
    <hyperlink ref="T148" location="A126266758R" display="A126266758R" xr:uid="{99A66827-64BA-4EB5-8140-FCF362F1835F}"/>
    <hyperlink ref="U148" location="A126259414C" display="A126259414C" xr:uid="{A16EBE40-0529-409F-B489-756F9D5F966E}"/>
    <hyperlink ref="S149" location="A126252110R" display="A126252110R" xr:uid="{D056AD79-3DB7-4A8D-AB9E-445F1FB8CDD7}"/>
    <hyperlink ref="T149" location="A126266798J" display="A126266798J" xr:uid="{ACEF90B1-B92C-48E4-914C-561CCFB1B792}"/>
    <hyperlink ref="U149" location="A126259454W" display="A126259454W" xr:uid="{B7A977F8-8CE2-455E-8681-A448B16F345E}"/>
    <hyperlink ref="S150" location="A126252086A" display="A126252086A" xr:uid="{6AB36FB7-07FB-4604-9F9C-80EF4B7785A5}"/>
    <hyperlink ref="T150" location="A126266774R" display="A126266774R" xr:uid="{0A443CDB-450F-4235-AB11-8574F638A690}"/>
    <hyperlink ref="U150" location="A126259430C" display="A126259430C" xr:uid="{C43DB7A4-A84F-4FB9-98A5-54DC89B7DB9D}"/>
    <hyperlink ref="S151" location="A126252114X" display="A126252114X" xr:uid="{B96FC153-C9D4-4826-B5C1-B33F4B5F7EBA}"/>
    <hyperlink ref="T151" location="A126266802L" display="A126266802L" xr:uid="{7B34A485-C90D-47E2-BD0F-3A7CBBA9F132}"/>
    <hyperlink ref="U151" location="A126259458F" display="A126259458F" xr:uid="{83DA66EC-7FC4-4D47-9A4D-E11E20EE5F78}"/>
    <hyperlink ref="S152" location="A126252094A" display="A126252094A" xr:uid="{6DD257E1-AC56-4EB0-B932-1FA3B1BB9212}"/>
    <hyperlink ref="T152" location="A126266782R" display="A126266782R" xr:uid="{0B6596DB-AC49-4DE8-B00D-F3E89F37002C}"/>
    <hyperlink ref="U152" location="A126259438W" display="A126259438W" xr:uid="{CE381001-7ED5-45A6-9196-F66BA80F2CC4}"/>
    <hyperlink ref="S153" location="A126252118J" display="A126252118J" xr:uid="{D156F1D5-28C9-41F5-A483-84D888E4B689}"/>
    <hyperlink ref="T153" location="A126266806W" display="A126266806W" xr:uid="{1D080D80-493A-48CB-8F80-318F6B3C763E}"/>
    <hyperlink ref="U153" location="A126259462W" display="A126259462W" xr:uid="{27D21F1B-6CD8-4831-B4B8-57D3E545DC64}"/>
    <hyperlink ref="S154" location="A126252146T" display="A126252146T" xr:uid="{B6794722-3523-4FFF-B118-3180CE6A829B}"/>
    <hyperlink ref="T154" location="A126266834F" display="A126266834F" xr:uid="{5695652B-E04E-4270-92C2-25D68DE157E3}"/>
    <hyperlink ref="U154" location="A126259490F" display="A126259490F" xr:uid="{BD9219B8-4937-488F-A277-27D4D4591AFA}"/>
    <hyperlink ref="S155" location="A126252122X" display="A126252122X" xr:uid="{4551322C-8F6A-438B-8923-64EE269050E8}"/>
    <hyperlink ref="T155" location="A126266810L" display="A126266810L" xr:uid="{D50E159D-5BBA-4AAF-869C-C1F963A16391}"/>
    <hyperlink ref="U155" location="A126259466F" display="A126259466F" xr:uid="{3DBE27CE-E9F0-4808-9783-3ACD7660E8F1}"/>
    <hyperlink ref="S156" location="A126252098K" display="A126252098K" xr:uid="{F1F8D867-B3CD-49BD-B087-2468ADB9B36D}"/>
    <hyperlink ref="T156" location="A126266786X" display="A126266786X" xr:uid="{AE30C928-6CC7-4AEA-BE5B-E118AEDF9D89}"/>
    <hyperlink ref="U156" location="A126259442L" display="A126259442L" xr:uid="{A6C11236-D1EC-4A84-BFAE-E3F7164C058B}"/>
    <hyperlink ref="S157" location="A126252174A" display="A126252174A" xr:uid="{4BC2CA22-20DA-4A74-8A96-C3246978400B}"/>
    <hyperlink ref="T157" location="A126266862R" display="A126266862R" xr:uid="{278EE25A-B5C3-4807-AF97-BF8216FD3B06}"/>
    <hyperlink ref="U157" location="A126259518W" display="A126259518W" xr:uid="{E893EFB9-9ADC-48AC-A650-429AC2F2053D}"/>
    <hyperlink ref="S158" location="A126252150J" display="A126252150J" xr:uid="{46CB63EF-C8FD-44C9-9E13-D717B179DE59}"/>
    <hyperlink ref="T158" location="A126266838R" display="A126266838R" xr:uid="{3833CC94-EF6C-4055-A849-2D7C58A3473C}"/>
    <hyperlink ref="U158" location="A126259494R" display="A126259494R" xr:uid="{5B8E5AD0-B9C2-436F-B6E9-FF5E0F8AD97F}"/>
    <hyperlink ref="S159" location="A126252154T" display="A126252154T" xr:uid="{0B84D1AC-2371-44E8-AFF7-D73F8CC85019}"/>
    <hyperlink ref="T159" location="A126266842F" display="A126266842F" xr:uid="{2AF3A725-D265-439E-8044-6FF09A8CAC37}"/>
    <hyperlink ref="U159" location="A126259498X" display="A126259498X" xr:uid="{B929D201-3BB6-42FE-807F-F3C751703376}"/>
    <hyperlink ref="S160" location="A126252198V" display="A126252198V" xr:uid="{2A77A057-A976-466F-85C6-C19A289CA252}"/>
    <hyperlink ref="T160" location="A126266886J" display="A126266886J" xr:uid="{76589424-579A-4F7B-8F03-D804FA4520E1}"/>
    <hyperlink ref="U160" location="A126259542W" display="A126259542W" xr:uid="{2421797B-F09D-43F2-A81B-ADB3F20616BA}"/>
    <hyperlink ref="V143" location="A126252278V" display="A126252278V" xr:uid="{2B525BC5-750B-46F1-853A-739F73E0CB27}"/>
    <hyperlink ref="W143" location="A126266966J" display="A126266966J" xr:uid="{DBE762F2-217C-439C-BB92-58C6AEE74C9F}"/>
    <hyperlink ref="X143" location="A126259622W" display="A126259622W" xr:uid="{5DF0432E-9330-470A-B0BF-251C48DF7181}"/>
    <hyperlink ref="V126" location="A126252314T" display="A126252314T" xr:uid="{3F342A2B-3BD3-4571-8FD8-C3B30C98083B}"/>
    <hyperlink ref="W126" location="A126267002J" display="A126267002J" xr:uid="{739C1CB9-8906-4534-9C04-C0745AB377BA}"/>
    <hyperlink ref="X126" location="A126259658X" display="A126259658X" xr:uid="{EBF97B13-24F6-4F7B-9B12-6C61DE8EFA52}"/>
    <hyperlink ref="V127" location="A126252262A" display="A126252262A" xr:uid="{FA4AA793-606F-41B9-BA2F-89E2EF632981}"/>
    <hyperlink ref="W127" location="A126266950R" display="A126266950R" xr:uid="{265BDAE6-A288-4D7D-B340-3FC6D7DE7A7B}"/>
    <hyperlink ref="X127" location="A126259606W" display="A126259606W" xr:uid="{DAD4CC8D-3A26-4BCE-8134-0BB382F113C6}"/>
    <hyperlink ref="V128" location="A126252318A" display="A126252318A" xr:uid="{306B9408-8B1B-43C7-AA73-23D5A350ACCC}"/>
    <hyperlink ref="W128" location="A126267006T" display="A126267006T" xr:uid="{B3EAE29C-DA25-4741-8A63-5935BDBBAA13}"/>
    <hyperlink ref="X128" location="A126259662R" display="A126259662R" xr:uid="{2F67EBB4-4F6B-4ACD-8046-088A02ED4948}"/>
    <hyperlink ref="V129" location="A126252322T" display="A126252322T" xr:uid="{C893B071-8BBA-406F-A1EF-9F86C061A7D0}"/>
    <hyperlink ref="W129" location="A126267010J" display="A126267010J" xr:uid="{4D88ACA7-DD2D-497E-8981-CD5AABC434D4}"/>
    <hyperlink ref="X129" location="A126259666X" display="A126259666X" xr:uid="{2E55983F-63E9-410F-95E6-E4B81A3E3623}"/>
    <hyperlink ref="V130" location="A126252266K" display="A126252266K" xr:uid="{376EF7AA-BA6B-412C-82EE-0299372F3187}"/>
    <hyperlink ref="W130" location="A126266954X" display="A126266954X" xr:uid="{02D70DF5-9E14-4E90-9611-5D27CE020B32}"/>
    <hyperlink ref="X130" location="A126259610L" display="A126259610L" xr:uid="{E771B1DF-091D-4571-A525-7A0F8F69E634}"/>
    <hyperlink ref="V131" location="A126252270A" display="A126252270A" xr:uid="{B1EE5D89-EDCD-4477-89F3-D1BF8F5BB326}"/>
    <hyperlink ref="W131" location="A126266958J" display="A126266958J" xr:uid="{CCDDCCA0-BAF5-461B-B2A6-B98000ECC340}"/>
    <hyperlink ref="X131" location="A126259614W" display="A126259614W" xr:uid="{12A69B3A-556C-4E6B-839E-B51E31682A41}"/>
    <hyperlink ref="V132" location="A126252294V" display="A126252294V" xr:uid="{DB053AAC-D078-4A06-B971-6F6ACCAE6421}"/>
    <hyperlink ref="W132" location="A126266982J" display="A126266982J" xr:uid="{5098D378-97B8-4169-92F4-C54E0C37A5ED}"/>
    <hyperlink ref="X132" location="A126259638R" display="A126259638R" xr:uid="{CE81DDCB-E459-4B1F-B882-F35A55E173B0}"/>
    <hyperlink ref="V133" location="A126252238A" display="A126252238A" xr:uid="{3471752A-B8FC-4FE4-9DBC-4E75B3F368E0}"/>
    <hyperlink ref="W133" location="A126266926R" display="A126266926R" xr:uid="{B0885F6F-92C2-465E-84FD-7F0B4EC9038F}"/>
    <hyperlink ref="X133" location="A126259582R" display="A126259582R" xr:uid="{A0910E37-A43D-4576-A3E3-9E42727F685B}"/>
    <hyperlink ref="V134" location="A126252326A" display="A126252326A" xr:uid="{E6CADA74-52B8-4CA3-8BA3-B59659F2FF3C}"/>
    <hyperlink ref="W134" location="A126267014T" display="A126267014T" xr:uid="{AC489E70-119F-48FB-B0AF-2D7095093C99}"/>
    <hyperlink ref="X134" location="A126259670R" display="A126259670R" xr:uid="{1D57579A-E242-495E-8B00-4B96A39DB220}"/>
    <hyperlink ref="V135" location="A126252298C" display="A126252298C" xr:uid="{9ADC7DB2-E803-402E-8310-65397909A29C}"/>
    <hyperlink ref="W135" location="A126266986T" display="A126266986T" xr:uid="{AE777744-E7AB-4046-95FD-DEBBE2EADFE5}"/>
    <hyperlink ref="X135" location="A126259642F" display="A126259642F" xr:uid="{2FB67CF7-83B6-4A1E-82A4-4315B8B751E1}"/>
    <hyperlink ref="V136" location="A126252330T" display="A126252330T" xr:uid="{52550E3B-B7D8-4F59-84DB-FC15594DFF0D}"/>
    <hyperlink ref="W136" location="A126267018A" display="A126267018A" xr:uid="{FB4668C1-78FC-4805-B54D-817A2CC3F886}"/>
    <hyperlink ref="X136" location="A126259674X" display="A126259674X" xr:uid="{56A46739-18E8-4846-A965-0350DAB84571}"/>
    <hyperlink ref="V137" location="A126252242T" display="A126252242T" xr:uid="{03D264C6-07AA-42B2-BA60-D3697162D13E}"/>
    <hyperlink ref="W137" location="A126266930F" display="A126266930F" xr:uid="{76207632-9169-4FA2-A341-3A3748FB1651}"/>
    <hyperlink ref="X137" location="A126259586X" display="A126259586X" xr:uid="{9B8E9454-C347-4C86-8211-C74D44016BA4}"/>
    <hyperlink ref="V138" location="A126252202X" display="A126252202X" xr:uid="{12674882-39AB-439A-B2DF-50C24EA55C42}"/>
    <hyperlink ref="W138" location="A126266890X" display="A126266890X" xr:uid="{D5D5054A-DBCE-4766-86A3-1C4E1F85E855}"/>
    <hyperlink ref="X138" location="A126259546F" display="A126259546F" xr:uid="{5415ED10-5124-4988-B7F1-329CC8418A5C}"/>
    <hyperlink ref="V139" location="A126252214J" display="A126252214J" xr:uid="{65D7E5EA-3836-468C-8DFD-752B9E475832}"/>
    <hyperlink ref="W139" location="A126266902W" display="A126266902W" xr:uid="{4E24FB60-FA54-4B06-9DA6-894FF287B066}"/>
    <hyperlink ref="X139" location="A126259558R" display="A126259558R" xr:uid="{0107B442-190F-4E79-8A03-81BCB074730F}"/>
    <hyperlink ref="V141" location="A126252274K" display="A126252274K" xr:uid="{C2EA9050-5328-4BCB-8800-F5086BCD3C91}"/>
    <hyperlink ref="W141" location="A126266962X" display="A126266962X" xr:uid="{DF13251E-441A-44E3-9EA4-10951253F633}"/>
    <hyperlink ref="X141" location="A126259618F" display="A126259618F" xr:uid="{534AF0A1-578A-4DFC-944C-A41BC6CB2B94}"/>
    <hyperlink ref="V142" location="A126252218T" display="A126252218T" xr:uid="{01B9CA9D-6AC0-4164-B352-9FBCDDE2191A}"/>
    <hyperlink ref="W142" location="A126266906F" display="A126266906F" xr:uid="{12D0BBD9-A40A-4E91-8A14-C9297C46B9E7}"/>
    <hyperlink ref="X142" location="A126259562F" display="A126259562F" xr:uid="{B04D992A-6C15-45FD-9989-8777BEBAA8CF}"/>
    <hyperlink ref="V161" location="A126252210X" display="A126252210X" xr:uid="{ABC5BF79-F3C2-49FA-9678-906BCE2AD75B}"/>
    <hyperlink ref="W161" location="A126266898T" display="A126266898T" xr:uid="{CE2D4C28-E541-4A96-9FED-37E6EBE995BD}"/>
    <hyperlink ref="X161" location="A126259554F" display="A126259554F" xr:uid="{0F70D4FA-77EB-4B44-82C1-092BF6170CA9}"/>
    <hyperlink ref="V145" location="A126252302J" display="A126252302J" xr:uid="{0927415A-DAD1-4B88-AEFF-37CFF715CD3E}"/>
    <hyperlink ref="W145" location="A126266990J" display="A126266990J" xr:uid="{B5C32D41-3557-4FA5-A1D4-E039C09D9C1A}"/>
    <hyperlink ref="X145" location="A126259646R" display="A126259646R" xr:uid="{744798B6-C81A-4A87-B152-45BEA2EA20B8}"/>
    <hyperlink ref="V146" location="A126252306T" display="A126252306T" xr:uid="{B1E68AA1-19B0-4E8F-9351-C5550787CF53}"/>
    <hyperlink ref="W146" location="A126266994T" display="A126266994T" xr:uid="{76CFE960-8EBB-4CB2-8D29-CE6F8E8AB444}"/>
    <hyperlink ref="X146" location="A126259650F" display="A126259650F" xr:uid="{DC57FF0A-D22F-4618-95F4-04AC0464CAEF}"/>
    <hyperlink ref="V147" location="A126252226T" display="A126252226T" xr:uid="{163A29E1-A497-4B3F-B62B-633D03CD4965}"/>
    <hyperlink ref="W147" location="A126266914F" display="A126266914F" xr:uid="{8FEE1EA2-291F-46EC-8301-985CEB539AF0}"/>
    <hyperlink ref="X147" location="A126259570F" display="A126259570F" xr:uid="{B9E51007-EAA2-4D3F-87AE-A1A258A99237}"/>
    <hyperlink ref="V148" location="A126252206J" display="A126252206J" xr:uid="{5A21517E-2D19-4718-A79B-45910DABF54E}"/>
    <hyperlink ref="W148" location="A126266894J" display="A126266894J" xr:uid="{CBA27B3A-8686-444B-B416-7C546CEA9B37}"/>
    <hyperlink ref="X148" location="A126259550W" display="A126259550W" xr:uid="{E61B7D09-0956-422A-A080-E0E471816CBF}"/>
    <hyperlink ref="V149" location="A126252246A" display="A126252246A" xr:uid="{5F1C3DFA-AB09-47FA-B75A-8875C5EAD44F}"/>
    <hyperlink ref="W149" location="A126266934R" display="A126266934R" xr:uid="{EB17497F-D81A-446F-B347-FD2366BFD5CF}"/>
    <hyperlink ref="X149" location="A126259590R" display="A126259590R" xr:uid="{3B5C2D02-A4F3-4DBC-AB54-31C79F919CCD}"/>
    <hyperlink ref="V150" location="A126252222J" display="A126252222J" xr:uid="{E2650646-5562-46D1-B450-4012BD0A1BB8}"/>
    <hyperlink ref="W150" location="A126266910W" display="A126266910W" xr:uid="{C83A4C51-FF48-41F2-A696-0A2B6A351661}"/>
    <hyperlink ref="X150" location="A126259566R" display="A126259566R" xr:uid="{E55C908D-A707-44EF-B205-B5F5DC896646}"/>
    <hyperlink ref="V151" location="A126252250T" display="A126252250T" xr:uid="{73F2B207-A345-4CC2-869D-7E860DFF13A6}"/>
    <hyperlink ref="W151" location="A126266938X" display="A126266938X" xr:uid="{CA081DE1-F862-48ED-8865-B7BC6E6168CD}"/>
    <hyperlink ref="X151" location="A126259594X" display="A126259594X" xr:uid="{4F8AC33A-08A7-4A31-9FB7-34141AEEA1C5}"/>
    <hyperlink ref="V152" location="A126252230J" display="A126252230J" xr:uid="{BEBC63DD-321B-41AC-AF3F-0A9AA2923400}"/>
    <hyperlink ref="W152" location="A126266918R" display="A126266918R" xr:uid="{3E261E7F-C752-4AA6-A046-23AF77001F6E}"/>
    <hyperlink ref="X152" location="A126259574R" display="A126259574R" xr:uid="{8A7A97CE-C8A2-46D2-9628-D070B008CE0C}"/>
    <hyperlink ref="V153" location="A126252254A" display="A126252254A" xr:uid="{CA430481-D839-401A-8F40-EA843C4FDCDA}"/>
    <hyperlink ref="W153" location="A126266942R" display="A126266942R" xr:uid="{A370B0DB-59AF-40F4-B4DF-8F3D40E04407}"/>
    <hyperlink ref="X153" location="A126259598J" display="A126259598J" xr:uid="{51E0FA5D-5F53-4FC3-BE83-28828AE305DF}"/>
    <hyperlink ref="V154" location="A126252282K" display="A126252282K" xr:uid="{E70AC5CB-CC1B-41D3-BD20-CCAA599C506F}"/>
    <hyperlink ref="W154" location="A126266970X" display="A126266970X" xr:uid="{A20BEFA6-3C93-4964-ACA4-E901B67EF005}"/>
    <hyperlink ref="X154" location="A126259626F" display="A126259626F" xr:uid="{815BA7A1-A4FF-4472-BA83-F33B126AE9A0}"/>
    <hyperlink ref="V155" location="A126252258K" display="A126252258K" xr:uid="{7C567E9E-CCC9-4C04-8F7E-8E6706728A64}"/>
    <hyperlink ref="W155" location="A126266946X" display="A126266946X" xr:uid="{448C8F83-ACB7-4CFF-BC62-800C39FE9653}"/>
    <hyperlink ref="X155" location="A126259602L" display="A126259602L" xr:uid="{50B4A454-EA53-4C9D-AE44-F4932D0194B4}"/>
    <hyperlink ref="V156" location="A126252234T" display="A126252234T" xr:uid="{F4E9C955-9A04-4346-B5DB-EF066F64ED16}"/>
    <hyperlink ref="W156" location="A126266922F" display="A126266922F" xr:uid="{977D1B6C-C75E-4197-95AE-AAFF2F048B7F}"/>
    <hyperlink ref="X156" location="A126259578X" display="A126259578X" xr:uid="{A9A1A198-BA3B-41FB-BAF2-A12A905E2782}"/>
    <hyperlink ref="V157" location="A126252310J" display="A126252310J" xr:uid="{B294B8A1-E509-4E79-9922-3EFF62C0D447}"/>
    <hyperlink ref="W157" location="A126266998A" display="A126266998A" xr:uid="{57CDF4BF-AF82-4D4B-B653-2A525EAE9808}"/>
    <hyperlink ref="X157" location="A126259654R" display="A126259654R" xr:uid="{18CAFC6C-8956-4E56-A000-ECC43DC25A3D}"/>
    <hyperlink ref="V158" location="A126252286V" display="A126252286V" xr:uid="{A6CBA341-E1D2-4348-93A6-A64E6D8A5C9E}"/>
    <hyperlink ref="W158" location="A126266974J" display="A126266974J" xr:uid="{FC00185D-7D74-4980-8C29-939A55C6BAB5}"/>
    <hyperlink ref="X158" location="A126259630W" display="A126259630W" xr:uid="{88B9A4FB-8D90-4E12-8934-6E3C2F37E257}"/>
    <hyperlink ref="V159" location="A126252290K" display="A126252290K" xr:uid="{6772F92D-184A-40AB-A93E-688605EF0642}"/>
    <hyperlink ref="W159" location="A126266978T" display="A126266978T" xr:uid="{B65A5AF4-1B52-4E56-B33D-182517D19E92}"/>
    <hyperlink ref="X159" location="A126259634F" display="A126259634F" xr:uid="{E822E231-8AD9-41FF-BC2A-5C837D2970D0}"/>
    <hyperlink ref="V160" location="A126252334A" display="A126252334A" xr:uid="{396B0142-C8F2-4959-89BA-6AD0F0082E04}"/>
    <hyperlink ref="W160" location="A126267022T" display="A126267022T" xr:uid="{F35BE1C5-8B19-49CB-9EB3-32B84CA2F442}"/>
    <hyperlink ref="X160" location="A126259678J" display="A126259678J" xr:uid="{BC4C2E60-1C8F-458C-807C-EA285C6E0A38}"/>
    <hyperlink ref="Y143" location="A126252414A" display="A126252414A" xr:uid="{B3CCFC62-8FB8-44E6-8477-0A57720D1B07}"/>
    <hyperlink ref="Z143" location="A126267102T" display="A126267102T" xr:uid="{57B115BE-EF95-4439-8A18-4E694928C94B}"/>
    <hyperlink ref="AA143" location="A126259758J" display="A126259758J" xr:uid="{E1747E71-5C42-4640-B346-79DA1FA36FCB}"/>
    <hyperlink ref="Y126" location="A126252450K" display="A126252450K" xr:uid="{95EDED6F-5540-4CC4-988B-6C00FC6AB015}"/>
    <hyperlink ref="Z126" location="A126267138V" display="A126267138V" xr:uid="{FF6BE885-0ED4-45EA-842F-DA917EE9ABA4}"/>
    <hyperlink ref="AA126" location="A126259794T" display="A126259794T" xr:uid="{E9900734-9201-46D8-B312-D43CDDDC2327}"/>
    <hyperlink ref="Y127" location="A126252398L" display="A126252398L" xr:uid="{11616C86-6AA0-43E1-8F07-97B59A3F2717}"/>
    <hyperlink ref="Z127" location="A126267086C" display="A126267086C" xr:uid="{731A5349-E141-480A-A1A7-6C0A8AB17075}"/>
    <hyperlink ref="AA127" location="A126259742R" display="A126259742R" xr:uid="{65252905-3C17-4D8E-AA36-E9C09200AFEC}"/>
    <hyperlink ref="Y128" location="A126252454V" display="A126252454V" xr:uid="{23FDFB84-EB40-4572-AD04-D21CE2902AAD}"/>
    <hyperlink ref="Z128" location="A126267142K" display="A126267142K" xr:uid="{229EE0AB-1DAE-4CEA-9EA3-6ABB0ADAE37C}"/>
    <hyperlink ref="AA128" location="A126259798A" display="A126259798A" xr:uid="{AE4154D3-66BD-4744-9533-11D6C3698873}"/>
    <hyperlink ref="Y129" location="A126252458C" display="A126252458C" xr:uid="{0E422131-B43F-4042-B756-ABC832212815}"/>
    <hyperlink ref="Z129" location="A126267146V" display="A126267146V" xr:uid="{2265C8BE-D6C6-4AE1-909B-D401C6D1CE2B}"/>
    <hyperlink ref="AA129" location="A126259802F" display="A126259802F" xr:uid="{699480CD-AF46-4F33-96C9-5162CDF1E0D4}"/>
    <hyperlink ref="Y130" location="A126252402T" display="A126252402T" xr:uid="{6EA8AA80-3A60-4543-A4E0-E08AC83E8877}"/>
    <hyperlink ref="Z130" location="A126267090V" display="A126267090V" xr:uid="{02D1AF86-3569-47A9-8994-D86C97D10DF9}"/>
    <hyperlink ref="AA130" location="A126259746X" display="A126259746X" xr:uid="{F2629FDC-D0C2-4734-9417-BE4DCE8C4634}"/>
    <hyperlink ref="Y131" location="A126252406A" display="A126252406A" xr:uid="{E4FBACB6-7F95-4B81-A463-16A3D8370A07}"/>
    <hyperlink ref="Z131" location="A126267094C" display="A126267094C" xr:uid="{E5A89CFE-0D68-4373-97DC-85DB4813A2A0}"/>
    <hyperlink ref="AA131" location="A126259750R" display="A126259750R" xr:uid="{7E1D904C-69FD-4555-946E-2DB65032BE56}"/>
    <hyperlink ref="Y132" location="A126252430A" display="A126252430A" xr:uid="{B0D14ED9-E5C2-4E47-89B2-1120D6D19B71}"/>
    <hyperlink ref="Z132" location="A126267118K" display="A126267118K" xr:uid="{08A78C75-9BF9-4A83-AF9B-FD3D0039F090}"/>
    <hyperlink ref="AA132" location="A126259774J" display="A126259774J" xr:uid="{1D02297D-EF51-4304-85F2-39BD3663AA81}"/>
    <hyperlink ref="Y133" location="A126252374V" display="A126252374V" xr:uid="{07DA69C6-1823-434E-B120-7206611C5832}"/>
    <hyperlink ref="Z133" location="A126267062K" display="A126267062K" xr:uid="{D0A3C233-D168-4AF0-9422-3E831BA1DE40}"/>
    <hyperlink ref="AA133" location="A126259718R" display="A126259718R" xr:uid="{703F1D8A-9349-4616-8F30-B32EB6F508A2}"/>
    <hyperlink ref="Y134" location="A126252462V" display="A126252462V" xr:uid="{3DDB7F10-AD4C-4DFA-8513-72A7C5027F62}"/>
    <hyperlink ref="Z134" location="A126267150K" display="A126267150K" xr:uid="{0402AC0F-FE47-4578-BD42-EEA333BF5EA5}"/>
    <hyperlink ref="AA134" location="A126259806R" display="A126259806R" xr:uid="{4E0A0772-0001-4471-8F0F-C79C5044673F}"/>
    <hyperlink ref="Y135" location="A126252434K" display="A126252434K" xr:uid="{7E2F6400-206F-41B0-86AB-167E59002076}"/>
    <hyperlink ref="Z135" location="A126267122A" display="A126267122A" xr:uid="{36D0D455-C3AE-481D-85CB-1EC3742AD009}"/>
    <hyperlink ref="AA135" location="A126259778T" display="A126259778T" xr:uid="{B2E5722F-FEAA-4F49-ADB6-9404D4DA700E}"/>
    <hyperlink ref="Y136" location="A126252466C" display="A126252466C" xr:uid="{16F89A89-3FD2-4469-A621-3D3152E2059D}"/>
    <hyperlink ref="Z136" location="A126267154V" display="A126267154V" xr:uid="{877BCC04-C6BD-4FAB-8869-62805F908131}"/>
    <hyperlink ref="AA136" location="A126259810F" display="A126259810F" xr:uid="{386F26EB-A0A4-46BE-AC07-F13EBDE5B595}"/>
    <hyperlink ref="Y137" location="A126252378C" display="A126252378C" xr:uid="{911CFB89-29FA-467D-A0CF-68480136D07B}"/>
    <hyperlink ref="Z137" location="A126267066V" display="A126267066V" xr:uid="{44EC300B-E7DE-4B37-A0D1-0495F04D576B}"/>
    <hyperlink ref="AA137" location="A126259722F" display="A126259722F" xr:uid="{968BB0BA-350A-4F53-9EA1-FB5E1F815796}"/>
    <hyperlink ref="Y138" location="A126252338K" display="A126252338K" xr:uid="{0A5B7D2C-AFC4-4ADC-A179-EC1B46D10DB7}"/>
    <hyperlink ref="Z138" location="A126267026A" display="A126267026A" xr:uid="{46444DB2-B23D-431D-8FEA-000D8C6BE540}"/>
    <hyperlink ref="AA138" location="A126259682X" display="A126259682X" xr:uid="{E4504F7F-76E2-4643-96AA-5F05A8CA08BC}"/>
    <hyperlink ref="Y139" location="A126252350A" display="A126252350A" xr:uid="{A57023A1-CDB1-42CB-8D71-0F152F6DDF24}"/>
    <hyperlink ref="Z139" location="A126267038K" display="A126267038K" xr:uid="{1A1BD901-BCC5-4553-8528-484D6A46F7CE}"/>
    <hyperlink ref="AA139" location="A126259694J" display="A126259694J" xr:uid="{7E6CED56-0234-4FC2-AA99-4F29C9D7C9ED}"/>
    <hyperlink ref="Y141" location="A126252410T" display="A126252410T" xr:uid="{F366DBC7-011D-4925-8BE6-3B1A671DA8E8}"/>
    <hyperlink ref="Z141" location="A126267098L" display="A126267098L" xr:uid="{9AA8C103-1C9B-4DCC-99EB-9D691DF88F47}"/>
    <hyperlink ref="AA141" location="A126259754X" display="A126259754X" xr:uid="{F8C0EF4A-43EB-49BA-B5E9-2010E6D22384}"/>
    <hyperlink ref="Y142" location="A126252354K" display="A126252354K" xr:uid="{1D585192-48D5-47ED-A8F8-0D6859EE5D63}"/>
    <hyperlink ref="Z142" location="A126267042A" display="A126267042A" xr:uid="{DD3C2CEF-019F-4CD1-89A2-D9653FC9EDE2}"/>
    <hyperlink ref="AA142" location="A126259698T" display="A126259698T" xr:uid="{8E518DED-D259-41D0-9C7D-3186206D2A8A}"/>
    <hyperlink ref="Y161" location="A126252346K" display="A126252346K" xr:uid="{398EF919-1387-433B-9D0B-35EDACF33D3D}"/>
    <hyperlink ref="Z161" location="A126267034A" display="A126267034A" xr:uid="{D287D12F-F317-4834-B94F-7D25D3298862}"/>
    <hyperlink ref="AA161" location="A126259690X" display="A126259690X" xr:uid="{F91755C5-CA28-48FD-B9AF-AAC8F093769E}"/>
    <hyperlink ref="Y145" location="A126252438V" display="A126252438V" xr:uid="{C52DE67B-4515-41E8-9443-7CEBA594521D}"/>
    <hyperlink ref="Z145" location="A126267126K" display="A126267126K" xr:uid="{885D85BF-8349-42AF-B975-FA99F5F0336A}"/>
    <hyperlink ref="AA145" location="A126259782J" display="A126259782J" xr:uid="{B2647FF3-8C77-4430-8BAA-3FA59A4B4A95}"/>
    <hyperlink ref="Y146" location="A126252442K" display="A126252442K" xr:uid="{BD4FE936-2C9A-4071-BB26-0F4BD326C744}"/>
    <hyperlink ref="Z146" location="A126267130A" display="A126267130A" xr:uid="{5B9BC89E-086E-42D9-AEAD-3D7B72CEBA47}"/>
    <hyperlink ref="AA146" location="A126259786T" display="A126259786T" xr:uid="{EF49743A-8712-4614-B5B9-5FD94370625A}"/>
    <hyperlink ref="Y147" location="A126252362K" display="A126252362K" xr:uid="{6A6CB949-6856-4381-948D-AA0FBDECF754}"/>
    <hyperlink ref="Z147" location="A126267050A" display="A126267050A" xr:uid="{D9FB5CAB-A183-4C23-A277-713E37A1E3C1}"/>
    <hyperlink ref="AA147" location="A126259706F" display="A126259706F" xr:uid="{9A4E7090-8C25-46F9-97E7-2B269A2748EF}"/>
    <hyperlink ref="Y148" location="A126252342A" display="A126252342A" xr:uid="{4D0A948B-8628-40FC-BFC6-3CA5F15339E3}"/>
    <hyperlink ref="Z148" location="A126267030T" display="A126267030T" xr:uid="{B9275176-A9AA-4BE0-9F91-C9C262D2D344}"/>
    <hyperlink ref="AA148" location="A126259686J" display="A126259686J" xr:uid="{BC17A6D4-A723-41D6-A806-4F86A8465B0F}"/>
    <hyperlink ref="Y149" location="A126252382V" display="A126252382V" xr:uid="{25B68767-580B-40C4-AB1D-3785CAF75C9B}"/>
    <hyperlink ref="Z149" location="A126267070K" display="A126267070K" xr:uid="{24DAB931-2F8D-4835-A26E-3FF3AA381F5C}"/>
    <hyperlink ref="AA149" location="A126259726R" display="A126259726R" xr:uid="{B6B9BB71-7DBB-466C-8A16-BF845968683D}"/>
    <hyperlink ref="Y150" location="A126252358V" display="A126252358V" xr:uid="{CC56FF77-C458-4A33-BD73-756AA6C831F1}"/>
    <hyperlink ref="Z150" location="A126267046K" display="A126267046K" xr:uid="{8D8643DA-8B62-48A9-82B9-D50DD3225709}"/>
    <hyperlink ref="AA150" location="A126259702W" display="A126259702W" xr:uid="{2B5BD87E-2B63-4351-9CEB-82C381A2A652}"/>
    <hyperlink ref="Y151" location="A126252386C" display="A126252386C" xr:uid="{FDBC8147-942B-4A6A-A2BC-1C36785437B8}"/>
    <hyperlink ref="Z151" location="A126267074V" display="A126267074V" xr:uid="{5B4AB37E-39DE-4F52-88CD-E4033A11EE46}"/>
    <hyperlink ref="AA151" location="A126259730F" display="A126259730F" xr:uid="{788874E7-3DF4-4D17-968E-9CB3067604BD}"/>
    <hyperlink ref="Y152" location="A126252366V" display="A126252366V" xr:uid="{9AF0EF6F-51C6-4CD8-BD93-68C00801431A}"/>
    <hyperlink ref="Z152" location="A126267054K" display="A126267054K" xr:uid="{847AAEFD-883D-423A-B2F4-10A7C8286562}"/>
    <hyperlink ref="AA152" location="A126259710W" display="A126259710W" xr:uid="{D174BC8D-7FD0-4E1A-8D6B-92A30118F2D1}"/>
    <hyperlink ref="Y153" location="A126252390V" display="A126252390V" xr:uid="{BB886D76-962A-4C0A-B108-A1149613296E}"/>
    <hyperlink ref="Z153" location="A126267078C" display="A126267078C" xr:uid="{022F0C46-B819-4CAD-9E19-0089AF677ED0}"/>
    <hyperlink ref="AA153" location="A126259734R" display="A126259734R" xr:uid="{0A78525A-C11A-486C-9272-205FE7C391EC}"/>
    <hyperlink ref="Y154" location="A126252418K" display="A126252418K" xr:uid="{91EE120B-CC24-4576-987A-FC09ACA5B29B}"/>
    <hyperlink ref="Z154" location="A126267106A" display="A126267106A" xr:uid="{B278920D-BD64-46B8-98A1-D62741F86CD2}"/>
    <hyperlink ref="AA154" location="A126259762X" display="A126259762X" xr:uid="{A780A757-3E93-4A89-BBB7-B4FD23F85E62}"/>
    <hyperlink ref="Y155" location="A126252394C" display="A126252394C" xr:uid="{B747DEA4-B81D-4C92-9794-A90D9E5A30BA}"/>
    <hyperlink ref="Z155" location="A126267082V" display="A126267082V" xr:uid="{1F8E81BC-0AA9-4C71-8770-670C427A5E01}"/>
    <hyperlink ref="AA155" location="A126259738X" display="A126259738X" xr:uid="{0600DA83-BC9E-4F12-B0D5-BF5A0E2D0B0A}"/>
    <hyperlink ref="Y156" location="A126252370K" display="A126252370K" xr:uid="{17E4F5D4-49BE-460E-91E2-FAA5DF2C72E6}"/>
    <hyperlink ref="Z156" location="A126267058V" display="A126267058V" xr:uid="{2320FAE0-6735-44B9-A282-39D9E9FA6764}"/>
    <hyperlink ref="AA156" location="A126259714F" display="A126259714F" xr:uid="{4F73050C-6E3A-4BF3-8E6A-49881153888C}"/>
    <hyperlink ref="Y157" location="A126252446V" display="A126252446V" xr:uid="{04974477-31B3-4FDB-B97F-A9F1908A0154}"/>
    <hyperlink ref="Z157" location="A126267134K" display="A126267134K" xr:uid="{713F4FCB-C56B-4AC7-BB73-988716B801C1}"/>
    <hyperlink ref="AA157" location="A126259790J" display="A126259790J" xr:uid="{3A528518-AE59-47CE-B730-4610219C83DB}"/>
    <hyperlink ref="Y158" location="A126252422A" display="A126252422A" xr:uid="{8FC97AEA-A25C-4D55-8A3E-D354A9787007}"/>
    <hyperlink ref="Z158" location="A126267110T" display="A126267110T" xr:uid="{E298EB6B-8D59-4786-8085-118AD67994B7}"/>
    <hyperlink ref="AA158" location="A126259766J" display="A126259766J" xr:uid="{08E07788-A1A8-4966-987C-18FDE9267708}"/>
    <hyperlink ref="Y159" location="A126252426K" display="A126252426K" xr:uid="{422551B2-2838-4EFF-B1D4-5406BA5FBD9D}"/>
    <hyperlink ref="Z159" location="A126267114A" display="A126267114A" xr:uid="{A663391D-6CC4-4A9B-B8B8-3C356BA7448D}"/>
    <hyperlink ref="AA159" location="A126259770X" display="A126259770X" xr:uid="{2C518F94-38C4-4E76-B0DB-1F1602BAAC6D}"/>
    <hyperlink ref="Y160" location="A126252470V" display="A126252470V" xr:uid="{83DDB186-7549-470E-BB74-883DE4B30FB2}"/>
    <hyperlink ref="Z160" location="A126267158C" display="A126267158C" xr:uid="{86C1099B-9FF0-44FB-BBB9-5F52EF76F011}"/>
    <hyperlink ref="AA160" location="A126259814R" display="A126259814R" xr:uid="{8E1DD107-5BF3-489F-90D9-09ABD02326E8}"/>
    <hyperlink ref="AB143" location="A126251870L" display="A126251870L" xr:uid="{A78F9366-7078-4529-9CC5-DEEF7D92CACC}"/>
    <hyperlink ref="AC143" location="A126266558W" display="A126266558W" xr:uid="{BAD98484-1B6A-49E2-BF61-57C57CC39192}"/>
    <hyperlink ref="AD143" location="A126259214K" display="A126259214K" xr:uid="{D9FED903-C486-4006-AA9A-1CA8B1314051}"/>
    <hyperlink ref="AB126" location="A126251906C" display="A126251906C" xr:uid="{814AA492-E765-4FF8-BFB1-36E01D55BA50}"/>
    <hyperlink ref="AC126" location="A126266594F" display="A126266594F" xr:uid="{EA0344C5-09CF-45BC-9C02-4C8ACAD65D4F}"/>
    <hyperlink ref="AD126" location="A126259250V" display="A126259250V" xr:uid="{023852F5-B606-4238-938C-5BDDD48C9D3C}"/>
    <hyperlink ref="AB127" location="A126251854L" display="A126251854L" xr:uid="{B1568A36-CF5A-4568-9327-F935B93566F2}"/>
    <hyperlink ref="AC127" location="A126266542C" display="A126266542C" xr:uid="{5AC3FA84-5104-4736-B033-802E36CC1B16}"/>
    <hyperlink ref="AD127" location="A126259198W" display="A126259198W" xr:uid="{D802F4E7-07ED-46F2-A6A8-5D6BE63B9EC6}"/>
    <hyperlink ref="AB128" location="A126251910V" display="A126251910V" xr:uid="{B2B52C13-9B9A-45FA-BA57-E94293C287E5}"/>
    <hyperlink ref="AC128" location="A126266598R" display="A126266598R" xr:uid="{BA679B8B-4590-4FBF-91FD-980406617B65}"/>
    <hyperlink ref="AD128" location="A126259254C" display="A126259254C" xr:uid="{5FEDE8E8-FE41-43D6-AD15-8D01DE0B64F3}"/>
    <hyperlink ref="AB129" location="A126251914C" display="A126251914C" xr:uid="{AEB52DBB-D43A-4056-A674-DC0C03A6BA70}"/>
    <hyperlink ref="AC129" location="A126266602V" display="A126266602V" xr:uid="{935E0A8B-8AD7-4500-A99F-50B0BD966040}"/>
    <hyperlink ref="AD129" location="A126259258L" display="A126259258L" xr:uid="{C23A2588-B37F-4EC5-9602-641077BFA3C3}"/>
    <hyperlink ref="AB130" location="A126251858W" display="A126251858W" xr:uid="{A873AA1E-AF18-409B-966E-FC74B6E6ADB6}"/>
    <hyperlink ref="AC130" location="A126266546L" display="A126266546L" xr:uid="{A60F92F9-E203-463F-BFC1-939E1D5E109C}"/>
    <hyperlink ref="AD130" location="A126259202A" display="A126259202A" xr:uid="{6378BA46-154E-4F00-9C2E-51A34C64FDEC}"/>
    <hyperlink ref="AB131" location="A126251862L" display="A126251862L" xr:uid="{6E807FB4-8591-4AFD-B14A-AD68AE2F6291}"/>
    <hyperlink ref="AC131" location="A126266550C" display="A126266550C" xr:uid="{B8E7E49B-F552-4849-84AC-DCA18458E73A}"/>
    <hyperlink ref="AD131" location="A126259206K" display="A126259206K" xr:uid="{8D0F81C1-ACE3-4BD6-988C-A3456CCD2FE6}"/>
    <hyperlink ref="AB132" location="A126251886F" display="A126251886F" xr:uid="{33D40416-BBC8-4F9A-92DD-65DEB6C01B22}"/>
    <hyperlink ref="AC132" location="A126266574W" display="A126266574W" xr:uid="{4585D088-8F7F-49EF-9C03-7654BBB38D7D}"/>
    <hyperlink ref="AD132" location="A126259230K" display="A126259230K" xr:uid="{A6154EB8-BE3D-4BAE-934F-75F02B353A98}"/>
    <hyperlink ref="AB133" location="A126251830V" display="A126251830V" xr:uid="{69E8F296-6EFA-4A7B-9A52-AB39BDE9D4D7}"/>
    <hyperlink ref="AC133" location="A126266518C" display="A126266518C" xr:uid="{815FF077-19E2-4BF1-A0B6-4AD9D139E5D3}"/>
    <hyperlink ref="AD133" location="A126259174C" display="A126259174C" xr:uid="{8549078E-B7F9-4039-8344-212AE410E64E}"/>
    <hyperlink ref="AB134" location="A126251918L" display="A126251918L" xr:uid="{4D434BE8-0322-43FC-82FA-2CED8A22AE71}"/>
    <hyperlink ref="AC134" location="A126266606C" display="A126266606C" xr:uid="{0FBB4052-F583-41F1-854F-1437EC8D85E7}"/>
    <hyperlink ref="AD134" location="A126259262C" display="A126259262C" xr:uid="{F2494098-4A6A-475B-A5DA-AF5F917247B7}"/>
    <hyperlink ref="AB135" location="A126251890W" display="A126251890W" xr:uid="{95CEBE93-03BA-4694-BEA6-FFAE0E062DCA}"/>
    <hyperlink ref="AC135" location="A126266578F" display="A126266578F" xr:uid="{3F9A3181-7578-4854-A116-08EBB1B2EB58}"/>
    <hyperlink ref="AD135" location="A126259234V" display="A126259234V" xr:uid="{A116249C-5954-4AFB-A759-80FDD588AE33}"/>
    <hyperlink ref="AB136" location="A126251922C" display="A126251922C" xr:uid="{D3599E53-3E13-4A2C-A58D-F56B97F7735C}"/>
    <hyperlink ref="AC136" location="A126266610V" display="A126266610V" xr:uid="{577579D1-B92D-4B29-836F-9A0FD961142A}"/>
    <hyperlink ref="AD136" location="A126259266L" display="A126259266L" xr:uid="{328A6E2E-707E-4D7C-BE82-6E4FC3EA0E4A}"/>
    <hyperlink ref="AB137" location="A126251834C" display="A126251834C" xr:uid="{CD411126-57C7-4951-8226-697CCA115A3A}"/>
    <hyperlink ref="AC137" location="A126266522V" display="A126266522V" xr:uid="{47660432-54C6-41D9-A1CD-903E0B7274CB}"/>
    <hyperlink ref="AD137" location="A126259178L" display="A126259178L" xr:uid="{D7726A12-4A12-401F-A7CF-E9D15956A5A2}"/>
    <hyperlink ref="AB138" location="A126251794W" display="A126251794W" xr:uid="{B5B99BB1-3C8D-4A6D-8195-0FBC2AA2357E}"/>
    <hyperlink ref="AC138" location="A126266482L" display="A126266482L" xr:uid="{A9FC311C-B26D-4AF6-A62F-A06EA95C3686}"/>
    <hyperlink ref="AD138" location="A126259138V" display="A126259138V" xr:uid="{B20B5B54-4AB6-4EA8-BB4E-E40AC8770F8A}"/>
    <hyperlink ref="AB139" location="A126251806V" display="A126251806V" xr:uid="{1729307A-1B49-42A6-B9BB-F381AD717192}"/>
    <hyperlink ref="AC139" location="A126266494W" display="A126266494W" xr:uid="{602FFB44-9698-45D8-BD41-F9541DADDF06}"/>
    <hyperlink ref="AD139" location="A126259150K" display="A126259150K" xr:uid="{8BE687CE-0AF7-426E-A4E7-6EF8379FC01F}"/>
    <hyperlink ref="AB141" location="A126251866W" display="A126251866W" xr:uid="{C627B57E-A031-461E-93EA-9B2E5B117C4F}"/>
    <hyperlink ref="AC141" location="A126266554L" display="A126266554L" xr:uid="{37005C2C-6E53-4E1E-A309-308881DFB474}"/>
    <hyperlink ref="AD141" location="A126259210A" display="A126259210A" xr:uid="{6647133A-1326-4505-96BC-3EA1D40D7440}"/>
    <hyperlink ref="AB142" location="A126251810K" display="A126251810K" xr:uid="{5EA27CC8-378F-4917-BB09-B5B1F370C950}"/>
    <hyperlink ref="AC142" location="A126266498F" display="A126266498F" xr:uid="{5770F133-9653-47B5-B6C8-D3526459FFAE}"/>
    <hyperlink ref="AD142" location="A126259154V" display="A126259154V" xr:uid="{F64C794D-41F2-40F6-8F67-70AAC8C8F864}"/>
    <hyperlink ref="AB161" location="A126251802K" display="A126251802K" xr:uid="{4FE709ED-CE29-4CF8-9E1C-A74E99A55BAC}"/>
    <hyperlink ref="AC161" location="A126266490L" display="A126266490L" xr:uid="{04194EF7-151A-41B3-8BD5-BC56E74F1ABD}"/>
    <hyperlink ref="AD161" location="A126259146V" display="A126259146V" xr:uid="{A73152B2-F455-447A-8247-E7EA6646CE9F}"/>
    <hyperlink ref="AB145" location="A126251894F" display="A126251894F" xr:uid="{4A7E14DD-6846-4CE5-8731-B59B2169900A}"/>
    <hyperlink ref="AC145" location="A126266582W" display="A126266582W" xr:uid="{E967956C-38A8-4275-883E-54747BE83095}"/>
    <hyperlink ref="AD145" location="A126259238C" display="A126259238C" xr:uid="{6F7CF345-5192-4218-B577-846959B3DC0D}"/>
    <hyperlink ref="AB146" location="A126251898R" display="A126251898R" xr:uid="{01E09359-0A3F-41D3-B1E0-2BFD88DB207D}"/>
    <hyperlink ref="AC146" location="A126266586F" display="A126266586F" xr:uid="{C21DC08F-3E34-45F1-AF5C-795C2CB72814}"/>
    <hyperlink ref="AD146" location="A126259242V" display="A126259242V" xr:uid="{6102F095-EB05-44B5-8B7F-205E5967244C}"/>
    <hyperlink ref="AB147" location="A126251818C" display="A126251818C" xr:uid="{6D07AEDE-B1BD-436A-8454-CB34B259A6A4}"/>
    <hyperlink ref="AC147" location="A126266506V" display="A126266506V" xr:uid="{E6EAAD52-FB1E-4D1A-AD8D-A00CCCC35353}"/>
    <hyperlink ref="AD147" location="A126259162V" display="A126259162V" xr:uid="{412B39F7-D019-443B-84DF-2EF6324530D3}"/>
    <hyperlink ref="AB148" location="A126251798F" display="A126251798F" xr:uid="{26492652-F915-47AA-977E-7178E0143BA8}"/>
    <hyperlink ref="AC148" location="A126266486W" display="A126266486W" xr:uid="{058F0090-8DEC-4DBA-A558-0D0804EEB3C7}"/>
    <hyperlink ref="AD148" location="A126259142K" display="A126259142K" xr:uid="{00230BC0-3870-4DB1-AC13-EF571E4C1A4B}"/>
    <hyperlink ref="AB149" location="A126251838L" display="A126251838L" xr:uid="{CE984995-B762-401E-B85B-FDE81150DB47}"/>
    <hyperlink ref="AC149" location="A126266526C" display="A126266526C" xr:uid="{A2A3D5D0-3530-4E23-AD78-F2311D2EDB58}"/>
    <hyperlink ref="AD149" location="A126259182C" display="A126259182C" xr:uid="{D79AAAFF-F702-4796-BF30-3498FA0FACEA}"/>
    <hyperlink ref="AB150" location="A126251814V" display="A126251814V" xr:uid="{A3781F34-CE10-4D86-B0AF-72D800F3DCD9}"/>
    <hyperlink ref="AC150" location="A126266502K" display="A126266502K" xr:uid="{944D7667-10E7-4DE6-899D-9FBFB9F4CA77}"/>
    <hyperlink ref="AD150" location="A126259158C" display="A126259158C" xr:uid="{799C8B19-C1A8-4DEE-B713-0238A0F3750C}"/>
    <hyperlink ref="AB151" location="A126251842C" display="A126251842C" xr:uid="{AA91D7CC-A0E0-4DD2-A517-AE0B18A20FE8}"/>
    <hyperlink ref="AC151" location="A126266530V" display="A126266530V" xr:uid="{249CEFB4-3C0B-49D0-8259-526FDA454F91}"/>
    <hyperlink ref="AD151" location="A126259186L" display="A126259186L" xr:uid="{17C72374-8213-416B-846C-DCCF59A48F62}"/>
    <hyperlink ref="AB152" location="A126251822V" display="A126251822V" xr:uid="{B33B7969-20B0-4F05-A2A5-BE42A3268901}"/>
    <hyperlink ref="AC152" location="A126266510K" display="A126266510K" xr:uid="{7C8EF276-8743-407F-9384-3F095A0A3E9F}"/>
    <hyperlink ref="AD152" location="A126259166C" display="A126259166C" xr:uid="{F2B6B22F-3A3F-4F7B-9955-743B67F47104}"/>
    <hyperlink ref="AB153" location="A126251846L" display="A126251846L" xr:uid="{B7FF72F9-F63C-4C43-8B68-D497FE3781FB}"/>
    <hyperlink ref="AC153" location="A126266534C" display="A126266534C" xr:uid="{B09AB835-2AD5-4126-9F2F-F16D9BF55448}"/>
    <hyperlink ref="AD153" location="A126259190C" display="A126259190C" xr:uid="{E4EA412C-D5FB-43B0-AE0F-F17E461AB78F}"/>
    <hyperlink ref="AB154" location="A126251874W" display="A126251874W" xr:uid="{D1D1F2B3-4657-4408-B6EF-B14E5CC38382}"/>
    <hyperlink ref="AC154" location="A126266562L" display="A126266562L" xr:uid="{4C57391B-8003-41A6-9AA9-849C75313E8B}"/>
    <hyperlink ref="AD154" location="A126259218V" display="A126259218V" xr:uid="{9F0835FB-C919-435A-8358-8F1C27D19FC0}"/>
    <hyperlink ref="AB155" location="A126251850C" display="A126251850C" xr:uid="{68EEBCFA-90CE-4FAE-94DC-480A0B1DB560}"/>
    <hyperlink ref="AC155" location="A126266538L" display="A126266538L" xr:uid="{2252120B-A0F6-4AAA-8481-56083D730B44}"/>
    <hyperlink ref="AD155" location="A126259194L" display="A126259194L" xr:uid="{3B8C2AAF-D4F6-4439-A292-E10CD7F68C13}"/>
    <hyperlink ref="AB156" location="A126251826C" display="A126251826C" xr:uid="{4EE8F17B-7ED5-4F49-BD37-ED2BF6E2C7BE}"/>
    <hyperlink ref="AC156" location="A126266514V" display="A126266514V" xr:uid="{A0A40588-0164-4578-ACD3-25E6A09F80D7}"/>
    <hyperlink ref="AD156" location="A126259170V" display="A126259170V" xr:uid="{EA55F43B-64B8-47D2-B59F-AE8212A0F063}"/>
    <hyperlink ref="AB157" location="A126251902V" display="A126251902V" xr:uid="{B4489F7F-00DF-4CFB-B55B-85138BFEF7B6}"/>
    <hyperlink ref="AC157" location="A126266590W" display="A126266590W" xr:uid="{14A5652D-5174-4394-BB0F-610C11C05E59}"/>
    <hyperlink ref="AD157" location="A126259246C" display="A126259246C" xr:uid="{725373B7-805C-4FDA-8B80-B7B2773F134D}"/>
    <hyperlink ref="AB158" location="A126251878F" display="A126251878F" xr:uid="{CA552ABE-E0AC-40D1-BC6E-7A795F6FE1AF}"/>
    <hyperlink ref="AC158" location="A126266566W" display="A126266566W" xr:uid="{49BA34E5-E801-476E-A8D8-0552350AAB72}"/>
    <hyperlink ref="AD158" location="A126259222K" display="A126259222K" xr:uid="{7D579BF3-A091-4F36-8EE5-B9F5C3FC80CA}"/>
    <hyperlink ref="AB159" location="A126251882W" display="A126251882W" xr:uid="{FEFC9DCB-F616-41EB-9629-29AFE590BD29}"/>
    <hyperlink ref="AC159" location="A126266570L" display="A126266570L" xr:uid="{1A7E9F19-09F6-45BD-85DA-D925DC11289E}"/>
    <hyperlink ref="AD159" location="A126259226V" display="A126259226V" xr:uid="{18073B15-23AD-4B9E-83E5-A58BE6A074B2}"/>
    <hyperlink ref="AB160" location="A126251926L" display="A126251926L" xr:uid="{CCB986BF-E2E8-4CFF-8853-0C002B4D1931}"/>
    <hyperlink ref="AC160" location="A126266614C" display="A126266614C" xr:uid="{0F085298-7953-4AA5-AA20-2C628533C0DA}"/>
    <hyperlink ref="AD160" location="A126259270C" display="A126259270C" xr:uid="{09DE54ED-7E7D-4457-93AA-20B1C17479A4}"/>
    <hyperlink ref="D143" location="A126251734V" display="A126251734V" xr:uid="{6EB7A61E-6842-42B7-9F34-9755EC21D50B}"/>
    <hyperlink ref="E143" location="A126266422K" display="A126266422K" xr:uid="{A47FDA21-919C-4EBC-AEE0-ACE3E39A7AE9}"/>
    <hyperlink ref="F143" location="A126259078C" display="A126259078C" xr:uid="{E6EA7BE4-A31A-431F-A0AA-AADA06CDBCF6}"/>
    <hyperlink ref="D126" location="A126251770C" display="A126251770C" xr:uid="{1EF661D0-F4A1-4FCA-B68A-5D571E773838}"/>
    <hyperlink ref="E126" location="A126266458L" display="A126266458L" xr:uid="{28B0562D-B883-482E-AD70-252C747F5521}"/>
    <hyperlink ref="F126" location="A126259114A" display="A126259114A" xr:uid="{E0A786D1-551B-4CC0-AB44-2B1D0B8C89EB}"/>
    <hyperlink ref="D127" location="A126251718V" display="A126251718V" xr:uid="{2E3218FD-5DAD-4750-9A86-FAC581B9E58C}"/>
    <hyperlink ref="E127" location="A126266406K" display="A126266406K" xr:uid="{A4D2DB71-73F0-4A9D-B394-48A05C3F7BA4}"/>
    <hyperlink ref="F127" location="A126259062K" display="A126259062K" xr:uid="{18272AEF-B599-46EF-9A72-FB5257CD04B7}"/>
    <hyperlink ref="D128" location="A126251774L" display="A126251774L" xr:uid="{478D1203-4F44-4746-B1DF-87466004226F}"/>
    <hyperlink ref="E128" location="A126266462C" display="A126266462C" xr:uid="{9E20A676-B470-4297-B820-969301E59122}"/>
    <hyperlink ref="F128" location="A126259118K" display="A126259118K" xr:uid="{7856C6D3-85BE-4605-A2C9-7DEA31B8DCBC}"/>
    <hyperlink ref="D129" location="A126251778W" display="A126251778W" xr:uid="{70523729-8D86-4624-80D5-9F53A28C7882}"/>
    <hyperlink ref="E129" location="A126266466L" display="A126266466L" xr:uid="{F71277D4-2E0F-4964-A6B0-0DDA28A72D5B}"/>
    <hyperlink ref="F129" location="A126259122A" display="A126259122A" xr:uid="{84B6FD85-800E-46B1-9514-86D675D760EE}"/>
    <hyperlink ref="D130" location="A126251722K" display="A126251722K" xr:uid="{07CB3D07-6BCF-4E01-B024-D3F8C76D5B24}"/>
    <hyperlink ref="E130" location="A126266410A" display="A126266410A" xr:uid="{C8E7090A-6B62-4A3A-B3FD-F06E51AFF0AE}"/>
    <hyperlink ref="F130" location="A126259066V" display="A126259066V" xr:uid="{FE4F4931-6572-4D14-A6BF-1E13E4D2553E}"/>
    <hyperlink ref="D131" location="A126251726V" display="A126251726V" xr:uid="{7AE89293-FDAA-4513-B449-F64D2F483FD9}"/>
    <hyperlink ref="E131" location="A126266414K" display="A126266414K" xr:uid="{A5F4B3A5-7C8E-4B73-9770-166D735C9CC6}"/>
    <hyperlink ref="F131" location="A126259070K" display="A126259070K" xr:uid="{C70517C8-6BF8-4460-943C-2ED96C841DA3}"/>
    <hyperlink ref="D132" location="A126251750V" display="A126251750V" xr:uid="{256159C5-1313-4DE7-AB3B-7069610F19E3}"/>
    <hyperlink ref="E132" location="A126266438C" display="A126266438C" xr:uid="{C4931115-2234-4334-9D9A-1CAE01278927}"/>
    <hyperlink ref="F132" location="A126259094C" display="A126259094C" xr:uid="{4B5A4D61-E618-4B41-88B4-45F3B9D70D46}"/>
    <hyperlink ref="D133" location="A126251694L" display="A126251694L" xr:uid="{3FEE4313-87F0-415A-A4F8-AC308DC0B10C}"/>
    <hyperlink ref="E133" location="A126266382C" display="A126266382C" xr:uid="{E534BDCF-2138-4374-9AC5-C6A2628E89F1}"/>
    <hyperlink ref="F133" location="A126259038K" display="A126259038K" xr:uid="{AB07FA75-A932-4171-A616-C6899FD04C9E}"/>
    <hyperlink ref="D134" location="A126251782L" display="A126251782L" xr:uid="{3583E64F-7348-4DD0-A729-36BB7ABB2760}"/>
    <hyperlink ref="E134" location="A126266470C" display="A126266470C" xr:uid="{4A31DB0E-2754-4670-8A44-6C19C7A20A1A}"/>
    <hyperlink ref="F134" location="A126259126K" display="A126259126K" xr:uid="{B82C7336-DE88-454C-8E40-EBD439CC708E}"/>
    <hyperlink ref="D135" location="A126251754C" display="A126251754C" xr:uid="{DEEE2232-8B65-4BBB-AD4C-2223831EE53D}"/>
    <hyperlink ref="E135" location="A126266442V" display="A126266442V" xr:uid="{52691D7D-F721-4988-A720-3B143AAE730E}"/>
    <hyperlink ref="F135" location="A126259098L" display="A126259098L" xr:uid="{38B8DD20-A3F7-476F-AB06-B8BF8635754E}"/>
    <hyperlink ref="D136" location="A126251786W" display="A126251786W" xr:uid="{921529AC-6576-4C5F-B2B0-FAD812FBD675}"/>
    <hyperlink ref="E136" location="A126266474L" display="A126266474L" xr:uid="{8FC730E0-BEB6-439B-B9CE-8E3E0F9B05E8}"/>
    <hyperlink ref="F136" location="A126259130A" display="A126259130A" xr:uid="{46AD8130-4F03-4C62-9240-BF6B3D90C975}"/>
    <hyperlink ref="D137" location="A126251698W" display="A126251698W" xr:uid="{52AB9E5A-1B3C-4E6E-8402-BA16F64301A6}"/>
    <hyperlink ref="E137" location="A126266386L" display="A126266386L" xr:uid="{E272FBEC-DF87-4FFE-9381-B21C60F2A074}"/>
    <hyperlink ref="F137" location="A126259042A" display="A126259042A" xr:uid="{9FC12602-0F77-494D-95D6-1C3869C9695F}"/>
    <hyperlink ref="D138" location="A126251658C" display="A126251658C" xr:uid="{2CA7C55F-1931-4B9B-B787-AD860E032FCA}"/>
    <hyperlink ref="E138" location="A126266346V" display="A126266346V" xr:uid="{5F60A1EA-097A-46BF-AA92-66275BDB5943}"/>
    <hyperlink ref="F138" location="A126259002J" display="A126259002J" xr:uid="{1F44FD8C-7113-485E-8BE8-35DD31FE7C9C}"/>
    <hyperlink ref="D139" location="A126251670V" display="A126251670V" xr:uid="{2448A249-4896-41D5-9366-6973943ECA70}"/>
    <hyperlink ref="E139" location="A126266358C" display="A126266358C" xr:uid="{A806361D-D123-4920-B730-5BDA5D69F107}"/>
    <hyperlink ref="F139" location="A126259014T" display="A126259014T" xr:uid="{6AD221A1-9AC7-4613-9BCF-3BC43E07FE90}"/>
    <hyperlink ref="D141" location="A126251730K" display="A126251730K" xr:uid="{0D5FBA74-2029-4068-8265-898F2833688A}"/>
    <hyperlink ref="E141" location="A126266418V" display="A126266418V" xr:uid="{814E2612-9200-4E0E-88E1-D14B09B2CB5B}"/>
    <hyperlink ref="F141" location="A126259074V" display="A126259074V" xr:uid="{E1533E12-DE7E-4AE3-A225-10F62A44FCB3}"/>
    <hyperlink ref="D142" location="A126251674C" display="A126251674C" xr:uid="{624606C6-DECC-42EC-9408-9963C4E8BE51}"/>
    <hyperlink ref="E142" location="A126266362V" display="A126266362V" xr:uid="{77EEC5FC-0F3A-410F-A1E9-CA51B5CF775E}"/>
    <hyperlink ref="F142" location="A126259018A" display="A126259018A" xr:uid="{C3CA5427-F693-47BB-9068-81A2DCAE4F02}"/>
    <hyperlink ref="D161" location="A126251666C" display="A126251666C" xr:uid="{D3D3DB4D-674F-4350-A9DD-00B179E338A8}"/>
    <hyperlink ref="E161" location="A126266354V" display="A126266354V" xr:uid="{E67CDE39-81FD-425E-BB74-B54F2659EDEC}"/>
    <hyperlink ref="F161" location="A126259010J" display="A126259010J" xr:uid="{8330E8E0-B4AD-4CAD-B5C6-193CDDFFDBB1}"/>
    <hyperlink ref="D145" location="A126251758L" display="A126251758L" xr:uid="{6AC5DF85-B93D-4D97-91F6-E96DF4742615}"/>
    <hyperlink ref="E145" location="A126266446C" display="A126266446C" xr:uid="{9C1F986C-11B4-475A-B634-8E2C2488A227}"/>
    <hyperlink ref="F145" location="A126259102T" display="A126259102T" xr:uid="{421136E0-75A8-496F-9579-BB1935A18C3B}"/>
    <hyperlink ref="D146" location="A126251762C" display="A126251762C" xr:uid="{C28A5BB3-F048-4770-88F8-31E78B5A3F86}"/>
    <hyperlink ref="E146" location="A126266450V" display="A126266450V" xr:uid="{91129738-FA94-4240-AFFC-AF3F1FF943E7}"/>
    <hyperlink ref="F146" location="A126259106A" display="A126259106A" xr:uid="{6BD289B6-B61A-47E3-A374-9BAC0EB6BFC2}"/>
    <hyperlink ref="D147" location="A126251682C" display="A126251682C" xr:uid="{BE852356-6302-41FB-A17E-4BDA0B86906B}"/>
    <hyperlink ref="E147" location="A126266370V" display="A126266370V" xr:uid="{8495C09D-4676-41E2-948B-AFF982E5E1D9}"/>
    <hyperlink ref="F147" location="A126259026A" display="A126259026A" xr:uid="{552F67D3-9AB6-433D-8870-04FB219612F3}"/>
    <hyperlink ref="D148" location="A126251662V" display="A126251662V" xr:uid="{A1539B80-424E-45E9-9AB0-C519233D754F}"/>
    <hyperlink ref="E148" location="A126266350K" display="A126266350K" xr:uid="{373DD1F2-1E2C-4E20-BFE0-4650115E53EB}"/>
    <hyperlink ref="F148" location="A126259006T" display="A126259006T" xr:uid="{04E1216F-E4C6-41AF-9625-A555CF059F81}"/>
    <hyperlink ref="D149" location="A126251702A" display="A126251702A" xr:uid="{5636382E-A3D9-4BC8-A15B-375CD6639D4F}"/>
    <hyperlink ref="E149" location="A126266390C" display="A126266390C" xr:uid="{73B655D6-2F7A-4AEA-8AD2-E70B24F1423A}"/>
    <hyperlink ref="F149" location="A126259046K" display="A126259046K" xr:uid="{F1F6A306-6C61-4020-B718-D92563D43D12}"/>
    <hyperlink ref="D150" location="A126251678L" display="A126251678L" xr:uid="{3CD412BC-9ADE-4A73-8ACF-02EA19F70F02}"/>
    <hyperlink ref="E150" location="A126266366C" display="A126266366C" xr:uid="{C868B783-4D4C-4D55-A320-F3DF3E449B05}"/>
    <hyperlink ref="F150" location="A126259022T" display="A126259022T" xr:uid="{6547A090-A665-4FFB-B735-EB675545B67E}"/>
    <hyperlink ref="D151" location="A126251706K" display="A126251706K" xr:uid="{928FEED8-8EB5-4ECF-9027-925AB339EE38}"/>
    <hyperlink ref="E151" location="A126266394L" display="A126266394L" xr:uid="{7D9174B0-94B3-4919-A14C-82645428842C}"/>
    <hyperlink ref="F151" location="A126259050A" display="A126259050A" xr:uid="{9DCC6A3B-5CFA-4C2A-B146-A9EDEF6ECEB8}"/>
    <hyperlink ref="D152" location="A126251686L" display="A126251686L" xr:uid="{FEB9080D-F102-4E41-8F61-35B450110A32}"/>
    <hyperlink ref="E152" location="A126266374C" display="A126266374C" xr:uid="{1563100F-4772-47CD-9487-4FB493922B62}"/>
    <hyperlink ref="F152" location="A126259030T" display="A126259030T" xr:uid="{58B5FD6B-660E-4F3C-8046-7B00D5C96A3E}"/>
    <hyperlink ref="D153" location="A126251710A" display="A126251710A" xr:uid="{B3A5A1D7-38A1-4406-8AE1-9C2275C58EFD}"/>
    <hyperlink ref="E153" location="A126266398W" display="A126266398W" xr:uid="{E01A7580-E540-4DE9-BB8C-3CC8F05BFDF9}"/>
    <hyperlink ref="F153" location="A126259054K" display="A126259054K" xr:uid="{5C8B7E59-5F9E-430D-93D9-C983FD3EA246}"/>
    <hyperlink ref="D154" location="A126251738C" display="A126251738C" xr:uid="{042E3DBD-9755-4860-A948-4E72A17ED506}"/>
    <hyperlink ref="E154" location="A126266426V" display="A126266426V" xr:uid="{2B411320-C3D4-4D0E-A6C6-D6C22CC51A93}"/>
    <hyperlink ref="F154" location="A126259082V" display="A126259082V" xr:uid="{2117B3DD-869C-48D0-8103-3671F54B2CBA}"/>
    <hyperlink ref="D155" location="A126251714K" display="A126251714K" xr:uid="{EE3DF06F-E2F3-45E1-9B91-81B19322D9B4}"/>
    <hyperlink ref="E155" location="A126266402A" display="A126266402A" xr:uid="{8459E534-7892-41C8-9901-EB2D78A39BDD}"/>
    <hyperlink ref="F155" location="A126259058V" display="A126259058V" xr:uid="{F9097630-1190-481A-AC14-2F4BC4E8FA2E}"/>
    <hyperlink ref="D156" location="A126251690C" display="A126251690C" xr:uid="{EFDA1E8A-5964-4AE5-82AA-2339690EA222}"/>
    <hyperlink ref="E156" location="A126266378L" display="A126266378L" xr:uid="{BD63DAE9-019B-4A5A-A1F9-E61CB3D768AF}"/>
    <hyperlink ref="F156" location="A126259034A" display="A126259034A" xr:uid="{6206E97E-7D28-42E2-946C-077884A3F052}"/>
    <hyperlink ref="D157" location="A126251766L" display="A126251766L" xr:uid="{F159F630-6B49-4A40-BD92-A051BD924615}"/>
    <hyperlink ref="E157" location="A126266454C" display="A126266454C" xr:uid="{187D7A8B-D2E6-487E-AFBD-D093A1A14F5D}"/>
    <hyperlink ref="F157" location="A126259110T" display="A126259110T" xr:uid="{7D278E72-D515-4990-8F00-04A48FE2CFAA}"/>
    <hyperlink ref="D158" location="A126251742V" display="A126251742V" xr:uid="{5E77B8DC-7CA6-4C70-88A7-38A6AB38DB9F}"/>
    <hyperlink ref="E158" location="A126266430K" display="A126266430K" xr:uid="{CE7F3C39-8DF9-457B-A512-645286D9D881}"/>
    <hyperlink ref="F158" location="A126259086C" display="A126259086C" xr:uid="{207E4DFD-779D-4289-92DA-518144F53133}"/>
    <hyperlink ref="D159" location="A126251746C" display="A126251746C" xr:uid="{3BEBA8FE-9868-4FE1-AD37-20543787DBDA}"/>
    <hyperlink ref="E159" location="A126266434V" display="A126266434V" xr:uid="{C3325C64-2C2C-4F69-B7A3-63170EDABC0D}"/>
    <hyperlink ref="F159" location="A126259090V" display="A126259090V" xr:uid="{FABF9EFD-6C18-461A-A562-7319B50E2814}"/>
    <hyperlink ref="D160" location="A126251790L" display="A126251790L" xr:uid="{A8C54EE5-B5C3-47C9-86A1-1DE10304D748}"/>
    <hyperlink ref="E160" location="A126266478W" display="A126266478W" xr:uid="{C4B2C9A4-E55E-4B43-B89A-51575AD0D57B}"/>
    <hyperlink ref="F160" location="A126259134K" display="A126259134K" xr:uid="{4C6426AE-517F-4D08-B24E-7EF72E895445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1441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2868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2869</v>
      </c>
    </row>
    <row r="6" spans="1:13" ht="15.75" customHeight="1">
      <c r="B6" s="79" t="s">
        <v>2870</v>
      </c>
      <c r="C6" s="79"/>
      <c r="D6" s="79"/>
      <c r="E6" s="79"/>
      <c r="F6" s="79"/>
      <c r="G6" s="79"/>
      <c r="H6" s="79"/>
      <c r="I6" s="79"/>
      <c r="J6" s="79"/>
      <c r="K6" s="79"/>
      <c r="L6" s="79"/>
    </row>
    <row r="8" spans="1:13" ht="15">
      <c r="D8" s="16" t="s">
        <v>2872</v>
      </c>
    </row>
    <row r="9" spans="1:13" s="17" customFormat="1"/>
    <row r="10" spans="1:13" ht="22.5" customHeight="1">
      <c r="A10" s="18" t="s">
        <v>2873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2874</v>
      </c>
      <c r="I10" s="18" t="s">
        <v>250</v>
      </c>
      <c r="J10" s="18" t="s">
        <v>252</v>
      </c>
      <c r="K10" s="18" t="s">
        <v>2875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45689</v>
      </c>
      <c r="H12" s="11">
        <v>11</v>
      </c>
      <c r="I12" s="20" t="s">
        <v>259</v>
      </c>
      <c r="J12" s="11" t="s">
        <v>261</v>
      </c>
      <c r="K12" s="11" t="s">
        <v>2877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45689</v>
      </c>
      <c r="H13" s="11">
        <v>11</v>
      </c>
      <c r="I13" s="20" t="s">
        <v>259</v>
      </c>
      <c r="J13" s="11" t="s">
        <v>261</v>
      </c>
      <c r="K13" s="11" t="s">
        <v>2877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45689</v>
      </c>
      <c r="H14" s="11">
        <v>11</v>
      </c>
      <c r="I14" s="20" t="s">
        <v>259</v>
      </c>
      <c r="J14" s="11" t="s">
        <v>261</v>
      </c>
      <c r="K14" s="11" t="s">
        <v>2877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45689</v>
      </c>
      <c r="H15" s="11">
        <v>11</v>
      </c>
      <c r="I15" s="20" t="s">
        <v>259</v>
      </c>
      <c r="J15" s="11" t="s">
        <v>261</v>
      </c>
      <c r="K15" s="11" t="s">
        <v>2877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45689</v>
      </c>
      <c r="H16" s="11">
        <v>11</v>
      </c>
      <c r="I16" s="20" t="s">
        <v>259</v>
      </c>
      <c r="J16" s="11" t="s">
        <v>261</v>
      </c>
      <c r="K16" s="11" t="s">
        <v>2877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45689</v>
      </c>
      <c r="H17" s="11">
        <v>11</v>
      </c>
      <c r="I17" s="20" t="s">
        <v>259</v>
      </c>
      <c r="J17" s="11" t="s">
        <v>261</v>
      </c>
      <c r="K17" s="11" t="s">
        <v>2877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45689</v>
      </c>
      <c r="H18" s="11">
        <v>11</v>
      </c>
      <c r="I18" s="20" t="s">
        <v>259</v>
      </c>
      <c r="J18" s="11" t="s">
        <v>261</v>
      </c>
      <c r="K18" s="11" t="s">
        <v>2877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45689</v>
      </c>
      <c r="H19" s="11">
        <v>11</v>
      </c>
      <c r="I19" s="20" t="s">
        <v>259</v>
      </c>
      <c r="J19" s="11" t="s">
        <v>261</v>
      </c>
      <c r="K19" s="11" t="s">
        <v>2877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45689</v>
      </c>
      <c r="H20" s="11">
        <v>11</v>
      </c>
      <c r="I20" s="20" t="s">
        <v>259</v>
      </c>
      <c r="J20" s="11" t="s">
        <v>261</v>
      </c>
      <c r="K20" s="11" t="s">
        <v>2877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45689</v>
      </c>
      <c r="H21" s="11">
        <v>11</v>
      </c>
      <c r="I21" s="20" t="s">
        <v>259</v>
      </c>
      <c r="J21" s="11" t="s">
        <v>261</v>
      </c>
      <c r="K21" s="11" t="s">
        <v>2877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45689</v>
      </c>
      <c r="H22" s="11">
        <v>11</v>
      </c>
      <c r="I22" s="20" t="s">
        <v>259</v>
      </c>
      <c r="J22" s="11" t="s">
        <v>261</v>
      </c>
      <c r="K22" s="11" t="s">
        <v>2877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45689</v>
      </c>
      <c r="H23" s="11">
        <v>11</v>
      </c>
      <c r="I23" s="20" t="s">
        <v>259</v>
      </c>
      <c r="J23" s="11" t="s">
        <v>261</v>
      </c>
      <c r="K23" s="11" t="s">
        <v>2877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45689</v>
      </c>
      <c r="H24" s="11">
        <v>11</v>
      </c>
      <c r="I24" s="20" t="s">
        <v>259</v>
      </c>
      <c r="J24" s="11" t="s">
        <v>261</v>
      </c>
      <c r="K24" s="11" t="s">
        <v>2877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45689</v>
      </c>
      <c r="H25" s="11">
        <v>11</v>
      </c>
      <c r="I25" s="20" t="s">
        <v>259</v>
      </c>
      <c r="J25" s="11" t="s">
        <v>261</v>
      </c>
      <c r="K25" s="11" t="s">
        <v>2877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45689</v>
      </c>
      <c r="H26" s="11">
        <v>11</v>
      </c>
      <c r="I26" s="20" t="s">
        <v>259</v>
      </c>
      <c r="J26" s="11" t="s">
        <v>261</v>
      </c>
      <c r="K26" s="11" t="s">
        <v>2877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45689</v>
      </c>
      <c r="H27" s="11">
        <v>11</v>
      </c>
      <c r="I27" s="20" t="s">
        <v>259</v>
      </c>
      <c r="J27" s="11" t="s">
        <v>261</v>
      </c>
      <c r="K27" s="11" t="s">
        <v>2877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45689</v>
      </c>
      <c r="H28" s="11">
        <v>11</v>
      </c>
      <c r="I28" s="20" t="s">
        <v>259</v>
      </c>
      <c r="J28" s="11" t="s">
        <v>261</v>
      </c>
      <c r="K28" s="11" t="s">
        <v>2877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45689</v>
      </c>
      <c r="H29" s="11">
        <v>11</v>
      </c>
      <c r="I29" s="20" t="s">
        <v>259</v>
      </c>
      <c r="J29" s="11" t="s">
        <v>261</v>
      </c>
      <c r="K29" s="11" t="s">
        <v>2877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45689</v>
      </c>
      <c r="H30" s="11">
        <v>11</v>
      </c>
      <c r="I30" s="20" t="s">
        <v>259</v>
      </c>
      <c r="J30" s="11" t="s">
        <v>261</v>
      </c>
      <c r="K30" s="11" t="s">
        <v>2877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45689</v>
      </c>
      <c r="H31" s="11">
        <v>11</v>
      </c>
      <c r="I31" s="20" t="s">
        <v>259</v>
      </c>
      <c r="J31" s="11" t="s">
        <v>261</v>
      </c>
      <c r="K31" s="11" t="s">
        <v>2877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45689</v>
      </c>
      <c r="H32" s="11">
        <v>11</v>
      </c>
      <c r="I32" s="20" t="s">
        <v>259</v>
      </c>
      <c r="J32" s="11" t="s">
        <v>261</v>
      </c>
      <c r="K32" s="11" t="s">
        <v>2877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45689</v>
      </c>
      <c r="H33" s="11">
        <v>11</v>
      </c>
      <c r="I33" s="20" t="s">
        <v>259</v>
      </c>
      <c r="J33" s="11" t="s">
        <v>261</v>
      </c>
      <c r="K33" s="11" t="s">
        <v>2877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45689</v>
      </c>
      <c r="H34" s="11">
        <v>11</v>
      </c>
      <c r="I34" s="20" t="s">
        <v>259</v>
      </c>
      <c r="J34" s="11" t="s">
        <v>261</v>
      </c>
      <c r="K34" s="11" t="s">
        <v>2877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45689</v>
      </c>
      <c r="H35" s="11">
        <v>11</v>
      </c>
      <c r="I35" s="20" t="s">
        <v>259</v>
      </c>
      <c r="J35" s="11" t="s">
        <v>261</v>
      </c>
      <c r="K35" s="11" t="s">
        <v>2877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45689</v>
      </c>
      <c r="H36" s="11">
        <v>11</v>
      </c>
      <c r="I36" s="20" t="s">
        <v>259</v>
      </c>
      <c r="J36" s="11" t="s">
        <v>261</v>
      </c>
      <c r="K36" s="11" t="s">
        <v>2877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45689</v>
      </c>
      <c r="H37" s="11">
        <v>11</v>
      </c>
      <c r="I37" s="20" t="s">
        <v>259</v>
      </c>
      <c r="J37" s="11" t="s">
        <v>261</v>
      </c>
      <c r="K37" s="11" t="s">
        <v>2877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45689</v>
      </c>
      <c r="H38" s="11">
        <v>11</v>
      </c>
      <c r="I38" s="20" t="s">
        <v>259</v>
      </c>
      <c r="J38" s="11" t="s">
        <v>261</v>
      </c>
      <c r="K38" s="11" t="s">
        <v>2877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45689</v>
      </c>
      <c r="H39" s="11">
        <v>11</v>
      </c>
      <c r="I39" s="20" t="s">
        <v>259</v>
      </c>
      <c r="J39" s="11" t="s">
        <v>261</v>
      </c>
      <c r="K39" s="11" t="s">
        <v>2877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45689</v>
      </c>
      <c r="H40" s="11">
        <v>11</v>
      </c>
      <c r="I40" s="20" t="s">
        <v>259</v>
      </c>
      <c r="J40" s="11" t="s">
        <v>261</v>
      </c>
      <c r="K40" s="11" t="s">
        <v>2877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45689</v>
      </c>
      <c r="H41" s="11">
        <v>11</v>
      </c>
      <c r="I41" s="20" t="s">
        <v>259</v>
      </c>
      <c r="J41" s="11" t="s">
        <v>261</v>
      </c>
      <c r="K41" s="11" t="s">
        <v>2877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45689</v>
      </c>
      <c r="H42" s="11">
        <v>11</v>
      </c>
      <c r="I42" s="20" t="s">
        <v>259</v>
      </c>
      <c r="J42" s="11" t="s">
        <v>261</v>
      </c>
      <c r="K42" s="11" t="s">
        <v>2877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45689</v>
      </c>
      <c r="H43" s="11">
        <v>11</v>
      </c>
      <c r="I43" s="20" t="s">
        <v>259</v>
      </c>
      <c r="J43" s="11" t="s">
        <v>261</v>
      </c>
      <c r="K43" s="11" t="s">
        <v>2877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45689</v>
      </c>
      <c r="H44" s="11">
        <v>11</v>
      </c>
      <c r="I44" s="20" t="s">
        <v>259</v>
      </c>
      <c r="J44" s="11" t="s">
        <v>261</v>
      </c>
      <c r="K44" s="11" t="s">
        <v>2877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45689</v>
      </c>
      <c r="H45" s="11">
        <v>11</v>
      </c>
      <c r="I45" s="20" t="s">
        <v>259</v>
      </c>
      <c r="J45" s="11" t="s">
        <v>261</v>
      </c>
      <c r="K45" s="11" t="s">
        <v>2877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45689</v>
      </c>
      <c r="H46" s="11">
        <v>11</v>
      </c>
      <c r="I46" s="20" t="s">
        <v>259</v>
      </c>
      <c r="J46" s="11" t="s">
        <v>261</v>
      </c>
      <c r="K46" s="11" t="s">
        <v>2877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45689</v>
      </c>
      <c r="H47" s="11">
        <v>11</v>
      </c>
      <c r="I47" s="20" t="s">
        <v>259</v>
      </c>
      <c r="J47" s="11" t="s">
        <v>261</v>
      </c>
      <c r="K47" s="11" t="s">
        <v>2877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45689</v>
      </c>
      <c r="H48" s="11">
        <v>11</v>
      </c>
      <c r="I48" s="20" t="s">
        <v>259</v>
      </c>
      <c r="J48" s="11" t="s">
        <v>261</v>
      </c>
      <c r="K48" s="11" t="s">
        <v>2877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45689</v>
      </c>
      <c r="H49" s="11">
        <v>11</v>
      </c>
      <c r="I49" s="20" t="s">
        <v>259</v>
      </c>
      <c r="J49" s="11" t="s">
        <v>261</v>
      </c>
      <c r="K49" s="11" t="s">
        <v>2877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45689</v>
      </c>
      <c r="H50" s="11">
        <v>11</v>
      </c>
      <c r="I50" s="20" t="s">
        <v>259</v>
      </c>
      <c r="J50" s="11" t="s">
        <v>261</v>
      </c>
      <c r="K50" s="11" t="s">
        <v>2877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45689</v>
      </c>
      <c r="H51" s="11">
        <v>11</v>
      </c>
      <c r="I51" s="20" t="s">
        <v>259</v>
      </c>
      <c r="J51" s="11" t="s">
        <v>261</v>
      </c>
      <c r="K51" s="11" t="s">
        <v>2877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45689</v>
      </c>
      <c r="H52" s="11">
        <v>11</v>
      </c>
      <c r="I52" s="20" t="s">
        <v>259</v>
      </c>
      <c r="J52" s="11" t="s">
        <v>261</v>
      </c>
      <c r="K52" s="11" t="s">
        <v>2877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45689</v>
      </c>
      <c r="H53" s="11">
        <v>11</v>
      </c>
      <c r="I53" s="20" t="s">
        <v>259</v>
      </c>
      <c r="J53" s="11" t="s">
        <v>261</v>
      </c>
      <c r="K53" s="11" t="s">
        <v>2877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45689</v>
      </c>
      <c r="H54" s="11">
        <v>11</v>
      </c>
      <c r="I54" s="20" t="s">
        <v>259</v>
      </c>
      <c r="J54" s="11" t="s">
        <v>261</v>
      </c>
      <c r="K54" s="11" t="s">
        <v>2877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45689</v>
      </c>
      <c r="H55" s="11">
        <v>11</v>
      </c>
      <c r="I55" s="20" t="s">
        <v>259</v>
      </c>
      <c r="J55" s="11" t="s">
        <v>261</v>
      </c>
      <c r="K55" s="11" t="s">
        <v>2877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45689</v>
      </c>
      <c r="H56" s="11">
        <v>11</v>
      </c>
      <c r="I56" s="20" t="s">
        <v>259</v>
      </c>
      <c r="J56" s="11" t="s">
        <v>261</v>
      </c>
      <c r="K56" s="11" t="s">
        <v>2877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45689</v>
      </c>
      <c r="H57" s="11">
        <v>11</v>
      </c>
      <c r="I57" s="20" t="s">
        <v>259</v>
      </c>
      <c r="J57" s="11" t="s">
        <v>261</v>
      </c>
      <c r="K57" s="11" t="s">
        <v>2877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45689</v>
      </c>
      <c r="H58" s="11">
        <v>11</v>
      </c>
      <c r="I58" s="20" t="s">
        <v>259</v>
      </c>
      <c r="J58" s="11" t="s">
        <v>261</v>
      </c>
      <c r="K58" s="11" t="s">
        <v>2877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45689</v>
      </c>
      <c r="H59" s="11">
        <v>11</v>
      </c>
      <c r="I59" s="20" t="s">
        <v>259</v>
      </c>
      <c r="J59" s="11" t="s">
        <v>261</v>
      </c>
      <c r="K59" s="11" t="s">
        <v>2877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45689</v>
      </c>
      <c r="H60" s="11">
        <v>11</v>
      </c>
      <c r="I60" s="20" t="s">
        <v>259</v>
      </c>
      <c r="J60" s="11" t="s">
        <v>261</v>
      </c>
      <c r="K60" s="11" t="s">
        <v>2877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45689</v>
      </c>
      <c r="H61" s="11">
        <v>11</v>
      </c>
      <c r="I61" s="20" t="s">
        <v>259</v>
      </c>
      <c r="J61" s="11" t="s">
        <v>261</v>
      </c>
      <c r="K61" s="11" t="s">
        <v>2877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45689</v>
      </c>
      <c r="H62" s="11">
        <v>11</v>
      </c>
      <c r="I62" s="20" t="s">
        <v>259</v>
      </c>
      <c r="J62" s="11" t="s">
        <v>261</v>
      </c>
      <c r="K62" s="11" t="s">
        <v>2877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45689</v>
      </c>
      <c r="H63" s="11">
        <v>11</v>
      </c>
      <c r="I63" s="20" t="s">
        <v>259</v>
      </c>
      <c r="J63" s="11" t="s">
        <v>261</v>
      </c>
      <c r="K63" s="11" t="s">
        <v>2877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45689</v>
      </c>
      <c r="H64" s="11">
        <v>11</v>
      </c>
      <c r="I64" s="20" t="s">
        <v>259</v>
      </c>
      <c r="J64" s="11" t="s">
        <v>261</v>
      </c>
      <c r="K64" s="11" t="s">
        <v>2877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45689</v>
      </c>
      <c r="H65" s="11">
        <v>11</v>
      </c>
      <c r="I65" s="20" t="s">
        <v>259</v>
      </c>
      <c r="J65" s="11" t="s">
        <v>261</v>
      </c>
      <c r="K65" s="11" t="s">
        <v>2877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45689</v>
      </c>
      <c r="H66" s="11">
        <v>11</v>
      </c>
      <c r="I66" s="20" t="s">
        <v>259</v>
      </c>
      <c r="J66" s="11" t="s">
        <v>261</v>
      </c>
      <c r="K66" s="11" t="s">
        <v>2877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45689</v>
      </c>
      <c r="H67" s="11">
        <v>11</v>
      </c>
      <c r="I67" s="20" t="s">
        <v>259</v>
      </c>
      <c r="J67" s="11" t="s">
        <v>261</v>
      </c>
      <c r="K67" s="11" t="s">
        <v>2877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45689</v>
      </c>
      <c r="H68" s="11">
        <v>11</v>
      </c>
      <c r="I68" s="20" t="s">
        <v>259</v>
      </c>
      <c r="J68" s="11" t="s">
        <v>261</v>
      </c>
      <c r="K68" s="11" t="s">
        <v>2877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45689</v>
      </c>
      <c r="H69" s="11">
        <v>11</v>
      </c>
      <c r="I69" s="20" t="s">
        <v>259</v>
      </c>
      <c r="J69" s="11" t="s">
        <v>261</v>
      </c>
      <c r="K69" s="11" t="s">
        <v>2877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45689</v>
      </c>
      <c r="H70" s="11">
        <v>11</v>
      </c>
      <c r="I70" s="20" t="s">
        <v>259</v>
      </c>
      <c r="J70" s="11" t="s">
        <v>261</v>
      </c>
      <c r="K70" s="11" t="s">
        <v>2877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45689</v>
      </c>
      <c r="H71" s="11">
        <v>11</v>
      </c>
      <c r="I71" s="20" t="s">
        <v>259</v>
      </c>
      <c r="J71" s="11" t="s">
        <v>261</v>
      </c>
      <c r="K71" s="11" t="s">
        <v>2877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45689</v>
      </c>
      <c r="H72" s="11">
        <v>11</v>
      </c>
      <c r="I72" s="20" t="s">
        <v>259</v>
      </c>
      <c r="J72" s="11" t="s">
        <v>261</v>
      </c>
      <c r="K72" s="11" t="s">
        <v>2877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45689</v>
      </c>
      <c r="H73" s="11">
        <v>11</v>
      </c>
      <c r="I73" s="20" t="s">
        <v>259</v>
      </c>
      <c r="J73" s="11" t="s">
        <v>261</v>
      </c>
      <c r="K73" s="11" t="s">
        <v>2877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45689</v>
      </c>
      <c r="H74" s="11">
        <v>11</v>
      </c>
      <c r="I74" s="20" t="s">
        <v>259</v>
      </c>
      <c r="J74" s="11" t="s">
        <v>261</v>
      </c>
      <c r="K74" s="11" t="s">
        <v>2877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45689</v>
      </c>
      <c r="H75" s="11">
        <v>11</v>
      </c>
      <c r="I75" s="20" t="s">
        <v>259</v>
      </c>
      <c r="J75" s="11" t="s">
        <v>261</v>
      </c>
      <c r="K75" s="11" t="s">
        <v>2877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45689</v>
      </c>
      <c r="H76" s="11">
        <v>11</v>
      </c>
      <c r="I76" s="20" t="s">
        <v>259</v>
      </c>
      <c r="J76" s="11" t="s">
        <v>261</v>
      </c>
      <c r="K76" s="11" t="s">
        <v>2877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45689</v>
      </c>
      <c r="H77" s="11">
        <v>11</v>
      </c>
      <c r="I77" s="20" t="s">
        <v>259</v>
      </c>
      <c r="J77" s="11" t="s">
        <v>261</v>
      </c>
      <c r="K77" s="11" t="s">
        <v>2877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45689</v>
      </c>
      <c r="H78" s="11">
        <v>11</v>
      </c>
      <c r="I78" s="20" t="s">
        <v>259</v>
      </c>
      <c r="J78" s="11" t="s">
        <v>261</v>
      </c>
      <c r="K78" s="11" t="s">
        <v>2877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45689</v>
      </c>
      <c r="H79" s="11">
        <v>11</v>
      </c>
      <c r="I79" s="20" t="s">
        <v>259</v>
      </c>
      <c r="J79" s="11" t="s">
        <v>261</v>
      </c>
      <c r="K79" s="11" t="s">
        <v>2877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45689</v>
      </c>
      <c r="H80" s="11">
        <v>11</v>
      </c>
      <c r="I80" s="20" t="s">
        <v>259</v>
      </c>
      <c r="J80" s="11" t="s">
        <v>261</v>
      </c>
      <c r="K80" s="11" t="s">
        <v>2877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45689</v>
      </c>
      <c r="H81" s="11">
        <v>11</v>
      </c>
      <c r="I81" s="20" t="s">
        <v>259</v>
      </c>
      <c r="J81" s="11" t="s">
        <v>261</v>
      </c>
      <c r="K81" s="11" t="s">
        <v>2877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45689</v>
      </c>
      <c r="H82" s="11">
        <v>11</v>
      </c>
      <c r="I82" s="20" t="s">
        <v>259</v>
      </c>
      <c r="J82" s="11" t="s">
        <v>261</v>
      </c>
      <c r="K82" s="11" t="s">
        <v>2877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45689</v>
      </c>
      <c r="H83" s="11">
        <v>11</v>
      </c>
      <c r="I83" s="20" t="s">
        <v>259</v>
      </c>
      <c r="J83" s="11" t="s">
        <v>261</v>
      </c>
      <c r="K83" s="11" t="s">
        <v>2877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45689</v>
      </c>
      <c r="H84" s="11">
        <v>11</v>
      </c>
      <c r="I84" s="20" t="s">
        <v>259</v>
      </c>
      <c r="J84" s="11" t="s">
        <v>261</v>
      </c>
      <c r="K84" s="11" t="s">
        <v>2877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45689</v>
      </c>
      <c r="H85" s="11">
        <v>11</v>
      </c>
      <c r="I85" s="20" t="s">
        <v>259</v>
      </c>
      <c r="J85" s="11" t="s">
        <v>261</v>
      </c>
      <c r="K85" s="11" t="s">
        <v>2877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45689</v>
      </c>
      <c r="H86" s="11">
        <v>11</v>
      </c>
      <c r="I86" s="20" t="s">
        <v>259</v>
      </c>
      <c r="J86" s="11" t="s">
        <v>261</v>
      </c>
      <c r="K86" s="11" t="s">
        <v>2877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45689</v>
      </c>
      <c r="H87" s="11">
        <v>11</v>
      </c>
      <c r="I87" s="20" t="s">
        <v>259</v>
      </c>
      <c r="J87" s="11" t="s">
        <v>261</v>
      </c>
      <c r="K87" s="11" t="s">
        <v>2877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45689</v>
      </c>
      <c r="H88" s="11">
        <v>11</v>
      </c>
      <c r="I88" s="20" t="s">
        <v>259</v>
      </c>
      <c r="J88" s="11" t="s">
        <v>261</v>
      </c>
      <c r="K88" s="11" t="s">
        <v>2877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45689</v>
      </c>
      <c r="H89" s="11">
        <v>11</v>
      </c>
      <c r="I89" s="20" t="s">
        <v>259</v>
      </c>
      <c r="J89" s="11" t="s">
        <v>261</v>
      </c>
      <c r="K89" s="11" t="s">
        <v>2877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45689</v>
      </c>
      <c r="H90" s="11">
        <v>11</v>
      </c>
      <c r="I90" s="20" t="s">
        <v>259</v>
      </c>
      <c r="J90" s="11" t="s">
        <v>261</v>
      </c>
      <c r="K90" s="11" t="s">
        <v>2877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45689</v>
      </c>
      <c r="H91" s="11">
        <v>11</v>
      </c>
      <c r="I91" s="20" t="s">
        <v>259</v>
      </c>
      <c r="J91" s="11" t="s">
        <v>261</v>
      </c>
      <c r="K91" s="11" t="s">
        <v>2877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45689</v>
      </c>
      <c r="H92" s="11">
        <v>11</v>
      </c>
      <c r="I92" s="20" t="s">
        <v>259</v>
      </c>
      <c r="J92" s="11" t="s">
        <v>261</v>
      </c>
      <c r="K92" s="11" t="s">
        <v>2877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45689</v>
      </c>
      <c r="H93" s="11">
        <v>11</v>
      </c>
      <c r="I93" s="20" t="s">
        <v>259</v>
      </c>
      <c r="J93" s="11" t="s">
        <v>261</v>
      </c>
      <c r="K93" s="11" t="s">
        <v>2877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45689</v>
      </c>
      <c r="H94" s="11">
        <v>11</v>
      </c>
      <c r="I94" s="20" t="s">
        <v>259</v>
      </c>
      <c r="J94" s="11" t="s">
        <v>261</v>
      </c>
      <c r="K94" s="11" t="s">
        <v>2877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45689</v>
      </c>
      <c r="H95" s="11">
        <v>11</v>
      </c>
      <c r="I95" s="20" t="s">
        <v>259</v>
      </c>
      <c r="J95" s="11" t="s">
        <v>261</v>
      </c>
      <c r="K95" s="11" t="s">
        <v>2877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45689</v>
      </c>
      <c r="H96" s="11">
        <v>11</v>
      </c>
      <c r="I96" s="20" t="s">
        <v>259</v>
      </c>
      <c r="J96" s="11" t="s">
        <v>261</v>
      </c>
      <c r="K96" s="11" t="s">
        <v>2877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45689</v>
      </c>
      <c r="H97" s="11">
        <v>11</v>
      </c>
      <c r="I97" s="20" t="s">
        <v>259</v>
      </c>
      <c r="J97" s="11" t="s">
        <v>261</v>
      </c>
      <c r="K97" s="11" t="s">
        <v>2877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45689</v>
      </c>
      <c r="H98" s="11">
        <v>11</v>
      </c>
      <c r="I98" s="20" t="s">
        <v>259</v>
      </c>
      <c r="J98" s="11" t="s">
        <v>261</v>
      </c>
      <c r="K98" s="11" t="s">
        <v>2877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45689</v>
      </c>
      <c r="H99" s="11">
        <v>11</v>
      </c>
      <c r="I99" s="20" t="s">
        <v>259</v>
      </c>
      <c r="J99" s="11" t="s">
        <v>261</v>
      </c>
      <c r="K99" s="11" t="s">
        <v>2877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45689</v>
      </c>
      <c r="H100" s="11">
        <v>11</v>
      </c>
      <c r="I100" s="20" t="s">
        <v>259</v>
      </c>
      <c r="J100" s="11" t="s">
        <v>261</v>
      </c>
      <c r="K100" s="11" t="s">
        <v>2877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45689</v>
      </c>
      <c r="H101" s="11">
        <v>11</v>
      </c>
      <c r="I101" s="20" t="s">
        <v>259</v>
      </c>
      <c r="J101" s="11" t="s">
        <v>261</v>
      </c>
      <c r="K101" s="11" t="s">
        <v>2877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45689</v>
      </c>
      <c r="H102" s="11">
        <v>11</v>
      </c>
      <c r="I102" s="20" t="s">
        <v>259</v>
      </c>
      <c r="J102" s="11" t="s">
        <v>261</v>
      </c>
      <c r="K102" s="11" t="s">
        <v>2877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45689</v>
      </c>
      <c r="H103" s="11">
        <v>11</v>
      </c>
      <c r="I103" s="20" t="s">
        <v>259</v>
      </c>
      <c r="J103" s="11" t="s">
        <v>261</v>
      </c>
      <c r="K103" s="11" t="s">
        <v>2877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45689</v>
      </c>
      <c r="H104" s="11">
        <v>11</v>
      </c>
      <c r="I104" s="20" t="s">
        <v>259</v>
      </c>
      <c r="J104" s="11" t="s">
        <v>261</v>
      </c>
      <c r="K104" s="11" t="s">
        <v>2877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45689</v>
      </c>
      <c r="H105" s="11">
        <v>11</v>
      </c>
      <c r="I105" s="20" t="s">
        <v>259</v>
      </c>
      <c r="J105" s="11" t="s">
        <v>261</v>
      </c>
      <c r="K105" s="11" t="s">
        <v>2877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45689</v>
      </c>
      <c r="H106" s="11">
        <v>11</v>
      </c>
      <c r="I106" s="20" t="s">
        <v>259</v>
      </c>
      <c r="J106" s="11" t="s">
        <v>261</v>
      </c>
      <c r="K106" s="11" t="s">
        <v>2877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45689</v>
      </c>
      <c r="H107" s="11">
        <v>11</v>
      </c>
      <c r="I107" s="20" t="s">
        <v>259</v>
      </c>
      <c r="J107" s="11" t="s">
        <v>261</v>
      </c>
      <c r="K107" s="11" t="s">
        <v>2877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45689</v>
      </c>
      <c r="H108" s="11">
        <v>11</v>
      </c>
      <c r="I108" s="20" t="s">
        <v>259</v>
      </c>
      <c r="J108" s="11" t="s">
        <v>261</v>
      </c>
      <c r="K108" s="11" t="s">
        <v>2877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45689</v>
      </c>
      <c r="H109" s="11">
        <v>11</v>
      </c>
      <c r="I109" s="20" t="s">
        <v>259</v>
      </c>
      <c r="J109" s="11" t="s">
        <v>261</v>
      </c>
      <c r="K109" s="11" t="s">
        <v>2877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45689</v>
      </c>
      <c r="H110" s="11">
        <v>11</v>
      </c>
      <c r="I110" s="20" t="s">
        <v>259</v>
      </c>
      <c r="J110" s="11" t="s">
        <v>261</v>
      </c>
      <c r="K110" s="11" t="s">
        <v>2877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45689</v>
      </c>
      <c r="H111" s="11">
        <v>11</v>
      </c>
      <c r="I111" s="20" t="s">
        <v>259</v>
      </c>
      <c r="J111" s="11" t="s">
        <v>261</v>
      </c>
      <c r="K111" s="11" t="s">
        <v>2877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45689</v>
      </c>
      <c r="H112" s="11">
        <v>11</v>
      </c>
      <c r="I112" s="20" t="s">
        <v>259</v>
      </c>
      <c r="J112" s="11" t="s">
        <v>261</v>
      </c>
      <c r="K112" s="11" t="s">
        <v>2877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45689</v>
      </c>
      <c r="H113" s="11">
        <v>11</v>
      </c>
      <c r="I113" s="20" t="s">
        <v>259</v>
      </c>
      <c r="J113" s="11" t="s">
        <v>261</v>
      </c>
      <c r="K113" s="11" t="s">
        <v>2877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45689</v>
      </c>
      <c r="H114" s="11">
        <v>11</v>
      </c>
      <c r="I114" s="20" t="s">
        <v>259</v>
      </c>
      <c r="J114" s="11" t="s">
        <v>261</v>
      </c>
      <c r="K114" s="11" t="s">
        <v>2877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45689</v>
      </c>
      <c r="H115" s="11">
        <v>11</v>
      </c>
      <c r="I115" s="20" t="s">
        <v>259</v>
      </c>
      <c r="J115" s="11" t="s">
        <v>261</v>
      </c>
      <c r="K115" s="11" t="s">
        <v>2877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45689</v>
      </c>
      <c r="H116" s="11">
        <v>11</v>
      </c>
      <c r="I116" s="20" t="s">
        <v>259</v>
      </c>
      <c r="J116" s="11" t="s">
        <v>261</v>
      </c>
      <c r="K116" s="11" t="s">
        <v>2877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45689</v>
      </c>
      <c r="H117" s="11">
        <v>11</v>
      </c>
      <c r="I117" s="20" t="s">
        <v>259</v>
      </c>
      <c r="J117" s="11" t="s">
        <v>261</v>
      </c>
      <c r="K117" s="11" t="s">
        <v>2877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45689</v>
      </c>
      <c r="H118" s="11">
        <v>11</v>
      </c>
      <c r="I118" s="20" t="s">
        <v>259</v>
      </c>
      <c r="J118" s="11" t="s">
        <v>261</v>
      </c>
      <c r="K118" s="11" t="s">
        <v>2877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45689</v>
      </c>
      <c r="H119" s="11">
        <v>11</v>
      </c>
      <c r="I119" s="20" t="s">
        <v>259</v>
      </c>
      <c r="J119" s="11" t="s">
        <v>261</v>
      </c>
      <c r="K119" s="11" t="s">
        <v>2877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45689</v>
      </c>
      <c r="H120" s="11">
        <v>11</v>
      </c>
      <c r="I120" s="20" t="s">
        <v>259</v>
      </c>
      <c r="J120" s="11" t="s">
        <v>261</v>
      </c>
      <c r="K120" s="11" t="s">
        <v>2877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45689</v>
      </c>
      <c r="H121" s="11">
        <v>11</v>
      </c>
      <c r="I121" s="20" t="s">
        <v>259</v>
      </c>
      <c r="J121" s="11" t="s">
        <v>261</v>
      </c>
      <c r="K121" s="11" t="s">
        <v>2877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45689</v>
      </c>
      <c r="H122" s="11">
        <v>11</v>
      </c>
      <c r="I122" s="20" t="s">
        <v>259</v>
      </c>
      <c r="J122" s="11" t="s">
        <v>261</v>
      </c>
      <c r="K122" s="11" t="s">
        <v>2877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45689</v>
      </c>
      <c r="H123" s="11">
        <v>11</v>
      </c>
      <c r="I123" s="20" t="s">
        <v>259</v>
      </c>
      <c r="J123" s="11" t="s">
        <v>261</v>
      </c>
      <c r="K123" s="11" t="s">
        <v>2877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45689</v>
      </c>
      <c r="H124" s="11">
        <v>11</v>
      </c>
      <c r="I124" s="20" t="s">
        <v>259</v>
      </c>
      <c r="J124" s="11" t="s">
        <v>261</v>
      </c>
      <c r="K124" s="11" t="s">
        <v>2877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45689</v>
      </c>
      <c r="H125" s="11">
        <v>11</v>
      </c>
      <c r="I125" s="20" t="s">
        <v>259</v>
      </c>
      <c r="J125" s="11" t="s">
        <v>261</v>
      </c>
      <c r="K125" s="11" t="s">
        <v>2877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45689</v>
      </c>
      <c r="H126" s="11">
        <v>11</v>
      </c>
      <c r="I126" s="20" t="s">
        <v>259</v>
      </c>
      <c r="J126" s="11" t="s">
        <v>261</v>
      </c>
      <c r="K126" s="11" t="s">
        <v>2877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45689</v>
      </c>
      <c r="H127" s="11">
        <v>11</v>
      </c>
      <c r="I127" s="20" t="s">
        <v>259</v>
      </c>
      <c r="J127" s="11" t="s">
        <v>261</v>
      </c>
      <c r="K127" s="11" t="s">
        <v>2877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45689</v>
      </c>
      <c r="H128" s="11">
        <v>11</v>
      </c>
      <c r="I128" s="20" t="s">
        <v>259</v>
      </c>
      <c r="J128" s="11" t="s">
        <v>261</v>
      </c>
      <c r="K128" s="11" t="s">
        <v>2877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45689</v>
      </c>
      <c r="H129" s="11">
        <v>11</v>
      </c>
      <c r="I129" s="20" t="s">
        <v>259</v>
      </c>
      <c r="J129" s="11" t="s">
        <v>261</v>
      </c>
      <c r="K129" s="11" t="s">
        <v>2877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45689</v>
      </c>
      <c r="H130" s="11">
        <v>11</v>
      </c>
      <c r="I130" s="20" t="s">
        <v>259</v>
      </c>
      <c r="J130" s="11" t="s">
        <v>261</v>
      </c>
      <c r="K130" s="11" t="s">
        <v>2877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45689</v>
      </c>
      <c r="H131" s="11">
        <v>11</v>
      </c>
      <c r="I131" s="20" t="s">
        <v>259</v>
      </c>
      <c r="J131" s="11" t="s">
        <v>261</v>
      </c>
      <c r="K131" s="11" t="s">
        <v>2877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45689</v>
      </c>
      <c r="H132" s="11">
        <v>11</v>
      </c>
      <c r="I132" s="20" t="s">
        <v>259</v>
      </c>
      <c r="J132" s="11" t="s">
        <v>261</v>
      </c>
      <c r="K132" s="11" t="s">
        <v>2877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45689</v>
      </c>
      <c r="H133" s="11">
        <v>11</v>
      </c>
      <c r="I133" s="20" t="s">
        <v>259</v>
      </c>
      <c r="J133" s="11" t="s">
        <v>261</v>
      </c>
      <c r="K133" s="11" t="s">
        <v>2877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45689</v>
      </c>
      <c r="H134" s="11">
        <v>11</v>
      </c>
      <c r="I134" s="20" t="s">
        <v>259</v>
      </c>
      <c r="J134" s="11" t="s">
        <v>261</v>
      </c>
      <c r="K134" s="11" t="s">
        <v>2877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45689</v>
      </c>
      <c r="H135" s="11">
        <v>11</v>
      </c>
      <c r="I135" s="20" t="s">
        <v>259</v>
      </c>
      <c r="J135" s="11" t="s">
        <v>261</v>
      </c>
      <c r="K135" s="11" t="s">
        <v>2877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45689</v>
      </c>
      <c r="H136" s="11">
        <v>11</v>
      </c>
      <c r="I136" s="20" t="s">
        <v>259</v>
      </c>
      <c r="J136" s="11" t="s">
        <v>261</v>
      </c>
      <c r="K136" s="11" t="s">
        <v>2877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45689</v>
      </c>
      <c r="H137" s="11">
        <v>11</v>
      </c>
      <c r="I137" s="20" t="s">
        <v>259</v>
      </c>
      <c r="J137" s="11" t="s">
        <v>261</v>
      </c>
      <c r="K137" s="11" t="s">
        <v>2877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45689</v>
      </c>
      <c r="H138" s="11">
        <v>11</v>
      </c>
      <c r="I138" s="20" t="s">
        <v>259</v>
      </c>
      <c r="J138" s="11" t="s">
        <v>261</v>
      </c>
      <c r="K138" s="11" t="s">
        <v>2877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45689</v>
      </c>
      <c r="H139" s="11">
        <v>11</v>
      </c>
      <c r="I139" s="20" t="s">
        <v>259</v>
      </c>
      <c r="J139" s="11" t="s">
        <v>261</v>
      </c>
      <c r="K139" s="11" t="s">
        <v>2877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45689</v>
      </c>
      <c r="H140" s="11">
        <v>11</v>
      </c>
      <c r="I140" s="20" t="s">
        <v>259</v>
      </c>
      <c r="J140" s="11" t="s">
        <v>261</v>
      </c>
      <c r="K140" s="11" t="s">
        <v>2877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45689</v>
      </c>
      <c r="H141" s="11">
        <v>11</v>
      </c>
      <c r="I141" s="20" t="s">
        <v>259</v>
      </c>
      <c r="J141" s="11" t="s">
        <v>261</v>
      </c>
      <c r="K141" s="11" t="s">
        <v>2877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45689</v>
      </c>
      <c r="H142" s="11">
        <v>11</v>
      </c>
      <c r="I142" s="20" t="s">
        <v>259</v>
      </c>
      <c r="J142" s="11" t="s">
        <v>261</v>
      </c>
      <c r="K142" s="11" t="s">
        <v>2877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45689</v>
      </c>
      <c r="H143" s="11">
        <v>11</v>
      </c>
      <c r="I143" s="20" t="s">
        <v>259</v>
      </c>
      <c r="J143" s="11" t="s">
        <v>261</v>
      </c>
      <c r="K143" s="11" t="s">
        <v>2877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45689</v>
      </c>
      <c r="H144" s="11">
        <v>11</v>
      </c>
      <c r="I144" s="20" t="s">
        <v>259</v>
      </c>
      <c r="J144" s="11" t="s">
        <v>261</v>
      </c>
      <c r="K144" s="11" t="s">
        <v>2877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45689</v>
      </c>
      <c r="H145" s="11">
        <v>11</v>
      </c>
      <c r="I145" s="20" t="s">
        <v>259</v>
      </c>
      <c r="J145" s="11" t="s">
        <v>261</v>
      </c>
      <c r="K145" s="11" t="s">
        <v>2877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45689</v>
      </c>
      <c r="H146" s="11">
        <v>11</v>
      </c>
      <c r="I146" s="20" t="s">
        <v>259</v>
      </c>
      <c r="J146" s="11" t="s">
        <v>261</v>
      </c>
      <c r="K146" s="11" t="s">
        <v>2877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45689</v>
      </c>
      <c r="H147" s="11">
        <v>11</v>
      </c>
      <c r="I147" s="20" t="s">
        <v>259</v>
      </c>
      <c r="J147" s="11" t="s">
        <v>261</v>
      </c>
      <c r="K147" s="11" t="s">
        <v>2877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45689</v>
      </c>
      <c r="H148" s="11">
        <v>11</v>
      </c>
      <c r="I148" s="20" t="s">
        <v>259</v>
      </c>
      <c r="J148" s="11" t="s">
        <v>261</v>
      </c>
      <c r="K148" s="11" t="s">
        <v>2877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45689</v>
      </c>
      <c r="H149" s="11">
        <v>11</v>
      </c>
      <c r="I149" s="20" t="s">
        <v>259</v>
      </c>
      <c r="J149" s="11" t="s">
        <v>261</v>
      </c>
      <c r="K149" s="11" t="s">
        <v>2877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45689</v>
      </c>
      <c r="H150" s="11">
        <v>11</v>
      </c>
      <c r="I150" s="20" t="s">
        <v>259</v>
      </c>
      <c r="J150" s="11" t="s">
        <v>261</v>
      </c>
      <c r="K150" s="11" t="s">
        <v>2877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45689</v>
      </c>
      <c r="H151" s="11">
        <v>11</v>
      </c>
      <c r="I151" s="20" t="s">
        <v>259</v>
      </c>
      <c r="J151" s="11" t="s">
        <v>261</v>
      </c>
      <c r="K151" s="11" t="s">
        <v>2877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45689</v>
      </c>
      <c r="H152" s="11">
        <v>11</v>
      </c>
      <c r="I152" s="20" t="s">
        <v>259</v>
      </c>
      <c r="J152" s="11" t="s">
        <v>261</v>
      </c>
      <c r="K152" s="11" t="s">
        <v>2877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45689</v>
      </c>
      <c r="H153" s="11">
        <v>11</v>
      </c>
      <c r="I153" s="20" t="s">
        <v>259</v>
      </c>
      <c r="J153" s="11" t="s">
        <v>261</v>
      </c>
      <c r="K153" s="11" t="s">
        <v>2877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45689</v>
      </c>
      <c r="H154" s="11">
        <v>11</v>
      </c>
      <c r="I154" s="20" t="s">
        <v>259</v>
      </c>
      <c r="J154" s="11" t="s">
        <v>261</v>
      </c>
      <c r="K154" s="11" t="s">
        <v>2877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45689</v>
      </c>
      <c r="H155" s="11">
        <v>11</v>
      </c>
      <c r="I155" s="20" t="s">
        <v>259</v>
      </c>
      <c r="J155" s="11" t="s">
        <v>261</v>
      </c>
      <c r="K155" s="11" t="s">
        <v>2877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45689</v>
      </c>
      <c r="H156" s="11">
        <v>11</v>
      </c>
      <c r="I156" s="20" t="s">
        <v>259</v>
      </c>
      <c r="J156" s="11" t="s">
        <v>261</v>
      </c>
      <c r="K156" s="11" t="s">
        <v>2877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45689</v>
      </c>
      <c r="H157" s="11">
        <v>11</v>
      </c>
      <c r="I157" s="20" t="s">
        <v>259</v>
      </c>
      <c r="J157" s="11" t="s">
        <v>261</v>
      </c>
      <c r="K157" s="11" t="s">
        <v>2877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45689</v>
      </c>
      <c r="H158" s="11">
        <v>11</v>
      </c>
      <c r="I158" s="20" t="s">
        <v>259</v>
      </c>
      <c r="J158" s="11" t="s">
        <v>261</v>
      </c>
      <c r="K158" s="11" t="s">
        <v>2877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45689</v>
      </c>
      <c r="H159" s="11">
        <v>11</v>
      </c>
      <c r="I159" s="20" t="s">
        <v>259</v>
      </c>
      <c r="J159" s="11" t="s">
        <v>261</v>
      </c>
      <c r="K159" s="11" t="s">
        <v>2877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45689</v>
      </c>
      <c r="H160" s="11">
        <v>11</v>
      </c>
      <c r="I160" s="20" t="s">
        <v>259</v>
      </c>
      <c r="J160" s="11" t="s">
        <v>261</v>
      </c>
      <c r="K160" s="11" t="s">
        <v>2877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45689</v>
      </c>
      <c r="H161" s="11">
        <v>11</v>
      </c>
      <c r="I161" s="20" t="s">
        <v>259</v>
      </c>
      <c r="J161" s="11" t="s">
        <v>261</v>
      </c>
      <c r="K161" s="11" t="s">
        <v>2877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45689</v>
      </c>
      <c r="H162" s="11">
        <v>11</v>
      </c>
      <c r="I162" s="20" t="s">
        <v>259</v>
      </c>
      <c r="J162" s="11" t="s">
        <v>261</v>
      </c>
      <c r="K162" s="11" t="s">
        <v>2877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45689</v>
      </c>
      <c r="H163" s="11">
        <v>11</v>
      </c>
      <c r="I163" s="20" t="s">
        <v>259</v>
      </c>
      <c r="J163" s="11" t="s">
        <v>261</v>
      </c>
      <c r="K163" s="11" t="s">
        <v>2877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45689</v>
      </c>
      <c r="H164" s="11">
        <v>11</v>
      </c>
      <c r="I164" s="20" t="s">
        <v>259</v>
      </c>
      <c r="J164" s="11" t="s">
        <v>261</v>
      </c>
      <c r="K164" s="11" t="s">
        <v>2877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45689</v>
      </c>
      <c r="H165" s="11">
        <v>11</v>
      </c>
      <c r="I165" s="20" t="s">
        <v>259</v>
      </c>
      <c r="J165" s="11" t="s">
        <v>261</v>
      </c>
      <c r="K165" s="11" t="s">
        <v>2877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45689</v>
      </c>
      <c r="H166" s="11">
        <v>11</v>
      </c>
      <c r="I166" s="20" t="s">
        <v>259</v>
      </c>
      <c r="J166" s="11" t="s">
        <v>261</v>
      </c>
      <c r="K166" s="11" t="s">
        <v>2877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45689</v>
      </c>
      <c r="H167" s="11">
        <v>11</v>
      </c>
      <c r="I167" s="20" t="s">
        <v>259</v>
      </c>
      <c r="J167" s="11" t="s">
        <v>261</v>
      </c>
      <c r="K167" s="11" t="s">
        <v>2877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45689</v>
      </c>
      <c r="H168" s="11">
        <v>11</v>
      </c>
      <c r="I168" s="20" t="s">
        <v>259</v>
      </c>
      <c r="J168" s="11" t="s">
        <v>261</v>
      </c>
      <c r="K168" s="11" t="s">
        <v>2877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45689</v>
      </c>
      <c r="H169" s="11">
        <v>11</v>
      </c>
      <c r="I169" s="20" t="s">
        <v>259</v>
      </c>
      <c r="J169" s="11" t="s">
        <v>261</v>
      </c>
      <c r="K169" s="11" t="s">
        <v>2877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45689</v>
      </c>
      <c r="H170" s="11">
        <v>11</v>
      </c>
      <c r="I170" s="20" t="s">
        <v>259</v>
      </c>
      <c r="J170" s="11" t="s">
        <v>261</v>
      </c>
      <c r="K170" s="11" t="s">
        <v>2877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45689</v>
      </c>
      <c r="H171" s="11">
        <v>11</v>
      </c>
      <c r="I171" s="20" t="s">
        <v>259</v>
      </c>
      <c r="J171" s="11" t="s">
        <v>261</v>
      </c>
      <c r="K171" s="11" t="s">
        <v>2877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45689</v>
      </c>
      <c r="H172" s="11">
        <v>11</v>
      </c>
      <c r="I172" s="20" t="s">
        <v>259</v>
      </c>
      <c r="J172" s="11" t="s">
        <v>261</v>
      </c>
      <c r="K172" s="11" t="s">
        <v>2877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45689</v>
      </c>
      <c r="H173" s="11">
        <v>11</v>
      </c>
      <c r="I173" s="20" t="s">
        <v>259</v>
      </c>
      <c r="J173" s="11" t="s">
        <v>261</v>
      </c>
      <c r="K173" s="11" t="s">
        <v>2877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45689</v>
      </c>
      <c r="H174" s="11">
        <v>11</v>
      </c>
      <c r="I174" s="20" t="s">
        <v>259</v>
      </c>
      <c r="J174" s="11" t="s">
        <v>261</v>
      </c>
      <c r="K174" s="11" t="s">
        <v>2877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45689</v>
      </c>
      <c r="H175" s="11">
        <v>11</v>
      </c>
      <c r="I175" s="20" t="s">
        <v>259</v>
      </c>
      <c r="J175" s="11" t="s">
        <v>261</v>
      </c>
      <c r="K175" s="11" t="s">
        <v>2877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45689</v>
      </c>
      <c r="H176" s="11">
        <v>11</v>
      </c>
      <c r="I176" s="20" t="s">
        <v>259</v>
      </c>
      <c r="J176" s="11" t="s">
        <v>261</v>
      </c>
      <c r="K176" s="11" t="s">
        <v>2877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45689</v>
      </c>
      <c r="H177" s="11">
        <v>11</v>
      </c>
      <c r="I177" s="20" t="s">
        <v>259</v>
      </c>
      <c r="J177" s="11" t="s">
        <v>261</v>
      </c>
      <c r="K177" s="11" t="s">
        <v>2877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45689</v>
      </c>
      <c r="H178" s="11">
        <v>11</v>
      </c>
      <c r="I178" s="20" t="s">
        <v>259</v>
      </c>
      <c r="J178" s="11" t="s">
        <v>261</v>
      </c>
      <c r="K178" s="11" t="s">
        <v>2877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45689</v>
      </c>
      <c r="H179" s="11">
        <v>11</v>
      </c>
      <c r="I179" s="20" t="s">
        <v>259</v>
      </c>
      <c r="J179" s="11" t="s">
        <v>261</v>
      </c>
      <c r="K179" s="11" t="s">
        <v>2877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45689</v>
      </c>
      <c r="H180" s="11">
        <v>11</v>
      </c>
      <c r="I180" s="20" t="s">
        <v>259</v>
      </c>
      <c r="J180" s="11" t="s">
        <v>261</v>
      </c>
      <c r="K180" s="11" t="s">
        <v>2877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45689</v>
      </c>
      <c r="H181" s="11">
        <v>11</v>
      </c>
      <c r="I181" s="20" t="s">
        <v>259</v>
      </c>
      <c r="J181" s="11" t="s">
        <v>261</v>
      </c>
      <c r="K181" s="11" t="s">
        <v>2877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45689</v>
      </c>
      <c r="H182" s="11">
        <v>11</v>
      </c>
      <c r="I182" s="20" t="s">
        <v>259</v>
      </c>
      <c r="J182" s="11" t="s">
        <v>261</v>
      </c>
      <c r="K182" s="11" t="s">
        <v>2877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45689</v>
      </c>
      <c r="H183" s="11">
        <v>11</v>
      </c>
      <c r="I183" s="20" t="s">
        <v>259</v>
      </c>
      <c r="J183" s="11" t="s">
        <v>261</v>
      </c>
      <c r="K183" s="11" t="s">
        <v>2877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45689</v>
      </c>
      <c r="H184" s="11">
        <v>11</v>
      </c>
      <c r="I184" s="20" t="s">
        <v>259</v>
      </c>
      <c r="J184" s="11" t="s">
        <v>261</v>
      </c>
      <c r="K184" s="11" t="s">
        <v>2877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45689</v>
      </c>
      <c r="H185" s="11">
        <v>11</v>
      </c>
      <c r="I185" s="20" t="s">
        <v>259</v>
      </c>
      <c r="J185" s="11" t="s">
        <v>261</v>
      </c>
      <c r="K185" s="11" t="s">
        <v>2877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45689</v>
      </c>
      <c r="H186" s="11">
        <v>11</v>
      </c>
      <c r="I186" s="20" t="s">
        <v>259</v>
      </c>
      <c r="J186" s="11" t="s">
        <v>261</v>
      </c>
      <c r="K186" s="11" t="s">
        <v>2877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45689</v>
      </c>
      <c r="H187" s="11">
        <v>11</v>
      </c>
      <c r="I187" s="20" t="s">
        <v>259</v>
      </c>
      <c r="J187" s="11" t="s">
        <v>261</v>
      </c>
      <c r="K187" s="11" t="s">
        <v>2877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45689</v>
      </c>
      <c r="H188" s="11">
        <v>11</v>
      </c>
      <c r="I188" s="20" t="s">
        <v>259</v>
      </c>
      <c r="J188" s="11" t="s">
        <v>261</v>
      </c>
      <c r="K188" s="11" t="s">
        <v>2877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45689</v>
      </c>
      <c r="H189" s="11">
        <v>11</v>
      </c>
      <c r="I189" s="20" t="s">
        <v>259</v>
      </c>
      <c r="J189" s="11" t="s">
        <v>261</v>
      </c>
      <c r="K189" s="11" t="s">
        <v>2877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45689</v>
      </c>
      <c r="H190" s="11">
        <v>11</v>
      </c>
      <c r="I190" s="20" t="s">
        <v>259</v>
      </c>
      <c r="J190" s="11" t="s">
        <v>261</v>
      </c>
      <c r="K190" s="11" t="s">
        <v>2877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45689</v>
      </c>
      <c r="H191" s="11">
        <v>11</v>
      </c>
      <c r="I191" s="20" t="s">
        <v>259</v>
      </c>
      <c r="J191" s="11" t="s">
        <v>261</v>
      </c>
      <c r="K191" s="11" t="s">
        <v>2877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45689</v>
      </c>
      <c r="H192" s="11">
        <v>11</v>
      </c>
      <c r="I192" s="20" t="s">
        <v>259</v>
      </c>
      <c r="J192" s="11" t="s">
        <v>261</v>
      </c>
      <c r="K192" s="11" t="s">
        <v>2877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45689</v>
      </c>
      <c r="H193" s="11">
        <v>11</v>
      </c>
      <c r="I193" s="20" t="s">
        <v>259</v>
      </c>
      <c r="J193" s="11" t="s">
        <v>261</v>
      </c>
      <c r="K193" s="11" t="s">
        <v>2877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45689</v>
      </c>
      <c r="H194" s="11">
        <v>11</v>
      </c>
      <c r="I194" s="20" t="s">
        <v>259</v>
      </c>
      <c r="J194" s="11" t="s">
        <v>261</v>
      </c>
      <c r="K194" s="11" t="s">
        <v>2877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45689</v>
      </c>
      <c r="H195" s="11">
        <v>11</v>
      </c>
      <c r="I195" s="20" t="s">
        <v>259</v>
      </c>
      <c r="J195" s="11" t="s">
        <v>261</v>
      </c>
      <c r="K195" s="11" t="s">
        <v>2877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45689</v>
      </c>
      <c r="H196" s="11">
        <v>11</v>
      </c>
      <c r="I196" s="20" t="s">
        <v>259</v>
      </c>
      <c r="J196" s="11" t="s">
        <v>261</v>
      </c>
      <c r="K196" s="11" t="s">
        <v>2877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45689</v>
      </c>
      <c r="H197" s="11">
        <v>11</v>
      </c>
      <c r="I197" s="20" t="s">
        <v>259</v>
      </c>
      <c r="J197" s="11" t="s">
        <v>261</v>
      </c>
      <c r="K197" s="11" t="s">
        <v>2877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45689</v>
      </c>
      <c r="H198" s="11">
        <v>11</v>
      </c>
      <c r="I198" s="20" t="s">
        <v>259</v>
      </c>
      <c r="J198" s="11" t="s">
        <v>261</v>
      </c>
      <c r="K198" s="11" t="s">
        <v>2877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45689</v>
      </c>
      <c r="H199" s="11">
        <v>11</v>
      </c>
      <c r="I199" s="20" t="s">
        <v>259</v>
      </c>
      <c r="J199" s="11" t="s">
        <v>261</v>
      </c>
      <c r="K199" s="11" t="s">
        <v>2877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45689</v>
      </c>
      <c r="H200" s="11">
        <v>11</v>
      </c>
      <c r="I200" s="20" t="s">
        <v>259</v>
      </c>
      <c r="J200" s="11" t="s">
        <v>261</v>
      </c>
      <c r="K200" s="11" t="s">
        <v>2877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45689</v>
      </c>
      <c r="H201" s="11">
        <v>11</v>
      </c>
      <c r="I201" s="20" t="s">
        <v>259</v>
      </c>
      <c r="J201" s="11" t="s">
        <v>261</v>
      </c>
      <c r="K201" s="11" t="s">
        <v>2877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45689</v>
      </c>
      <c r="H202" s="11">
        <v>11</v>
      </c>
      <c r="I202" s="20" t="s">
        <v>259</v>
      </c>
      <c r="J202" s="11" t="s">
        <v>261</v>
      </c>
      <c r="K202" s="11" t="s">
        <v>2877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45689</v>
      </c>
      <c r="H203" s="11">
        <v>11</v>
      </c>
      <c r="I203" s="20" t="s">
        <v>259</v>
      </c>
      <c r="J203" s="11" t="s">
        <v>261</v>
      </c>
      <c r="K203" s="11" t="s">
        <v>2877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45689</v>
      </c>
      <c r="H204" s="11">
        <v>11</v>
      </c>
      <c r="I204" s="20" t="s">
        <v>259</v>
      </c>
      <c r="J204" s="11" t="s">
        <v>261</v>
      </c>
      <c r="K204" s="11" t="s">
        <v>2877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45689</v>
      </c>
      <c r="H205" s="11">
        <v>11</v>
      </c>
      <c r="I205" s="20" t="s">
        <v>259</v>
      </c>
      <c r="J205" s="11" t="s">
        <v>261</v>
      </c>
      <c r="K205" s="11" t="s">
        <v>2877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45689</v>
      </c>
      <c r="H206" s="11">
        <v>11</v>
      </c>
      <c r="I206" s="20" t="s">
        <v>259</v>
      </c>
      <c r="J206" s="11" t="s">
        <v>261</v>
      </c>
      <c r="K206" s="11" t="s">
        <v>2877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45689</v>
      </c>
      <c r="H207" s="11">
        <v>11</v>
      </c>
      <c r="I207" s="20" t="s">
        <v>259</v>
      </c>
      <c r="J207" s="11" t="s">
        <v>261</v>
      </c>
      <c r="K207" s="11" t="s">
        <v>2877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45689</v>
      </c>
      <c r="H208" s="11">
        <v>11</v>
      </c>
      <c r="I208" s="20" t="s">
        <v>259</v>
      </c>
      <c r="J208" s="11" t="s">
        <v>261</v>
      </c>
      <c r="K208" s="11" t="s">
        <v>2877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45689</v>
      </c>
      <c r="H209" s="11">
        <v>11</v>
      </c>
      <c r="I209" s="20" t="s">
        <v>259</v>
      </c>
      <c r="J209" s="11" t="s">
        <v>261</v>
      </c>
      <c r="K209" s="11" t="s">
        <v>2877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45689</v>
      </c>
      <c r="H210" s="11">
        <v>11</v>
      </c>
      <c r="I210" s="20" t="s">
        <v>259</v>
      </c>
      <c r="J210" s="11" t="s">
        <v>261</v>
      </c>
      <c r="K210" s="11" t="s">
        <v>2877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45689</v>
      </c>
      <c r="H211" s="11">
        <v>11</v>
      </c>
      <c r="I211" s="20" t="s">
        <v>259</v>
      </c>
      <c r="J211" s="11" t="s">
        <v>261</v>
      </c>
      <c r="K211" s="11" t="s">
        <v>2877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45689</v>
      </c>
      <c r="H212" s="11">
        <v>11</v>
      </c>
      <c r="I212" s="20" t="s">
        <v>259</v>
      </c>
      <c r="J212" s="11" t="s">
        <v>261</v>
      </c>
      <c r="K212" s="11" t="s">
        <v>2877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45689</v>
      </c>
      <c r="H213" s="11">
        <v>11</v>
      </c>
      <c r="I213" s="20" t="s">
        <v>259</v>
      </c>
      <c r="J213" s="11" t="s">
        <v>261</v>
      </c>
      <c r="K213" s="11" t="s">
        <v>2877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45689</v>
      </c>
      <c r="H214" s="11">
        <v>11</v>
      </c>
      <c r="I214" s="20" t="s">
        <v>259</v>
      </c>
      <c r="J214" s="11" t="s">
        <v>261</v>
      </c>
      <c r="K214" s="11" t="s">
        <v>2877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45689</v>
      </c>
      <c r="H215" s="11">
        <v>11</v>
      </c>
      <c r="I215" s="20" t="s">
        <v>259</v>
      </c>
      <c r="J215" s="11" t="s">
        <v>261</v>
      </c>
      <c r="K215" s="11" t="s">
        <v>2877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45689</v>
      </c>
      <c r="H216" s="11">
        <v>11</v>
      </c>
      <c r="I216" s="20" t="s">
        <v>259</v>
      </c>
      <c r="J216" s="11" t="s">
        <v>261</v>
      </c>
      <c r="K216" s="11" t="s">
        <v>2877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45689</v>
      </c>
      <c r="H217" s="11">
        <v>11</v>
      </c>
      <c r="I217" s="20" t="s">
        <v>259</v>
      </c>
      <c r="J217" s="11" t="s">
        <v>261</v>
      </c>
      <c r="K217" s="11" t="s">
        <v>2877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45689</v>
      </c>
      <c r="H218" s="11">
        <v>11</v>
      </c>
      <c r="I218" s="20" t="s">
        <v>259</v>
      </c>
      <c r="J218" s="11" t="s">
        <v>261</v>
      </c>
      <c r="K218" s="11" t="s">
        <v>2877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45689</v>
      </c>
      <c r="H219" s="11">
        <v>11</v>
      </c>
      <c r="I219" s="20" t="s">
        <v>259</v>
      </c>
      <c r="J219" s="11" t="s">
        <v>261</v>
      </c>
      <c r="K219" s="11" t="s">
        <v>2877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45689</v>
      </c>
      <c r="H220" s="11">
        <v>11</v>
      </c>
      <c r="I220" s="20" t="s">
        <v>259</v>
      </c>
      <c r="J220" s="11" t="s">
        <v>261</v>
      </c>
      <c r="K220" s="11" t="s">
        <v>2877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45689</v>
      </c>
      <c r="H221" s="11">
        <v>11</v>
      </c>
      <c r="I221" s="20" t="s">
        <v>259</v>
      </c>
      <c r="J221" s="11" t="s">
        <v>261</v>
      </c>
      <c r="K221" s="11" t="s">
        <v>2877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45689</v>
      </c>
      <c r="H222" s="11">
        <v>11</v>
      </c>
      <c r="I222" s="20" t="s">
        <v>259</v>
      </c>
      <c r="J222" s="11" t="s">
        <v>261</v>
      </c>
      <c r="K222" s="11" t="s">
        <v>2877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45689</v>
      </c>
      <c r="H223" s="11">
        <v>11</v>
      </c>
      <c r="I223" s="20" t="s">
        <v>259</v>
      </c>
      <c r="J223" s="11" t="s">
        <v>261</v>
      </c>
      <c r="K223" s="11" t="s">
        <v>2877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45689</v>
      </c>
      <c r="H224" s="11">
        <v>11</v>
      </c>
      <c r="I224" s="20" t="s">
        <v>259</v>
      </c>
      <c r="J224" s="11" t="s">
        <v>261</v>
      </c>
      <c r="K224" s="11" t="s">
        <v>2877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45689</v>
      </c>
      <c r="H225" s="11">
        <v>11</v>
      </c>
      <c r="I225" s="20" t="s">
        <v>259</v>
      </c>
      <c r="J225" s="11" t="s">
        <v>261</v>
      </c>
      <c r="K225" s="11" t="s">
        <v>2877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45689</v>
      </c>
      <c r="H226" s="11">
        <v>11</v>
      </c>
      <c r="I226" s="20" t="s">
        <v>259</v>
      </c>
      <c r="J226" s="11" t="s">
        <v>261</v>
      </c>
      <c r="K226" s="11" t="s">
        <v>2877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45689</v>
      </c>
      <c r="H227" s="11">
        <v>11</v>
      </c>
      <c r="I227" s="20" t="s">
        <v>259</v>
      </c>
      <c r="J227" s="11" t="s">
        <v>261</v>
      </c>
      <c r="K227" s="11" t="s">
        <v>2877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45689</v>
      </c>
      <c r="H228" s="11">
        <v>11</v>
      </c>
      <c r="I228" s="20" t="s">
        <v>259</v>
      </c>
      <c r="J228" s="11" t="s">
        <v>261</v>
      </c>
      <c r="K228" s="11" t="s">
        <v>2877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45689</v>
      </c>
      <c r="H229" s="11">
        <v>11</v>
      </c>
      <c r="I229" s="20" t="s">
        <v>259</v>
      </c>
      <c r="J229" s="11" t="s">
        <v>261</v>
      </c>
      <c r="K229" s="11" t="s">
        <v>2877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45689</v>
      </c>
      <c r="H230" s="11">
        <v>11</v>
      </c>
      <c r="I230" s="20" t="s">
        <v>259</v>
      </c>
      <c r="J230" s="11" t="s">
        <v>261</v>
      </c>
      <c r="K230" s="11" t="s">
        <v>2877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45689</v>
      </c>
      <c r="H231" s="11">
        <v>11</v>
      </c>
      <c r="I231" s="20" t="s">
        <v>259</v>
      </c>
      <c r="J231" s="11" t="s">
        <v>261</v>
      </c>
      <c r="K231" s="11" t="s">
        <v>2877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45689</v>
      </c>
      <c r="H232" s="11">
        <v>11</v>
      </c>
      <c r="I232" s="20" t="s">
        <v>259</v>
      </c>
      <c r="J232" s="11" t="s">
        <v>261</v>
      </c>
      <c r="K232" s="11" t="s">
        <v>2877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45689</v>
      </c>
      <c r="H233" s="11">
        <v>11</v>
      </c>
      <c r="I233" s="20" t="s">
        <v>259</v>
      </c>
      <c r="J233" s="11" t="s">
        <v>261</v>
      </c>
      <c r="K233" s="11" t="s">
        <v>2877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45689</v>
      </c>
      <c r="H234" s="11">
        <v>11</v>
      </c>
      <c r="I234" s="20" t="s">
        <v>259</v>
      </c>
      <c r="J234" s="11" t="s">
        <v>261</v>
      </c>
      <c r="K234" s="11" t="s">
        <v>2877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45689</v>
      </c>
      <c r="H235" s="11">
        <v>11</v>
      </c>
      <c r="I235" s="20" t="s">
        <v>259</v>
      </c>
      <c r="J235" s="11" t="s">
        <v>261</v>
      </c>
      <c r="K235" s="11" t="s">
        <v>2877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45689</v>
      </c>
      <c r="H236" s="11">
        <v>11</v>
      </c>
      <c r="I236" s="20" t="s">
        <v>259</v>
      </c>
      <c r="J236" s="11" t="s">
        <v>261</v>
      </c>
      <c r="K236" s="11" t="s">
        <v>2877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45689</v>
      </c>
      <c r="H237" s="11">
        <v>11</v>
      </c>
      <c r="I237" s="20" t="s">
        <v>259</v>
      </c>
      <c r="J237" s="11" t="s">
        <v>261</v>
      </c>
      <c r="K237" s="11" t="s">
        <v>2877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45689</v>
      </c>
      <c r="H238" s="11">
        <v>11</v>
      </c>
      <c r="I238" s="20" t="s">
        <v>259</v>
      </c>
      <c r="J238" s="11" t="s">
        <v>261</v>
      </c>
      <c r="K238" s="11" t="s">
        <v>2877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45689</v>
      </c>
      <c r="H239" s="11">
        <v>11</v>
      </c>
      <c r="I239" s="20" t="s">
        <v>259</v>
      </c>
      <c r="J239" s="11" t="s">
        <v>261</v>
      </c>
      <c r="K239" s="11" t="s">
        <v>2877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45689</v>
      </c>
      <c r="H240" s="11">
        <v>11</v>
      </c>
      <c r="I240" s="20" t="s">
        <v>259</v>
      </c>
      <c r="J240" s="11" t="s">
        <v>261</v>
      </c>
      <c r="K240" s="11" t="s">
        <v>2877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45689</v>
      </c>
      <c r="H241" s="11">
        <v>11</v>
      </c>
      <c r="I241" s="20" t="s">
        <v>259</v>
      </c>
      <c r="J241" s="11" t="s">
        <v>261</v>
      </c>
      <c r="K241" s="11" t="s">
        <v>2877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45689</v>
      </c>
      <c r="H242" s="11">
        <v>11</v>
      </c>
      <c r="I242" s="20" t="s">
        <v>259</v>
      </c>
      <c r="J242" s="11" t="s">
        <v>261</v>
      </c>
      <c r="K242" s="11" t="s">
        <v>2877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45689</v>
      </c>
      <c r="H243" s="11">
        <v>11</v>
      </c>
      <c r="I243" s="20" t="s">
        <v>259</v>
      </c>
      <c r="J243" s="11" t="s">
        <v>261</v>
      </c>
      <c r="K243" s="11" t="s">
        <v>2877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45689</v>
      </c>
      <c r="H244" s="11">
        <v>11</v>
      </c>
      <c r="I244" s="20" t="s">
        <v>259</v>
      </c>
      <c r="J244" s="11" t="s">
        <v>261</v>
      </c>
      <c r="K244" s="11" t="s">
        <v>2877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45689</v>
      </c>
      <c r="H245" s="11">
        <v>11</v>
      </c>
      <c r="I245" s="20" t="s">
        <v>259</v>
      </c>
      <c r="J245" s="11" t="s">
        <v>261</v>
      </c>
      <c r="K245" s="11" t="s">
        <v>2877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45689</v>
      </c>
      <c r="H246" s="11">
        <v>11</v>
      </c>
      <c r="I246" s="20" t="s">
        <v>259</v>
      </c>
      <c r="J246" s="11" t="s">
        <v>261</v>
      </c>
      <c r="K246" s="11" t="s">
        <v>2877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45689</v>
      </c>
      <c r="H247" s="11">
        <v>11</v>
      </c>
      <c r="I247" s="20" t="s">
        <v>259</v>
      </c>
      <c r="J247" s="11" t="s">
        <v>261</v>
      </c>
      <c r="K247" s="11" t="s">
        <v>2877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45689</v>
      </c>
      <c r="H248" s="11">
        <v>11</v>
      </c>
      <c r="I248" s="20" t="s">
        <v>259</v>
      </c>
      <c r="J248" s="11" t="s">
        <v>261</v>
      </c>
      <c r="K248" s="11" t="s">
        <v>2877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45689</v>
      </c>
      <c r="H249" s="11">
        <v>11</v>
      </c>
      <c r="I249" s="20" t="s">
        <v>259</v>
      </c>
      <c r="J249" s="11" t="s">
        <v>261</v>
      </c>
      <c r="K249" s="11" t="s">
        <v>2877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45689</v>
      </c>
      <c r="H250" s="11">
        <v>11</v>
      </c>
      <c r="I250" s="20" t="s">
        <v>259</v>
      </c>
      <c r="J250" s="11" t="s">
        <v>261</v>
      </c>
      <c r="K250" s="11" t="s">
        <v>2877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45689</v>
      </c>
      <c r="H251" s="11">
        <v>11</v>
      </c>
      <c r="I251" s="20" t="s">
        <v>259</v>
      </c>
      <c r="J251" s="11" t="s">
        <v>261</v>
      </c>
      <c r="K251" s="11" t="s">
        <v>2877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45689</v>
      </c>
      <c r="H252" s="11">
        <v>11</v>
      </c>
      <c r="I252" s="20" t="s">
        <v>259</v>
      </c>
      <c r="J252" s="11" t="s">
        <v>261</v>
      </c>
      <c r="K252" s="11" t="s">
        <v>2877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45689</v>
      </c>
      <c r="H253" s="11">
        <v>11</v>
      </c>
      <c r="I253" s="20" t="s">
        <v>259</v>
      </c>
      <c r="J253" s="11" t="s">
        <v>261</v>
      </c>
      <c r="K253" s="11" t="s">
        <v>2877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45689</v>
      </c>
      <c r="H254" s="11">
        <v>11</v>
      </c>
      <c r="I254" s="20" t="s">
        <v>259</v>
      </c>
      <c r="J254" s="11" t="s">
        <v>261</v>
      </c>
      <c r="K254" s="11" t="s">
        <v>2877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45689</v>
      </c>
      <c r="H255" s="11">
        <v>11</v>
      </c>
      <c r="I255" s="20" t="s">
        <v>259</v>
      </c>
      <c r="J255" s="11" t="s">
        <v>261</v>
      </c>
      <c r="K255" s="11" t="s">
        <v>2877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45689</v>
      </c>
      <c r="H256" s="11">
        <v>11</v>
      </c>
      <c r="I256" s="20" t="s">
        <v>259</v>
      </c>
      <c r="J256" s="11" t="s">
        <v>261</v>
      </c>
      <c r="K256" s="11" t="s">
        <v>2877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45689</v>
      </c>
      <c r="H257" s="11">
        <v>11</v>
      </c>
      <c r="I257" s="20" t="s">
        <v>259</v>
      </c>
      <c r="J257" s="11" t="s">
        <v>261</v>
      </c>
      <c r="K257" s="11" t="s">
        <v>2877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45689</v>
      </c>
      <c r="H258" s="11">
        <v>11</v>
      </c>
      <c r="I258" s="20" t="s">
        <v>259</v>
      </c>
      <c r="J258" s="11" t="s">
        <v>261</v>
      </c>
      <c r="K258" s="11" t="s">
        <v>2877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45689</v>
      </c>
      <c r="H259" s="11">
        <v>11</v>
      </c>
      <c r="I259" s="20" t="s">
        <v>259</v>
      </c>
      <c r="J259" s="11" t="s">
        <v>261</v>
      </c>
      <c r="K259" s="11" t="s">
        <v>2877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45689</v>
      </c>
      <c r="H260" s="11">
        <v>11</v>
      </c>
      <c r="I260" s="20" t="s">
        <v>259</v>
      </c>
      <c r="J260" s="11" t="s">
        <v>261</v>
      </c>
      <c r="K260" s="11" t="s">
        <v>2877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45689</v>
      </c>
      <c r="H261" s="11">
        <v>11</v>
      </c>
      <c r="I261" s="20" t="s">
        <v>259</v>
      </c>
      <c r="J261" s="11" t="s">
        <v>261</v>
      </c>
      <c r="K261" s="11" t="s">
        <v>2877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762</v>
      </c>
      <c r="F262" s="10">
        <v>42036</v>
      </c>
      <c r="G262" s="10">
        <v>45689</v>
      </c>
      <c r="H262" s="11">
        <v>11</v>
      </c>
      <c r="I262" s="20" t="s">
        <v>259</v>
      </c>
      <c r="J262" s="11" t="s">
        <v>261</v>
      </c>
      <c r="K262" s="11" t="s">
        <v>2877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763</v>
      </c>
      <c r="F263" s="10">
        <v>42036</v>
      </c>
      <c r="G263" s="10">
        <v>45689</v>
      </c>
      <c r="H263" s="11">
        <v>11</v>
      </c>
      <c r="I263" s="20" t="s">
        <v>259</v>
      </c>
      <c r="J263" s="11" t="s">
        <v>261</v>
      </c>
      <c r="K263" s="11" t="s">
        <v>2877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764</v>
      </c>
      <c r="F264" s="10">
        <v>42036</v>
      </c>
      <c r="G264" s="10">
        <v>45689</v>
      </c>
      <c r="H264" s="11">
        <v>11</v>
      </c>
      <c r="I264" s="20" t="s">
        <v>259</v>
      </c>
      <c r="J264" s="11" t="s">
        <v>261</v>
      </c>
      <c r="K264" s="11" t="s">
        <v>2877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765</v>
      </c>
      <c r="F265" s="10">
        <v>42036</v>
      </c>
      <c r="G265" s="10">
        <v>45689</v>
      </c>
      <c r="H265" s="11">
        <v>11</v>
      </c>
      <c r="I265" s="20" t="s">
        <v>259</v>
      </c>
      <c r="J265" s="11" t="s">
        <v>261</v>
      </c>
      <c r="K265" s="11" t="s">
        <v>2877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766</v>
      </c>
      <c r="F266" s="10">
        <v>42036</v>
      </c>
      <c r="G266" s="10">
        <v>45689</v>
      </c>
      <c r="H266" s="11">
        <v>11</v>
      </c>
      <c r="I266" s="20" t="s">
        <v>259</v>
      </c>
      <c r="J266" s="11" t="s">
        <v>261</v>
      </c>
      <c r="K266" s="11" t="s">
        <v>2877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767</v>
      </c>
      <c r="F267" s="10">
        <v>42036</v>
      </c>
      <c r="G267" s="10">
        <v>45689</v>
      </c>
      <c r="H267" s="11">
        <v>11</v>
      </c>
      <c r="I267" s="20" t="s">
        <v>259</v>
      </c>
      <c r="J267" s="11" t="s">
        <v>261</v>
      </c>
      <c r="K267" s="11" t="s">
        <v>2877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768</v>
      </c>
      <c r="F268" s="10">
        <v>42036</v>
      </c>
      <c r="G268" s="10">
        <v>45689</v>
      </c>
      <c r="H268" s="11">
        <v>11</v>
      </c>
      <c r="I268" s="20" t="s">
        <v>259</v>
      </c>
      <c r="J268" s="11" t="s">
        <v>261</v>
      </c>
      <c r="K268" s="11" t="s">
        <v>2877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769</v>
      </c>
      <c r="F269" s="10">
        <v>42036</v>
      </c>
      <c r="G269" s="10">
        <v>45689</v>
      </c>
      <c r="H269" s="11">
        <v>11</v>
      </c>
      <c r="I269" s="20" t="s">
        <v>259</v>
      </c>
      <c r="J269" s="11" t="s">
        <v>261</v>
      </c>
      <c r="K269" s="11" t="s">
        <v>2877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770</v>
      </c>
      <c r="F270" s="10">
        <v>42036</v>
      </c>
      <c r="G270" s="10">
        <v>45689</v>
      </c>
      <c r="H270" s="11">
        <v>11</v>
      </c>
      <c r="I270" s="20" t="s">
        <v>259</v>
      </c>
      <c r="J270" s="11" t="s">
        <v>261</v>
      </c>
      <c r="K270" s="11" t="s">
        <v>2877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771</v>
      </c>
      <c r="F271" s="10">
        <v>42036</v>
      </c>
      <c r="G271" s="10">
        <v>45689</v>
      </c>
      <c r="H271" s="11">
        <v>11</v>
      </c>
      <c r="I271" s="20" t="s">
        <v>259</v>
      </c>
      <c r="J271" s="11" t="s">
        <v>261</v>
      </c>
      <c r="K271" s="11" t="s">
        <v>2877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772</v>
      </c>
      <c r="F272" s="10">
        <v>42036</v>
      </c>
      <c r="G272" s="10">
        <v>45689</v>
      </c>
      <c r="H272" s="11">
        <v>11</v>
      </c>
      <c r="I272" s="20" t="s">
        <v>259</v>
      </c>
      <c r="J272" s="11" t="s">
        <v>261</v>
      </c>
      <c r="K272" s="11" t="s">
        <v>2877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773</v>
      </c>
      <c r="F273" s="10">
        <v>42036</v>
      </c>
      <c r="G273" s="10">
        <v>45689</v>
      </c>
      <c r="H273" s="11">
        <v>11</v>
      </c>
      <c r="I273" s="20" t="s">
        <v>259</v>
      </c>
      <c r="J273" s="11" t="s">
        <v>261</v>
      </c>
      <c r="K273" s="11" t="s">
        <v>2877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774</v>
      </c>
      <c r="F274" s="10">
        <v>42036</v>
      </c>
      <c r="G274" s="10">
        <v>45689</v>
      </c>
      <c r="H274" s="11">
        <v>11</v>
      </c>
      <c r="I274" s="20" t="s">
        <v>259</v>
      </c>
      <c r="J274" s="11" t="s">
        <v>261</v>
      </c>
      <c r="K274" s="11" t="s">
        <v>2877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775</v>
      </c>
      <c r="F275" s="10">
        <v>42036</v>
      </c>
      <c r="G275" s="10">
        <v>45689</v>
      </c>
      <c r="H275" s="11">
        <v>11</v>
      </c>
      <c r="I275" s="20" t="s">
        <v>259</v>
      </c>
      <c r="J275" s="11" t="s">
        <v>261</v>
      </c>
      <c r="K275" s="11" t="s">
        <v>2877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776</v>
      </c>
      <c r="F276" s="10">
        <v>42036</v>
      </c>
      <c r="G276" s="10">
        <v>45689</v>
      </c>
      <c r="H276" s="11">
        <v>11</v>
      </c>
      <c r="I276" s="20" t="s">
        <v>259</v>
      </c>
      <c r="J276" s="11" t="s">
        <v>261</v>
      </c>
      <c r="K276" s="11" t="s">
        <v>2877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777</v>
      </c>
      <c r="F277" s="10">
        <v>42036</v>
      </c>
      <c r="G277" s="10">
        <v>45689</v>
      </c>
      <c r="H277" s="11">
        <v>11</v>
      </c>
      <c r="I277" s="20" t="s">
        <v>259</v>
      </c>
      <c r="J277" s="11" t="s">
        <v>261</v>
      </c>
      <c r="K277" s="11" t="s">
        <v>2877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778</v>
      </c>
      <c r="F278" s="10">
        <v>42036</v>
      </c>
      <c r="G278" s="10">
        <v>45689</v>
      </c>
      <c r="H278" s="11">
        <v>11</v>
      </c>
      <c r="I278" s="20" t="s">
        <v>259</v>
      </c>
      <c r="J278" s="11" t="s">
        <v>261</v>
      </c>
      <c r="K278" s="11" t="s">
        <v>2877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779</v>
      </c>
      <c r="F279" s="10">
        <v>42036</v>
      </c>
      <c r="G279" s="10">
        <v>45689</v>
      </c>
      <c r="H279" s="11">
        <v>11</v>
      </c>
      <c r="I279" s="20" t="s">
        <v>259</v>
      </c>
      <c r="J279" s="11" t="s">
        <v>261</v>
      </c>
      <c r="K279" s="11" t="s">
        <v>2877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780</v>
      </c>
      <c r="F280" s="10">
        <v>42036</v>
      </c>
      <c r="G280" s="10">
        <v>45689</v>
      </c>
      <c r="H280" s="11">
        <v>11</v>
      </c>
      <c r="I280" s="20" t="s">
        <v>259</v>
      </c>
      <c r="J280" s="11" t="s">
        <v>261</v>
      </c>
      <c r="K280" s="11" t="s">
        <v>2877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781</v>
      </c>
      <c r="F281" s="10">
        <v>42036</v>
      </c>
      <c r="G281" s="10">
        <v>45689</v>
      </c>
      <c r="H281" s="11">
        <v>11</v>
      </c>
      <c r="I281" s="20" t="s">
        <v>259</v>
      </c>
      <c r="J281" s="11" t="s">
        <v>261</v>
      </c>
      <c r="K281" s="11" t="s">
        <v>2877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782</v>
      </c>
      <c r="F282" s="10">
        <v>42036</v>
      </c>
      <c r="G282" s="10">
        <v>45689</v>
      </c>
      <c r="H282" s="11">
        <v>11</v>
      </c>
      <c r="I282" s="20" t="s">
        <v>259</v>
      </c>
      <c r="J282" s="11" t="s">
        <v>261</v>
      </c>
      <c r="K282" s="11" t="s">
        <v>2877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783</v>
      </c>
      <c r="F283" s="10">
        <v>42036</v>
      </c>
      <c r="G283" s="10">
        <v>45689</v>
      </c>
      <c r="H283" s="11">
        <v>11</v>
      </c>
      <c r="I283" s="20" t="s">
        <v>259</v>
      </c>
      <c r="J283" s="11" t="s">
        <v>261</v>
      </c>
      <c r="K283" s="11" t="s">
        <v>2877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784</v>
      </c>
      <c r="F284" s="10">
        <v>42036</v>
      </c>
      <c r="G284" s="10">
        <v>45689</v>
      </c>
      <c r="H284" s="11">
        <v>11</v>
      </c>
      <c r="I284" s="20" t="s">
        <v>259</v>
      </c>
      <c r="J284" s="11" t="s">
        <v>261</v>
      </c>
      <c r="K284" s="11" t="s">
        <v>2877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785</v>
      </c>
      <c r="F285" s="10">
        <v>42036</v>
      </c>
      <c r="G285" s="10">
        <v>45689</v>
      </c>
      <c r="H285" s="11">
        <v>11</v>
      </c>
      <c r="I285" s="20" t="s">
        <v>259</v>
      </c>
      <c r="J285" s="11" t="s">
        <v>261</v>
      </c>
      <c r="K285" s="11" t="s">
        <v>2877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786</v>
      </c>
      <c r="F286" s="10">
        <v>42036</v>
      </c>
      <c r="G286" s="10">
        <v>45689</v>
      </c>
      <c r="H286" s="11">
        <v>11</v>
      </c>
      <c r="I286" s="20" t="s">
        <v>259</v>
      </c>
      <c r="J286" s="11" t="s">
        <v>261</v>
      </c>
      <c r="K286" s="11" t="s">
        <v>2877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787</v>
      </c>
      <c r="F287" s="10">
        <v>42036</v>
      </c>
      <c r="G287" s="10">
        <v>45689</v>
      </c>
      <c r="H287" s="11">
        <v>11</v>
      </c>
      <c r="I287" s="20" t="s">
        <v>259</v>
      </c>
      <c r="J287" s="11" t="s">
        <v>261</v>
      </c>
      <c r="K287" s="11" t="s">
        <v>2877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788</v>
      </c>
      <c r="F288" s="10">
        <v>42036</v>
      </c>
      <c r="G288" s="10">
        <v>45689</v>
      </c>
      <c r="H288" s="11">
        <v>11</v>
      </c>
      <c r="I288" s="20" t="s">
        <v>259</v>
      </c>
      <c r="J288" s="11" t="s">
        <v>261</v>
      </c>
      <c r="K288" s="11" t="s">
        <v>2877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789</v>
      </c>
      <c r="F289" s="10">
        <v>42036</v>
      </c>
      <c r="G289" s="10">
        <v>45689</v>
      </c>
      <c r="H289" s="11">
        <v>11</v>
      </c>
      <c r="I289" s="20" t="s">
        <v>259</v>
      </c>
      <c r="J289" s="11" t="s">
        <v>261</v>
      </c>
      <c r="K289" s="11" t="s">
        <v>2877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790</v>
      </c>
      <c r="F290" s="10">
        <v>42036</v>
      </c>
      <c r="G290" s="10">
        <v>45689</v>
      </c>
      <c r="H290" s="11">
        <v>11</v>
      </c>
      <c r="I290" s="20" t="s">
        <v>259</v>
      </c>
      <c r="J290" s="11" t="s">
        <v>261</v>
      </c>
      <c r="K290" s="11" t="s">
        <v>2877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791</v>
      </c>
      <c r="F291" s="10">
        <v>42036</v>
      </c>
      <c r="G291" s="10">
        <v>45689</v>
      </c>
      <c r="H291" s="11">
        <v>11</v>
      </c>
      <c r="I291" s="20" t="s">
        <v>259</v>
      </c>
      <c r="J291" s="11" t="s">
        <v>261</v>
      </c>
      <c r="K291" s="11" t="s">
        <v>2877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792</v>
      </c>
      <c r="F292" s="10">
        <v>42036</v>
      </c>
      <c r="G292" s="10">
        <v>45689</v>
      </c>
      <c r="H292" s="11">
        <v>11</v>
      </c>
      <c r="I292" s="20" t="s">
        <v>259</v>
      </c>
      <c r="J292" s="11" t="s">
        <v>261</v>
      </c>
      <c r="K292" s="11" t="s">
        <v>2877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793</v>
      </c>
      <c r="F293" s="10">
        <v>42036</v>
      </c>
      <c r="G293" s="10">
        <v>45689</v>
      </c>
      <c r="H293" s="11">
        <v>11</v>
      </c>
      <c r="I293" s="20" t="s">
        <v>259</v>
      </c>
      <c r="J293" s="11" t="s">
        <v>261</v>
      </c>
      <c r="K293" s="11" t="s">
        <v>2877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794</v>
      </c>
      <c r="F294" s="10">
        <v>42036</v>
      </c>
      <c r="G294" s="10">
        <v>45689</v>
      </c>
      <c r="H294" s="11">
        <v>11</v>
      </c>
      <c r="I294" s="20" t="s">
        <v>259</v>
      </c>
      <c r="J294" s="11" t="s">
        <v>261</v>
      </c>
      <c r="K294" s="11" t="s">
        <v>2877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795</v>
      </c>
      <c r="F295" s="10">
        <v>42036</v>
      </c>
      <c r="G295" s="10">
        <v>45689</v>
      </c>
      <c r="H295" s="11">
        <v>11</v>
      </c>
      <c r="I295" s="20" t="s">
        <v>259</v>
      </c>
      <c r="J295" s="11" t="s">
        <v>261</v>
      </c>
      <c r="K295" s="11" t="s">
        <v>2877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796</v>
      </c>
      <c r="F296" s="10">
        <v>42036</v>
      </c>
      <c r="G296" s="10">
        <v>45689</v>
      </c>
      <c r="H296" s="11">
        <v>11</v>
      </c>
      <c r="I296" s="20" t="s">
        <v>259</v>
      </c>
      <c r="J296" s="11" t="s">
        <v>261</v>
      </c>
      <c r="K296" s="11" t="s">
        <v>2877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797</v>
      </c>
      <c r="F297" s="10">
        <v>42036</v>
      </c>
      <c r="G297" s="10">
        <v>45689</v>
      </c>
      <c r="H297" s="11">
        <v>11</v>
      </c>
      <c r="I297" s="20" t="s">
        <v>259</v>
      </c>
      <c r="J297" s="11" t="s">
        <v>261</v>
      </c>
      <c r="K297" s="11" t="s">
        <v>2877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798</v>
      </c>
      <c r="F298" s="10">
        <v>42036</v>
      </c>
      <c r="G298" s="10">
        <v>45689</v>
      </c>
      <c r="H298" s="11">
        <v>11</v>
      </c>
      <c r="I298" s="20" t="s">
        <v>259</v>
      </c>
      <c r="J298" s="11" t="s">
        <v>261</v>
      </c>
      <c r="K298" s="11" t="s">
        <v>2877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799</v>
      </c>
      <c r="F299" s="10">
        <v>42036</v>
      </c>
      <c r="G299" s="10">
        <v>45689</v>
      </c>
      <c r="H299" s="11">
        <v>11</v>
      </c>
      <c r="I299" s="20" t="s">
        <v>259</v>
      </c>
      <c r="J299" s="11" t="s">
        <v>261</v>
      </c>
      <c r="K299" s="11" t="s">
        <v>2877</v>
      </c>
      <c r="L299" s="11">
        <v>2</v>
      </c>
    </row>
    <row r="300" spans="1:12">
      <c r="A300" s="11" t="s">
        <v>550</v>
      </c>
      <c r="D300" s="11" t="s">
        <v>260</v>
      </c>
      <c r="E300" s="19" t="s">
        <v>800</v>
      </c>
      <c r="F300" s="10">
        <v>42036</v>
      </c>
      <c r="G300" s="10">
        <v>45689</v>
      </c>
      <c r="H300" s="11">
        <v>11</v>
      </c>
      <c r="I300" s="20" t="s">
        <v>259</v>
      </c>
      <c r="J300" s="11" t="s">
        <v>261</v>
      </c>
      <c r="K300" s="11" t="s">
        <v>2877</v>
      </c>
      <c r="L300" s="11">
        <v>2</v>
      </c>
    </row>
    <row r="301" spans="1:12">
      <c r="A301" s="11" t="s">
        <v>551</v>
      </c>
      <c r="D301" s="11" t="s">
        <v>260</v>
      </c>
      <c r="E301" s="19" t="s">
        <v>801</v>
      </c>
      <c r="F301" s="10">
        <v>42036</v>
      </c>
      <c r="G301" s="10">
        <v>45689</v>
      </c>
      <c r="H301" s="11">
        <v>11</v>
      </c>
      <c r="I301" s="20" t="s">
        <v>259</v>
      </c>
      <c r="J301" s="11" t="s">
        <v>261</v>
      </c>
      <c r="K301" s="11" t="s">
        <v>2877</v>
      </c>
      <c r="L301" s="11">
        <v>2</v>
      </c>
    </row>
    <row r="302" spans="1:12">
      <c r="A302" s="11" t="s">
        <v>552</v>
      </c>
      <c r="D302" s="11" t="s">
        <v>260</v>
      </c>
      <c r="E302" s="19" t="s">
        <v>802</v>
      </c>
      <c r="F302" s="10">
        <v>42036</v>
      </c>
      <c r="G302" s="10">
        <v>45689</v>
      </c>
      <c r="H302" s="11">
        <v>11</v>
      </c>
      <c r="I302" s="20" t="s">
        <v>259</v>
      </c>
      <c r="J302" s="11" t="s">
        <v>261</v>
      </c>
      <c r="K302" s="11" t="s">
        <v>2877</v>
      </c>
      <c r="L302" s="11">
        <v>2</v>
      </c>
    </row>
    <row r="303" spans="1:12">
      <c r="A303" s="11" t="s">
        <v>553</v>
      </c>
      <c r="D303" s="11" t="s">
        <v>260</v>
      </c>
      <c r="E303" s="19" t="s">
        <v>803</v>
      </c>
      <c r="F303" s="10">
        <v>42036</v>
      </c>
      <c r="G303" s="10">
        <v>45689</v>
      </c>
      <c r="H303" s="11">
        <v>11</v>
      </c>
      <c r="I303" s="20" t="s">
        <v>259</v>
      </c>
      <c r="J303" s="11" t="s">
        <v>261</v>
      </c>
      <c r="K303" s="11" t="s">
        <v>2877</v>
      </c>
      <c r="L303" s="11">
        <v>2</v>
      </c>
    </row>
    <row r="304" spans="1:12">
      <c r="A304" s="11" t="s">
        <v>554</v>
      </c>
      <c r="D304" s="11" t="s">
        <v>260</v>
      </c>
      <c r="E304" s="19" t="s">
        <v>804</v>
      </c>
      <c r="F304" s="10">
        <v>42036</v>
      </c>
      <c r="G304" s="10">
        <v>45689</v>
      </c>
      <c r="H304" s="11">
        <v>11</v>
      </c>
      <c r="I304" s="20" t="s">
        <v>259</v>
      </c>
      <c r="J304" s="11" t="s">
        <v>261</v>
      </c>
      <c r="K304" s="11" t="s">
        <v>2877</v>
      </c>
      <c r="L304" s="11">
        <v>2</v>
      </c>
    </row>
    <row r="305" spans="1:12">
      <c r="A305" s="11" t="s">
        <v>555</v>
      </c>
      <c r="D305" s="11" t="s">
        <v>260</v>
      </c>
      <c r="E305" s="19" t="s">
        <v>805</v>
      </c>
      <c r="F305" s="10">
        <v>42036</v>
      </c>
      <c r="G305" s="10">
        <v>45689</v>
      </c>
      <c r="H305" s="11">
        <v>11</v>
      </c>
      <c r="I305" s="20" t="s">
        <v>259</v>
      </c>
      <c r="J305" s="11" t="s">
        <v>261</v>
      </c>
      <c r="K305" s="11" t="s">
        <v>2877</v>
      </c>
      <c r="L305" s="11">
        <v>2</v>
      </c>
    </row>
    <row r="306" spans="1:12">
      <c r="A306" s="11" t="s">
        <v>556</v>
      </c>
      <c r="D306" s="11" t="s">
        <v>260</v>
      </c>
      <c r="E306" s="19" t="s">
        <v>806</v>
      </c>
      <c r="F306" s="10">
        <v>42036</v>
      </c>
      <c r="G306" s="10">
        <v>45689</v>
      </c>
      <c r="H306" s="11">
        <v>11</v>
      </c>
      <c r="I306" s="20" t="s">
        <v>259</v>
      </c>
      <c r="J306" s="11" t="s">
        <v>261</v>
      </c>
      <c r="K306" s="11" t="s">
        <v>2877</v>
      </c>
      <c r="L306" s="11">
        <v>2</v>
      </c>
    </row>
    <row r="307" spans="1:12">
      <c r="A307" s="11" t="s">
        <v>557</v>
      </c>
      <c r="D307" s="11" t="s">
        <v>260</v>
      </c>
      <c r="E307" s="19" t="s">
        <v>807</v>
      </c>
      <c r="F307" s="10">
        <v>42036</v>
      </c>
      <c r="G307" s="10">
        <v>45689</v>
      </c>
      <c r="H307" s="11">
        <v>11</v>
      </c>
      <c r="I307" s="20" t="s">
        <v>259</v>
      </c>
      <c r="J307" s="11" t="s">
        <v>261</v>
      </c>
      <c r="K307" s="11" t="s">
        <v>2877</v>
      </c>
      <c r="L307" s="11">
        <v>2</v>
      </c>
    </row>
    <row r="308" spans="1:12">
      <c r="A308" s="11" t="s">
        <v>558</v>
      </c>
      <c r="D308" s="11" t="s">
        <v>260</v>
      </c>
      <c r="E308" s="19" t="s">
        <v>808</v>
      </c>
      <c r="F308" s="10">
        <v>42036</v>
      </c>
      <c r="G308" s="10">
        <v>45689</v>
      </c>
      <c r="H308" s="11">
        <v>11</v>
      </c>
      <c r="I308" s="20" t="s">
        <v>259</v>
      </c>
      <c r="J308" s="11" t="s">
        <v>261</v>
      </c>
      <c r="K308" s="11" t="s">
        <v>2877</v>
      </c>
      <c r="L308" s="11">
        <v>2</v>
      </c>
    </row>
    <row r="309" spans="1:12">
      <c r="A309" s="11" t="s">
        <v>559</v>
      </c>
      <c r="D309" s="11" t="s">
        <v>260</v>
      </c>
      <c r="E309" s="19" t="s">
        <v>809</v>
      </c>
      <c r="F309" s="10">
        <v>42036</v>
      </c>
      <c r="G309" s="10">
        <v>45689</v>
      </c>
      <c r="H309" s="11">
        <v>11</v>
      </c>
      <c r="I309" s="20" t="s">
        <v>259</v>
      </c>
      <c r="J309" s="11" t="s">
        <v>261</v>
      </c>
      <c r="K309" s="11" t="s">
        <v>2877</v>
      </c>
      <c r="L309" s="11">
        <v>2</v>
      </c>
    </row>
    <row r="310" spans="1:12">
      <c r="A310" s="11" t="s">
        <v>560</v>
      </c>
      <c r="D310" s="11" t="s">
        <v>260</v>
      </c>
      <c r="E310" s="19" t="s">
        <v>810</v>
      </c>
      <c r="F310" s="10">
        <v>42036</v>
      </c>
      <c r="G310" s="10">
        <v>45689</v>
      </c>
      <c r="H310" s="11">
        <v>11</v>
      </c>
      <c r="I310" s="20" t="s">
        <v>259</v>
      </c>
      <c r="J310" s="11" t="s">
        <v>261</v>
      </c>
      <c r="K310" s="11" t="s">
        <v>2877</v>
      </c>
      <c r="L310" s="11">
        <v>2</v>
      </c>
    </row>
    <row r="311" spans="1:12">
      <c r="A311" s="11" t="s">
        <v>561</v>
      </c>
      <c r="D311" s="11" t="s">
        <v>260</v>
      </c>
      <c r="E311" s="19" t="s">
        <v>811</v>
      </c>
      <c r="F311" s="10">
        <v>42036</v>
      </c>
      <c r="G311" s="10">
        <v>45689</v>
      </c>
      <c r="H311" s="11">
        <v>11</v>
      </c>
      <c r="I311" s="20" t="s">
        <v>259</v>
      </c>
      <c r="J311" s="11" t="s">
        <v>261</v>
      </c>
      <c r="K311" s="11" t="s">
        <v>2877</v>
      </c>
      <c r="L311" s="11">
        <v>2</v>
      </c>
    </row>
    <row r="312" spans="1:12">
      <c r="A312" s="11" t="s">
        <v>562</v>
      </c>
      <c r="D312" s="11" t="s">
        <v>260</v>
      </c>
      <c r="E312" s="19" t="s">
        <v>812</v>
      </c>
      <c r="F312" s="10">
        <v>42036</v>
      </c>
      <c r="G312" s="10">
        <v>45689</v>
      </c>
      <c r="H312" s="11">
        <v>11</v>
      </c>
      <c r="I312" s="20" t="s">
        <v>259</v>
      </c>
      <c r="J312" s="11" t="s">
        <v>261</v>
      </c>
      <c r="K312" s="11" t="s">
        <v>2877</v>
      </c>
      <c r="L312" s="11">
        <v>2</v>
      </c>
    </row>
    <row r="313" spans="1:12">
      <c r="A313" s="11" t="s">
        <v>563</v>
      </c>
      <c r="D313" s="11" t="s">
        <v>260</v>
      </c>
      <c r="E313" s="19" t="s">
        <v>813</v>
      </c>
      <c r="F313" s="10">
        <v>42036</v>
      </c>
      <c r="G313" s="10">
        <v>45689</v>
      </c>
      <c r="H313" s="11">
        <v>11</v>
      </c>
      <c r="I313" s="20" t="s">
        <v>259</v>
      </c>
      <c r="J313" s="11" t="s">
        <v>261</v>
      </c>
      <c r="K313" s="11" t="s">
        <v>2877</v>
      </c>
      <c r="L313" s="11">
        <v>2</v>
      </c>
    </row>
    <row r="314" spans="1:12">
      <c r="A314" s="11" t="s">
        <v>564</v>
      </c>
      <c r="D314" s="11" t="s">
        <v>260</v>
      </c>
      <c r="E314" s="19" t="s">
        <v>814</v>
      </c>
      <c r="F314" s="10">
        <v>42036</v>
      </c>
      <c r="G314" s="10">
        <v>45689</v>
      </c>
      <c r="H314" s="11">
        <v>11</v>
      </c>
      <c r="I314" s="20" t="s">
        <v>259</v>
      </c>
      <c r="J314" s="11" t="s">
        <v>261</v>
      </c>
      <c r="K314" s="11" t="s">
        <v>2877</v>
      </c>
      <c r="L314" s="11">
        <v>2</v>
      </c>
    </row>
    <row r="315" spans="1:12">
      <c r="A315" s="11" t="s">
        <v>565</v>
      </c>
      <c r="D315" s="11" t="s">
        <v>260</v>
      </c>
      <c r="E315" s="19" t="s">
        <v>815</v>
      </c>
      <c r="F315" s="10">
        <v>42036</v>
      </c>
      <c r="G315" s="10">
        <v>45689</v>
      </c>
      <c r="H315" s="11">
        <v>11</v>
      </c>
      <c r="I315" s="20" t="s">
        <v>259</v>
      </c>
      <c r="J315" s="11" t="s">
        <v>261</v>
      </c>
      <c r="K315" s="11" t="s">
        <v>2877</v>
      </c>
      <c r="L315" s="11">
        <v>2</v>
      </c>
    </row>
    <row r="316" spans="1:12">
      <c r="A316" s="11" t="s">
        <v>566</v>
      </c>
      <c r="D316" s="11" t="s">
        <v>260</v>
      </c>
      <c r="E316" s="19" t="s">
        <v>816</v>
      </c>
      <c r="F316" s="10">
        <v>42036</v>
      </c>
      <c r="G316" s="10">
        <v>45689</v>
      </c>
      <c r="H316" s="11">
        <v>11</v>
      </c>
      <c r="I316" s="20" t="s">
        <v>259</v>
      </c>
      <c r="J316" s="11" t="s">
        <v>261</v>
      </c>
      <c r="K316" s="11" t="s">
        <v>2877</v>
      </c>
      <c r="L316" s="11">
        <v>2</v>
      </c>
    </row>
    <row r="317" spans="1:12">
      <c r="A317" s="11" t="s">
        <v>567</v>
      </c>
      <c r="D317" s="11" t="s">
        <v>260</v>
      </c>
      <c r="E317" s="19" t="s">
        <v>817</v>
      </c>
      <c r="F317" s="10">
        <v>42036</v>
      </c>
      <c r="G317" s="10">
        <v>45689</v>
      </c>
      <c r="H317" s="11">
        <v>11</v>
      </c>
      <c r="I317" s="20" t="s">
        <v>259</v>
      </c>
      <c r="J317" s="11" t="s">
        <v>261</v>
      </c>
      <c r="K317" s="11" t="s">
        <v>2877</v>
      </c>
      <c r="L317" s="11">
        <v>2</v>
      </c>
    </row>
    <row r="318" spans="1:12">
      <c r="A318" s="11" t="s">
        <v>568</v>
      </c>
      <c r="D318" s="11" t="s">
        <v>260</v>
      </c>
      <c r="E318" s="19" t="s">
        <v>818</v>
      </c>
      <c r="F318" s="10">
        <v>42036</v>
      </c>
      <c r="G318" s="10">
        <v>45689</v>
      </c>
      <c r="H318" s="11">
        <v>11</v>
      </c>
      <c r="I318" s="20" t="s">
        <v>259</v>
      </c>
      <c r="J318" s="11" t="s">
        <v>261</v>
      </c>
      <c r="K318" s="11" t="s">
        <v>2877</v>
      </c>
      <c r="L318" s="11">
        <v>2</v>
      </c>
    </row>
    <row r="319" spans="1:12">
      <c r="A319" s="11" t="s">
        <v>569</v>
      </c>
      <c r="D319" s="11" t="s">
        <v>260</v>
      </c>
      <c r="E319" s="19" t="s">
        <v>819</v>
      </c>
      <c r="F319" s="10">
        <v>42036</v>
      </c>
      <c r="G319" s="10">
        <v>45689</v>
      </c>
      <c r="H319" s="11">
        <v>11</v>
      </c>
      <c r="I319" s="20" t="s">
        <v>259</v>
      </c>
      <c r="J319" s="11" t="s">
        <v>261</v>
      </c>
      <c r="K319" s="11" t="s">
        <v>2877</v>
      </c>
      <c r="L319" s="11">
        <v>2</v>
      </c>
    </row>
    <row r="320" spans="1:12">
      <c r="A320" s="11" t="s">
        <v>570</v>
      </c>
      <c r="D320" s="11" t="s">
        <v>260</v>
      </c>
      <c r="E320" s="19" t="s">
        <v>820</v>
      </c>
      <c r="F320" s="10">
        <v>42036</v>
      </c>
      <c r="G320" s="10">
        <v>45689</v>
      </c>
      <c r="H320" s="11">
        <v>11</v>
      </c>
      <c r="I320" s="20" t="s">
        <v>259</v>
      </c>
      <c r="J320" s="11" t="s">
        <v>261</v>
      </c>
      <c r="K320" s="11" t="s">
        <v>2877</v>
      </c>
      <c r="L320" s="11">
        <v>2</v>
      </c>
    </row>
    <row r="321" spans="1:12">
      <c r="A321" s="11" t="s">
        <v>571</v>
      </c>
      <c r="D321" s="11" t="s">
        <v>260</v>
      </c>
      <c r="E321" s="19" t="s">
        <v>821</v>
      </c>
      <c r="F321" s="10">
        <v>42036</v>
      </c>
      <c r="G321" s="10">
        <v>45689</v>
      </c>
      <c r="H321" s="11">
        <v>11</v>
      </c>
      <c r="I321" s="20" t="s">
        <v>259</v>
      </c>
      <c r="J321" s="11" t="s">
        <v>261</v>
      </c>
      <c r="K321" s="11" t="s">
        <v>2877</v>
      </c>
      <c r="L321" s="11">
        <v>2</v>
      </c>
    </row>
    <row r="322" spans="1:12">
      <c r="A322" s="11" t="s">
        <v>572</v>
      </c>
      <c r="D322" s="11" t="s">
        <v>260</v>
      </c>
      <c r="E322" s="19" t="s">
        <v>822</v>
      </c>
      <c r="F322" s="10">
        <v>42036</v>
      </c>
      <c r="G322" s="10">
        <v>45689</v>
      </c>
      <c r="H322" s="11">
        <v>11</v>
      </c>
      <c r="I322" s="20" t="s">
        <v>259</v>
      </c>
      <c r="J322" s="11" t="s">
        <v>261</v>
      </c>
      <c r="K322" s="11" t="s">
        <v>2877</v>
      </c>
      <c r="L322" s="11">
        <v>2</v>
      </c>
    </row>
    <row r="323" spans="1:12">
      <c r="A323" s="11" t="s">
        <v>573</v>
      </c>
      <c r="D323" s="11" t="s">
        <v>260</v>
      </c>
      <c r="E323" s="19" t="s">
        <v>823</v>
      </c>
      <c r="F323" s="10">
        <v>42036</v>
      </c>
      <c r="G323" s="10">
        <v>45689</v>
      </c>
      <c r="H323" s="11">
        <v>11</v>
      </c>
      <c r="I323" s="20" t="s">
        <v>259</v>
      </c>
      <c r="J323" s="11" t="s">
        <v>261</v>
      </c>
      <c r="K323" s="11" t="s">
        <v>2877</v>
      </c>
      <c r="L323" s="11">
        <v>2</v>
      </c>
    </row>
    <row r="324" spans="1:12">
      <c r="A324" s="11" t="s">
        <v>574</v>
      </c>
      <c r="D324" s="11" t="s">
        <v>260</v>
      </c>
      <c r="E324" s="19" t="s">
        <v>824</v>
      </c>
      <c r="F324" s="10">
        <v>42036</v>
      </c>
      <c r="G324" s="10">
        <v>45689</v>
      </c>
      <c r="H324" s="11">
        <v>11</v>
      </c>
      <c r="I324" s="20" t="s">
        <v>259</v>
      </c>
      <c r="J324" s="11" t="s">
        <v>261</v>
      </c>
      <c r="K324" s="11" t="s">
        <v>2877</v>
      </c>
      <c r="L324" s="11">
        <v>2</v>
      </c>
    </row>
    <row r="325" spans="1:12">
      <c r="A325" s="11" t="s">
        <v>575</v>
      </c>
      <c r="D325" s="11" t="s">
        <v>260</v>
      </c>
      <c r="E325" s="19" t="s">
        <v>825</v>
      </c>
      <c r="F325" s="10">
        <v>42036</v>
      </c>
      <c r="G325" s="10">
        <v>45689</v>
      </c>
      <c r="H325" s="11">
        <v>11</v>
      </c>
      <c r="I325" s="20" t="s">
        <v>259</v>
      </c>
      <c r="J325" s="11" t="s">
        <v>261</v>
      </c>
      <c r="K325" s="11" t="s">
        <v>2877</v>
      </c>
      <c r="L325" s="11">
        <v>2</v>
      </c>
    </row>
    <row r="326" spans="1:12">
      <c r="A326" s="11" t="s">
        <v>576</v>
      </c>
      <c r="D326" s="11" t="s">
        <v>260</v>
      </c>
      <c r="E326" s="19" t="s">
        <v>826</v>
      </c>
      <c r="F326" s="10">
        <v>42036</v>
      </c>
      <c r="G326" s="10">
        <v>45689</v>
      </c>
      <c r="H326" s="11">
        <v>11</v>
      </c>
      <c r="I326" s="20" t="s">
        <v>259</v>
      </c>
      <c r="J326" s="11" t="s">
        <v>261</v>
      </c>
      <c r="K326" s="11" t="s">
        <v>2877</v>
      </c>
      <c r="L326" s="11">
        <v>2</v>
      </c>
    </row>
    <row r="327" spans="1:12">
      <c r="A327" s="11" t="s">
        <v>577</v>
      </c>
      <c r="D327" s="11" t="s">
        <v>260</v>
      </c>
      <c r="E327" s="19" t="s">
        <v>827</v>
      </c>
      <c r="F327" s="10">
        <v>42036</v>
      </c>
      <c r="G327" s="10">
        <v>45689</v>
      </c>
      <c r="H327" s="11">
        <v>11</v>
      </c>
      <c r="I327" s="20" t="s">
        <v>259</v>
      </c>
      <c r="J327" s="11" t="s">
        <v>261</v>
      </c>
      <c r="K327" s="11" t="s">
        <v>2877</v>
      </c>
      <c r="L327" s="11">
        <v>2</v>
      </c>
    </row>
    <row r="328" spans="1:12">
      <c r="A328" s="11" t="s">
        <v>578</v>
      </c>
      <c r="D328" s="11" t="s">
        <v>260</v>
      </c>
      <c r="E328" s="19" t="s">
        <v>828</v>
      </c>
      <c r="F328" s="10">
        <v>42036</v>
      </c>
      <c r="G328" s="10">
        <v>45689</v>
      </c>
      <c r="H328" s="11">
        <v>11</v>
      </c>
      <c r="I328" s="20" t="s">
        <v>259</v>
      </c>
      <c r="J328" s="11" t="s">
        <v>261</v>
      </c>
      <c r="K328" s="11" t="s">
        <v>2877</v>
      </c>
      <c r="L328" s="11">
        <v>2</v>
      </c>
    </row>
    <row r="329" spans="1:12">
      <c r="A329" s="11" t="s">
        <v>579</v>
      </c>
      <c r="D329" s="11" t="s">
        <v>260</v>
      </c>
      <c r="E329" s="19" t="s">
        <v>829</v>
      </c>
      <c r="F329" s="10">
        <v>42036</v>
      </c>
      <c r="G329" s="10">
        <v>45689</v>
      </c>
      <c r="H329" s="11">
        <v>11</v>
      </c>
      <c r="I329" s="20" t="s">
        <v>259</v>
      </c>
      <c r="J329" s="11" t="s">
        <v>261</v>
      </c>
      <c r="K329" s="11" t="s">
        <v>2877</v>
      </c>
      <c r="L329" s="11">
        <v>2</v>
      </c>
    </row>
    <row r="330" spans="1:12">
      <c r="A330" s="11" t="s">
        <v>580</v>
      </c>
      <c r="D330" s="11" t="s">
        <v>260</v>
      </c>
      <c r="E330" s="19" t="s">
        <v>830</v>
      </c>
      <c r="F330" s="10">
        <v>42036</v>
      </c>
      <c r="G330" s="10">
        <v>45689</v>
      </c>
      <c r="H330" s="11">
        <v>11</v>
      </c>
      <c r="I330" s="20" t="s">
        <v>259</v>
      </c>
      <c r="J330" s="11" t="s">
        <v>261</v>
      </c>
      <c r="K330" s="11" t="s">
        <v>2877</v>
      </c>
      <c r="L330" s="11">
        <v>2</v>
      </c>
    </row>
    <row r="331" spans="1:12">
      <c r="A331" s="11" t="s">
        <v>581</v>
      </c>
      <c r="D331" s="11" t="s">
        <v>260</v>
      </c>
      <c r="E331" s="19" t="s">
        <v>831</v>
      </c>
      <c r="F331" s="10">
        <v>42036</v>
      </c>
      <c r="G331" s="10">
        <v>45689</v>
      </c>
      <c r="H331" s="11">
        <v>11</v>
      </c>
      <c r="I331" s="20" t="s">
        <v>259</v>
      </c>
      <c r="J331" s="11" t="s">
        <v>261</v>
      </c>
      <c r="K331" s="11" t="s">
        <v>2877</v>
      </c>
      <c r="L331" s="11">
        <v>2</v>
      </c>
    </row>
    <row r="332" spans="1:12">
      <c r="A332" s="11" t="s">
        <v>582</v>
      </c>
      <c r="D332" s="11" t="s">
        <v>260</v>
      </c>
      <c r="E332" s="19" t="s">
        <v>832</v>
      </c>
      <c r="F332" s="10">
        <v>42036</v>
      </c>
      <c r="G332" s="10">
        <v>45689</v>
      </c>
      <c r="H332" s="11">
        <v>11</v>
      </c>
      <c r="I332" s="20" t="s">
        <v>259</v>
      </c>
      <c r="J332" s="11" t="s">
        <v>261</v>
      </c>
      <c r="K332" s="11" t="s">
        <v>2877</v>
      </c>
      <c r="L332" s="11">
        <v>2</v>
      </c>
    </row>
    <row r="333" spans="1:12">
      <c r="A333" s="11" t="s">
        <v>583</v>
      </c>
      <c r="D333" s="11" t="s">
        <v>260</v>
      </c>
      <c r="E333" s="19" t="s">
        <v>833</v>
      </c>
      <c r="F333" s="10">
        <v>42036</v>
      </c>
      <c r="G333" s="10">
        <v>45689</v>
      </c>
      <c r="H333" s="11">
        <v>11</v>
      </c>
      <c r="I333" s="20" t="s">
        <v>259</v>
      </c>
      <c r="J333" s="11" t="s">
        <v>261</v>
      </c>
      <c r="K333" s="11" t="s">
        <v>2877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834</v>
      </c>
      <c r="F334" s="10">
        <v>42036</v>
      </c>
      <c r="G334" s="10">
        <v>45689</v>
      </c>
      <c r="H334" s="11">
        <v>11</v>
      </c>
      <c r="I334" s="20" t="s">
        <v>259</v>
      </c>
      <c r="J334" s="11" t="s">
        <v>261</v>
      </c>
      <c r="K334" s="11" t="s">
        <v>2877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835</v>
      </c>
      <c r="F335" s="10">
        <v>42036</v>
      </c>
      <c r="G335" s="10">
        <v>45689</v>
      </c>
      <c r="H335" s="11">
        <v>11</v>
      </c>
      <c r="I335" s="20" t="s">
        <v>259</v>
      </c>
      <c r="J335" s="11" t="s">
        <v>261</v>
      </c>
      <c r="K335" s="11" t="s">
        <v>2877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836</v>
      </c>
      <c r="F336" s="10">
        <v>42036</v>
      </c>
      <c r="G336" s="10">
        <v>45689</v>
      </c>
      <c r="H336" s="11">
        <v>11</v>
      </c>
      <c r="I336" s="20" t="s">
        <v>259</v>
      </c>
      <c r="J336" s="11" t="s">
        <v>261</v>
      </c>
      <c r="K336" s="11" t="s">
        <v>2877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837</v>
      </c>
      <c r="F337" s="10">
        <v>42036</v>
      </c>
      <c r="G337" s="10">
        <v>45689</v>
      </c>
      <c r="H337" s="11">
        <v>11</v>
      </c>
      <c r="I337" s="20" t="s">
        <v>259</v>
      </c>
      <c r="J337" s="11" t="s">
        <v>261</v>
      </c>
      <c r="K337" s="11" t="s">
        <v>2877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838</v>
      </c>
      <c r="F338" s="10">
        <v>42036</v>
      </c>
      <c r="G338" s="10">
        <v>45689</v>
      </c>
      <c r="H338" s="11">
        <v>11</v>
      </c>
      <c r="I338" s="20" t="s">
        <v>259</v>
      </c>
      <c r="J338" s="11" t="s">
        <v>261</v>
      </c>
      <c r="K338" s="11" t="s">
        <v>2877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839</v>
      </c>
      <c r="F339" s="10">
        <v>42036</v>
      </c>
      <c r="G339" s="10">
        <v>45689</v>
      </c>
      <c r="H339" s="11">
        <v>11</v>
      </c>
      <c r="I339" s="20" t="s">
        <v>259</v>
      </c>
      <c r="J339" s="11" t="s">
        <v>261</v>
      </c>
      <c r="K339" s="11" t="s">
        <v>2877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840</v>
      </c>
      <c r="F340" s="10">
        <v>42036</v>
      </c>
      <c r="G340" s="10">
        <v>45689</v>
      </c>
      <c r="H340" s="11">
        <v>11</v>
      </c>
      <c r="I340" s="20" t="s">
        <v>259</v>
      </c>
      <c r="J340" s="11" t="s">
        <v>261</v>
      </c>
      <c r="K340" s="11" t="s">
        <v>2877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841</v>
      </c>
      <c r="F341" s="10">
        <v>42036</v>
      </c>
      <c r="G341" s="10">
        <v>45689</v>
      </c>
      <c r="H341" s="11">
        <v>11</v>
      </c>
      <c r="I341" s="20" t="s">
        <v>259</v>
      </c>
      <c r="J341" s="11" t="s">
        <v>261</v>
      </c>
      <c r="K341" s="11" t="s">
        <v>2877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842</v>
      </c>
      <c r="F342" s="10">
        <v>42036</v>
      </c>
      <c r="G342" s="10">
        <v>45689</v>
      </c>
      <c r="H342" s="11">
        <v>11</v>
      </c>
      <c r="I342" s="20" t="s">
        <v>259</v>
      </c>
      <c r="J342" s="11" t="s">
        <v>261</v>
      </c>
      <c r="K342" s="11" t="s">
        <v>2877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843</v>
      </c>
      <c r="F343" s="10">
        <v>42036</v>
      </c>
      <c r="G343" s="10">
        <v>45689</v>
      </c>
      <c r="H343" s="11">
        <v>11</v>
      </c>
      <c r="I343" s="20" t="s">
        <v>259</v>
      </c>
      <c r="J343" s="11" t="s">
        <v>261</v>
      </c>
      <c r="K343" s="11" t="s">
        <v>2877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844</v>
      </c>
      <c r="F344" s="10">
        <v>42036</v>
      </c>
      <c r="G344" s="10">
        <v>45689</v>
      </c>
      <c r="H344" s="11">
        <v>11</v>
      </c>
      <c r="I344" s="20" t="s">
        <v>259</v>
      </c>
      <c r="J344" s="11" t="s">
        <v>261</v>
      </c>
      <c r="K344" s="11" t="s">
        <v>2877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845</v>
      </c>
      <c r="F345" s="10">
        <v>42036</v>
      </c>
      <c r="G345" s="10">
        <v>45689</v>
      </c>
      <c r="H345" s="11">
        <v>11</v>
      </c>
      <c r="I345" s="20" t="s">
        <v>259</v>
      </c>
      <c r="J345" s="11" t="s">
        <v>261</v>
      </c>
      <c r="K345" s="11" t="s">
        <v>2877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846</v>
      </c>
      <c r="F346" s="10">
        <v>42036</v>
      </c>
      <c r="G346" s="10">
        <v>45689</v>
      </c>
      <c r="H346" s="11">
        <v>11</v>
      </c>
      <c r="I346" s="20" t="s">
        <v>259</v>
      </c>
      <c r="J346" s="11" t="s">
        <v>261</v>
      </c>
      <c r="K346" s="11" t="s">
        <v>2877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847</v>
      </c>
      <c r="F347" s="10">
        <v>42036</v>
      </c>
      <c r="G347" s="10">
        <v>45689</v>
      </c>
      <c r="H347" s="11">
        <v>11</v>
      </c>
      <c r="I347" s="20" t="s">
        <v>259</v>
      </c>
      <c r="J347" s="11" t="s">
        <v>261</v>
      </c>
      <c r="K347" s="11" t="s">
        <v>2877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848</v>
      </c>
      <c r="F348" s="10">
        <v>42036</v>
      </c>
      <c r="G348" s="10">
        <v>45689</v>
      </c>
      <c r="H348" s="11">
        <v>11</v>
      </c>
      <c r="I348" s="20" t="s">
        <v>259</v>
      </c>
      <c r="J348" s="11" t="s">
        <v>261</v>
      </c>
      <c r="K348" s="11" t="s">
        <v>2877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849</v>
      </c>
      <c r="F349" s="10">
        <v>42036</v>
      </c>
      <c r="G349" s="10">
        <v>45689</v>
      </c>
      <c r="H349" s="11">
        <v>11</v>
      </c>
      <c r="I349" s="20" t="s">
        <v>259</v>
      </c>
      <c r="J349" s="11" t="s">
        <v>261</v>
      </c>
      <c r="K349" s="11" t="s">
        <v>2877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850</v>
      </c>
      <c r="F350" s="10">
        <v>42036</v>
      </c>
      <c r="G350" s="10">
        <v>45689</v>
      </c>
      <c r="H350" s="11">
        <v>11</v>
      </c>
      <c r="I350" s="20" t="s">
        <v>259</v>
      </c>
      <c r="J350" s="11" t="s">
        <v>261</v>
      </c>
      <c r="K350" s="11" t="s">
        <v>2877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851</v>
      </c>
      <c r="F351" s="10">
        <v>42036</v>
      </c>
      <c r="G351" s="10">
        <v>45689</v>
      </c>
      <c r="H351" s="11">
        <v>11</v>
      </c>
      <c r="I351" s="20" t="s">
        <v>259</v>
      </c>
      <c r="J351" s="11" t="s">
        <v>261</v>
      </c>
      <c r="K351" s="11" t="s">
        <v>2877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852</v>
      </c>
      <c r="F352" s="10">
        <v>42036</v>
      </c>
      <c r="G352" s="10">
        <v>45689</v>
      </c>
      <c r="H352" s="11">
        <v>11</v>
      </c>
      <c r="I352" s="20" t="s">
        <v>259</v>
      </c>
      <c r="J352" s="11" t="s">
        <v>261</v>
      </c>
      <c r="K352" s="11" t="s">
        <v>2877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853</v>
      </c>
      <c r="F353" s="10">
        <v>42036</v>
      </c>
      <c r="G353" s="10">
        <v>45689</v>
      </c>
      <c r="H353" s="11">
        <v>11</v>
      </c>
      <c r="I353" s="20" t="s">
        <v>259</v>
      </c>
      <c r="J353" s="11" t="s">
        <v>261</v>
      </c>
      <c r="K353" s="11" t="s">
        <v>2877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854</v>
      </c>
      <c r="F354" s="10">
        <v>42036</v>
      </c>
      <c r="G354" s="10">
        <v>45689</v>
      </c>
      <c r="H354" s="11">
        <v>11</v>
      </c>
      <c r="I354" s="20" t="s">
        <v>259</v>
      </c>
      <c r="J354" s="11" t="s">
        <v>261</v>
      </c>
      <c r="K354" s="11" t="s">
        <v>2877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855</v>
      </c>
      <c r="F355" s="10">
        <v>42036</v>
      </c>
      <c r="G355" s="10">
        <v>45689</v>
      </c>
      <c r="H355" s="11">
        <v>11</v>
      </c>
      <c r="I355" s="20" t="s">
        <v>259</v>
      </c>
      <c r="J355" s="11" t="s">
        <v>261</v>
      </c>
      <c r="K355" s="11" t="s">
        <v>2877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856</v>
      </c>
      <c r="F356" s="10">
        <v>42036</v>
      </c>
      <c r="G356" s="10">
        <v>45689</v>
      </c>
      <c r="H356" s="11">
        <v>11</v>
      </c>
      <c r="I356" s="20" t="s">
        <v>259</v>
      </c>
      <c r="J356" s="11" t="s">
        <v>261</v>
      </c>
      <c r="K356" s="11" t="s">
        <v>2877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857</v>
      </c>
      <c r="F357" s="10">
        <v>42036</v>
      </c>
      <c r="G357" s="10">
        <v>45689</v>
      </c>
      <c r="H357" s="11">
        <v>11</v>
      </c>
      <c r="I357" s="20" t="s">
        <v>259</v>
      </c>
      <c r="J357" s="11" t="s">
        <v>261</v>
      </c>
      <c r="K357" s="11" t="s">
        <v>2877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858</v>
      </c>
      <c r="F358" s="10">
        <v>42036</v>
      </c>
      <c r="G358" s="10">
        <v>45689</v>
      </c>
      <c r="H358" s="11">
        <v>11</v>
      </c>
      <c r="I358" s="20" t="s">
        <v>259</v>
      </c>
      <c r="J358" s="11" t="s">
        <v>261</v>
      </c>
      <c r="K358" s="11" t="s">
        <v>2877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859</v>
      </c>
      <c r="F359" s="10">
        <v>42036</v>
      </c>
      <c r="G359" s="10">
        <v>45689</v>
      </c>
      <c r="H359" s="11">
        <v>11</v>
      </c>
      <c r="I359" s="20" t="s">
        <v>259</v>
      </c>
      <c r="J359" s="11" t="s">
        <v>261</v>
      </c>
      <c r="K359" s="11" t="s">
        <v>2877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860</v>
      </c>
      <c r="F360" s="10">
        <v>42036</v>
      </c>
      <c r="G360" s="10">
        <v>45689</v>
      </c>
      <c r="H360" s="11">
        <v>11</v>
      </c>
      <c r="I360" s="20" t="s">
        <v>259</v>
      </c>
      <c r="J360" s="11" t="s">
        <v>261</v>
      </c>
      <c r="K360" s="11" t="s">
        <v>2877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861</v>
      </c>
      <c r="F361" s="10">
        <v>42036</v>
      </c>
      <c r="G361" s="10">
        <v>45689</v>
      </c>
      <c r="H361" s="11">
        <v>11</v>
      </c>
      <c r="I361" s="20" t="s">
        <v>259</v>
      </c>
      <c r="J361" s="11" t="s">
        <v>261</v>
      </c>
      <c r="K361" s="11" t="s">
        <v>2877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862</v>
      </c>
      <c r="F362" s="10">
        <v>42036</v>
      </c>
      <c r="G362" s="10">
        <v>45689</v>
      </c>
      <c r="H362" s="11">
        <v>11</v>
      </c>
      <c r="I362" s="20" t="s">
        <v>259</v>
      </c>
      <c r="J362" s="11" t="s">
        <v>261</v>
      </c>
      <c r="K362" s="11" t="s">
        <v>2877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863</v>
      </c>
      <c r="F363" s="10">
        <v>42036</v>
      </c>
      <c r="G363" s="10">
        <v>45689</v>
      </c>
      <c r="H363" s="11">
        <v>11</v>
      </c>
      <c r="I363" s="20" t="s">
        <v>259</v>
      </c>
      <c r="J363" s="11" t="s">
        <v>261</v>
      </c>
      <c r="K363" s="11" t="s">
        <v>2877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864</v>
      </c>
      <c r="F364" s="10">
        <v>42036</v>
      </c>
      <c r="G364" s="10">
        <v>45689</v>
      </c>
      <c r="H364" s="11">
        <v>11</v>
      </c>
      <c r="I364" s="20" t="s">
        <v>259</v>
      </c>
      <c r="J364" s="11" t="s">
        <v>261</v>
      </c>
      <c r="K364" s="11" t="s">
        <v>2877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865</v>
      </c>
      <c r="F365" s="10">
        <v>42036</v>
      </c>
      <c r="G365" s="10">
        <v>45689</v>
      </c>
      <c r="H365" s="11">
        <v>11</v>
      </c>
      <c r="I365" s="20" t="s">
        <v>259</v>
      </c>
      <c r="J365" s="11" t="s">
        <v>261</v>
      </c>
      <c r="K365" s="11" t="s">
        <v>2877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866</v>
      </c>
      <c r="F366" s="10">
        <v>42036</v>
      </c>
      <c r="G366" s="10">
        <v>45689</v>
      </c>
      <c r="H366" s="11">
        <v>11</v>
      </c>
      <c r="I366" s="20" t="s">
        <v>259</v>
      </c>
      <c r="J366" s="11" t="s">
        <v>261</v>
      </c>
      <c r="K366" s="11" t="s">
        <v>2877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867</v>
      </c>
      <c r="F367" s="10">
        <v>42036</v>
      </c>
      <c r="G367" s="10">
        <v>45689</v>
      </c>
      <c r="H367" s="11">
        <v>11</v>
      </c>
      <c r="I367" s="20" t="s">
        <v>259</v>
      </c>
      <c r="J367" s="11" t="s">
        <v>261</v>
      </c>
      <c r="K367" s="11" t="s">
        <v>2877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868</v>
      </c>
      <c r="F368" s="10">
        <v>42036</v>
      </c>
      <c r="G368" s="10">
        <v>45689</v>
      </c>
      <c r="H368" s="11">
        <v>11</v>
      </c>
      <c r="I368" s="20" t="s">
        <v>259</v>
      </c>
      <c r="J368" s="11" t="s">
        <v>261</v>
      </c>
      <c r="K368" s="11" t="s">
        <v>2877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869</v>
      </c>
      <c r="F369" s="10">
        <v>42036</v>
      </c>
      <c r="G369" s="10">
        <v>45689</v>
      </c>
      <c r="H369" s="11">
        <v>11</v>
      </c>
      <c r="I369" s="20" t="s">
        <v>259</v>
      </c>
      <c r="J369" s="11" t="s">
        <v>261</v>
      </c>
      <c r="K369" s="11" t="s">
        <v>2877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870</v>
      </c>
      <c r="F370" s="10">
        <v>42036</v>
      </c>
      <c r="G370" s="10">
        <v>45689</v>
      </c>
      <c r="H370" s="11">
        <v>11</v>
      </c>
      <c r="I370" s="20" t="s">
        <v>259</v>
      </c>
      <c r="J370" s="11" t="s">
        <v>261</v>
      </c>
      <c r="K370" s="11" t="s">
        <v>2877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871</v>
      </c>
      <c r="F371" s="10">
        <v>42036</v>
      </c>
      <c r="G371" s="10">
        <v>45689</v>
      </c>
      <c r="H371" s="11">
        <v>11</v>
      </c>
      <c r="I371" s="20" t="s">
        <v>259</v>
      </c>
      <c r="J371" s="11" t="s">
        <v>261</v>
      </c>
      <c r="K371" s="11" t="s">
        <v>2877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872</v>
      </c>
      <c r="F372" s="10">
        <v>42036</v>
      </c>
      <c r="G372" s="10">
        <v>45689</v>
      </c>
      <c r="H372" s="11">
        <v>11</v>
      </c>
      <c r="I372" s="20" t="s">
        <v>259</v>
      </c>
      <c r="J372" s="11" t="s">
        <v>261</v>
      </c>
      <c r="K372" s="11" t="s">
        <v>2877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873</v>
      </c>
      <c r="F373" s="10">
        <v>42036</v>
      </c>
      <c r="G373" s="10">
        <v>45689</v>
      </c>
      <c r="H373" s="11">
        <v>11</v>
      </c>
      <c r="I373" s="20" t="s">
        <v>259</v>
      </c>
      <c r="J373" s="11" t="s">
        <v>261</v>
      </c>
      <c r="K373" s="11" t="s">
        <v>2877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874</v>
      </c>
      <c r="F374" s="10">
        <v>42036</v>
      </c>
      <c r="G374" s="10">
        <v>45689</v>
      </c>
      <c r="H374" s="11">
        <v>11</v>
      </c>
      <c r="I374" s="20" t="s">
        <v>259</v>
      </c>
      <c r="J374" s="11" t="s">
        <v>261</v>
      </c>
      <c r="K374" s="11" t="s">
        <v>2877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875</v>
      </c>
      <c r="F375" s="10">
        <v>42036</v>
      </c>
      <c r="G375" s="10">
        <v>45689</v>
      </c>
      <c r="H375" s="11">
        <v>11</v>
      </c>
      <c r="I375" s="20" t="s">
        <v>259</v>
      </c>
      <c r="J375" s="11" t="s">
        <v>261</v>
      </c>
      <c r="K375" s="11" t="s">
        <v>2877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876</v>
      </c>
      <c r="F376" s="10">
        <v>42036</v>
      </c>
      <c r="G376" s="10">
        <v>45689</v>
      </c>
      <c r="H376" s="11">
        <v>11</v>
      </c>
      <c r="I376" s="20" t="s">
        <v>259</v>
      </c>
      <c r="J376" s="11" t="s">
        <v>261</v>
      </c>
      <c r="K376" s="11" t="s">
        <v>2877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877</v>
      </c>
      <c r="F377" s="10">
        <v>42036</v>
      </c>
      <c r="G377" s="10">
        <v>45689</v>
      </c>
      <c r="H377" s="11">
        <v>11</v>
      </c>
      <c r="I377" s="20" t="s">
        <v>259</v>
      </c>
      <c r="J377" s="11" t="s">
        <v>261</v>
      </c>
      <c r="K377" s="11" t="s">
        <v>2877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878</v>
      </c>
      <c r="F378" s="10">
        <v>42036</v>
      </c>
      <c r="G378" s="10">
        <v>45689</v>
      </c>
      <c r="H378" s="11">
        <v>11</v>
      </c>
      <c r="I378" s="20" t="s">
        <v>259</v>
      </c>
      <c r="J378" s="11" t="s">
        <v>261</v>
      </c>
      <c r="K378" s="11" t="s">
        <v>2877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879</v>
      </c>
      <c r="F379" s="10">
        <v>42036</v>
      </c>
      <c r="G379" s="10">
        <v>45689</v>
      </c>
      <c r="H379" s="11">
        <v>11</v>
      </c>
      <c r="I379" s="20" t="s">
        <v>259</v>
      </c>
      <c r="J379" s="11" t="s">
        <v>261</v>
      </c>
      <c r="K379" s="11" t="s">
        <v>2877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880</v>
      </c>
      <c r="F380" s="10">
        <v>42036</v>
      </c>
      <c r="G380" s="10">
        <v>45689</v>
      </c>
      <c r="H380" s="11">
        <v>11</v>
      </c>
      <c r="I380" s="20" t="s">
        <v>259</v>
      </c>
      <c r="J380" s="11" t="s">
        <v>261</v>
      </c>
      <c r="K380" s="11" t="s">
        <v>2877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881</v>
      </c>
      <c r="F381" s="10">
        <v>42036</v>
      </c>
      <c r="G381" s="10">
        <v>45689</v>
      </c>
      <c r="H381" s="11">
        <v>11</v>
      </c>
      <c r="I381" s="20" t="s">
        <v>259</v>
      </c>
      <c r="J381" s="11" t="s">
        <v>261</v>
      </c>
      <c r="K381" s="11" t="s">
        <v>2877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882</v>
      </c>
      <c r="F382" s="10">
        <v>42036</v>
      </c>
      <c r="G382" s="10">
        <v>45689</v>
      </c>
      <c r="H382" s="11">
        <v>11</v>
      </c>
      <c r="I382" s="20" t="s">
        <v>259</v>
      </c>
      <c r="J382" s="11" t="s">
        <v>261</v>
      </c>
      <c r="K382" s="11" t="s">
        <v>2877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883</v>
      </c>
      <c r="F383" s="10">
        <v>42036</v>
      </c>
      <c r="G383" s="10">
        <v>45689</v>
      </c>
      <c r="H383" s="11">
        <v>11</v>
      </c>
      <c r="I383" s="20" t="s">
        <v>259</v>
      </c>
      <c r="J383" s="11" t="s">
        <v>261</v>
      </c>
      <c r="K383" s="11" t="s">
        <v>2877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884</v>
      </c>
      <c r="F384" s="10">
        <v>42036</v>
      </c>
      <c r="G384" s="10">
        <v>45689</v>
      </c>
      <c r="H384" s="11">
        <v>11</v>
      </c>
      <c r="I384" s="20" t="s">
        <v>259</v>
      </c>
      <c r="J384" s="11" t="s">
        <v>261</v>
      </c>
      <c r="K384" s="11" t="s">
        <v>2877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885</v>
      </c>
      <c r="F385" s="10">
        <v>42036</v>
      </c>
      <c r="G385" s="10">
        <v>45689</v>
      </c>
      <c r="H385" s="11">
        <v>11</v>
      </c>
      <c r="I385" s="20" t="s">
        <v>259</v>
      </c>
      <c r="J385" s="11" t="s">
        <v>261</v>
      </c>
      <c r="K385" s="11" t="s">
        <v>2877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886</v>
      </c>
      <c r="F386" s="10">
        <v>42036</v>
      </c>
      <c r="G386" s="10">
        <v>45689</v>
      </c>
      <c r="H386" s="11">
        <v>11</v>
      </c>
      <c r="I386" s="20" t="s">
        <v>259</v>
      </c>
      <c r="J386" s="11" t="s">
        <v>261</v>
      </c>
      <c r="K386" s="11" t="s">
        <v>2877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887</v>
      </c>
      <c r="F387" s="10">
        <v>42036</v>
      </c>
      <c r="G387" s="10">
        <v>45689</v>
      </c>
      <c r="H387" s="11">
        <v>11</v>
      </c>
      <c r="I387" s="20" t="s">
        <v>259</v>
      </c>
      <c r="J387" s="11" t="s">
        <v>261</v>
      </c>
      <c r="K387" s="11" t="s">
        <v>2877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888</v>
      </c>
      <c r="F388" s="10">
        <v>42036</v>
      </c>
      <c r="G388" s="10">
        <v>45689</v>
      </c>
      <c r="H388" s="11">
        <v>11</v>
      </c>
      <c r="I388" s="20" t="s">
        <v>259</v>
      </c>
      <c r="J388" s="11" t="s">
        <v>261</v>
      </c>
      <c r="K388" s="11" t="s">
        <v>2877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889</v>
      </c>
      <c r="F389" s="10">
        <v>42036</v>
      </c>
      <c r="G389" s="10">
        <v>45689</v>
      </c>
      <c r="H389" s="11">
        <v>11</v>
      </c>
      <c r="I389" s="20" t="s">
        <v>259</v>
      </c>
      <c r="J389" s="11" t="s">
        <v>261</v>
      </c>
      <c r="K389" s="11" t="s">
        <v>2877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890</v>
      </c>
      <c r="F390" s="10">
        <v>42036</v>
      </c>
      <c r="G390" s="10">
        <v>45689</v>
      </c>
      <c r="H390" s="11">
        <v>11</v>
      </c>
      <c r="I390" s="20" t="s">
        <v>259</v>
      </c>
      <c r="J390" s="11" t="s">
        <v>261</v>
      </c>
      <c r="K390" s="11" t="s">
        <v>2877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891</v>
      </c>
      <c r="F391" s="10">
        <v>42036</v>
      </c>
      <c r="G391" s="10">
        <v>45689</v>
      </c>
      <c r="H391" s="11">
        <v>11</v>
      </c>
      <c r="I391" s="20" t="s">
        <v>259</v>
      </c>
      <c r="J391" s="11" t="s">
        <v>261</v>
      </c>
      <c r="K391" s="11" t="s">
        <v>2877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892</v>
      </c>
      <c r="F392" s="10">
        <v>42036</v>
      </c>
      <c r="G392" s="10">
        <v>45689</v>
      </c>
      <c r="H392" s="11">
        <v>11</v>
      </c>
      <c r="I392" s="20" t="s">
        <v>259</v>
      </c>
      <c r="J392" s="11" t="s">
        <v>261</v>
      </c>
      <c r="K392" s="11" t="s">
        <v>2877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893</v>
      </c>
      <c r="F393" s="10">
        <v>42036</v>
      </c>
      <c r="G393" s="10">
        <v>45689</v>
      </c>
      <c r="H393" s="11">
        <v>11</v>
      </c>
      <c r="I393" s="20" t="s">
        <v>259</v>
      </c>
      <c r="J393" s="11" t="s">
        <v>261</v>
      </c>
      <c r="K393" s="11" t="s">
        <v>2877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894</v>
      </c>
      <c r="F394" s="10">
        <v>42036</v>
      </c>
      <c r="G394" s="10">
        <v>45689</v>
      </c>
      <c r="H394" s="11">
        <v>11</v>
      </c>
      <c r="I394" s="20" t="s">
        <v>259</v>
      </c>
      <c r="J394" s="11" t="s">
        <v>261</v>
      </c>
      <c r="K394" s="11" t="s">
        <v>2877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895</v>
      </c>
      <c r="F395" s="10">
        <v>42036</v>
      </c>
      <c r="G395" s="10">
        <v>45689</v>
      </c>
      <c r="H395" s="11">
        <v>11</v>
      </c>
      <c r="I395" s="20" t="s">
        <v>259</v>
      </c>
      <c r="J395" s="11" t="s">
        <v>261</v>
      </c>
      <c r="K395" s="11" t="s">
        <v>2877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896</v>
      </c>
      <c r="F396" s="10">
        <v>42036</v>
      </c>
      <c r="G396" s="10">
        <v>45689</v>
      </c>
      <c r="H396" s="11">
        <v>11</v>
      </c>
      <c r="I396" s="20" t="s">
        <v>259</v>
      </c>
      <c r="J396" s="11" t="s">
        <v>261</v>
      </c>
      <c r="K396" s="11" t="s">
        <v>2877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897</v>
      </c>
      <c r="F397" s="10">
        <v>42036</v>
      </c>
      <c r="G397" s="10">
        <v>45689</v>
      </c>
      <c r="H397" s="11">
        <v>11</v>
      </c>
      <c r="I397" s="20" t="s">
        <v>259</v>
      </c>
      <c r="J397" s="11" t="s">
        <v>261</v>
      </c>
      <c r="K397" s="11" t="s">
        <v>2877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898</v>
      </c>
      <c r="F398" s="10">
        <v>42036</v>
      </c>
      <c r="G398" s="10">
        <v>45689</v>
      </c>
      <c r="H398" s="11">
        <v>11</v>
      </c>
      <c r="I398" s="20" t="s">
        <v>259</v>
      </c>
      <c r="J398" s="11" t="s">
        <v>261</v>
      </c>
      <c r="K398" s="11" t="s">
        <v>2877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899</v>
      </c>
      <c r="F399" s="10">
        <v>42036</v>
      </c>
      <c r="G399" s="10">
        <v>45689</v>
      </c>
      <c r="H399" s="11">
        <v>11</v>
      </c>
      <c r="I399" s="20" t="s">
        <v>259</v>
      </c>
      <c r="J399" s="11" t="s">
        <v>261</v>
      </c>
      <c r="K399" s="11" t="s">
        <v>2877</v>
      </c>
      <c r="L399" s="11">
        <v>2</v>
      </c>
    </row>
    <row r="400" spans="1:12">
      <c r="A400" s="11" t="s">
        <v>650</v>
      </c>
      <c r="D400" s="11" t="s">
        <v>260</v>
      </c>
      <c r="E400" s="19" t="s">
        <v>900</v>
      </c>
      <c r="F400" s="10">
        <v>42036</v>
      </c>
      <c r="G400" s="10">
        <v>45689</v>
      </c>
      <c r="H400" s="11">
        <v>11</v>
      </c>
      <c r="I400" s="20" t="s">
        <v>259</v>
      </c>
      <c r="J400" s="11" t="s">
        <v>261</v>
      </c>
      <c r="K400" s="11" t="s">
        <v>2877</v>
      </c>
      <c r="L400" s="11">
        <v>2</v>
      </c>
    </row>
    <row r="401" spans="1:12">
      <c r="A401" s="11" t="s">
        <v>651</v>
      </c>
      <c r="D401" s="11" t="s">
        <v>260</v>
      </c>
      <c r="E401" s="19" t="s">
        <v>901</v>
      </c>
      <c r="F401" s="10">
        <v>42036</v>
      </c>
      <c r="G401" s="10">
        <v>45689</v>
      </c>
      <c r="H401" s="11">
        <v>11</v>
      </c>
      <c r="I401" s="20" t="s">
        <v>259</v>
      </c>
      <c r="J401" s="11" t="s">
        <v>261</v>
      </c>
      <c r="K401" s="11" t="s">
        <v>2877</v>
      </c>
      <c r="L401" s="11">
        <v>2</v>
      </c>
    </row>
    <row r="402" spans="1:12">
      <c r="A402" s="11" t="s">
        <v>652</v>
      </c>
      <c r="D402" s="11" t="s">
        <v>260</v>
      </c>
      <c r="E402" s="19" t="s">
        <v>902</v>
      </c>
      <c r="F402" s="10">
        <v>42036</v>
      </c>
      <c r="G402" s="10">
        <v>45689</v>
      </c>
      <c r="H402" s="11">
        <v>11</v>
      </c>
      <c r="I402" s="20" t="s">
        <v>259</v>
      </c>
      <c r="J402" s="11" t="s">
        <v>261</v>
      </c>
      <c r="K402" s="11" t="s">
        <v>2877</v>
      </c>
      <c r="L402" s="11">
        <v>2</v>
      </c>
    </row>
    <row r="403" spans="1:12">
      <c r="A403" s="11" t="s">
        <v>653</v>
      </c>
      <c r="D403" s="11" t="s">
        <v>260</v>
      </c>
      <c r="E403" s="19" t="s">
        <v>903</v>
      </c>
      <c r="F403" s="10">
        <v>42036</v>
      </c>
      <c r="G403" s="10">
        <v>45689</v>
      </c>
      <c r="H403" s="11">
        <v>11</v>
      </c>
      <c r="I403" s="20" t="s">
        <v>259</v>
      </c>
      <c r="J403" s="11" t="s">
        <v>261</v>
      </c>
      <c r="K403" s="11" t="s">
        <v>2877</v>
      </c>
      <c r="L403" s="11">
        <v>2</v>
      </c>
    </row>
    <row r="404" spans="1:12">
      <c r="A404" s="11" t="s">
        <v>654</v>
      </c>
      <c r="D404" s="11" t="s">
        <v>260</v>
      </c>
      <c r="E404" s="19" t="s">
        <v>904</v>
      </c>
      <c r="F404" s="10">
        <v>42036</v>
      </c>
      <c r="G404" s="10">
        <v>45689</v>
      </c>
      <c r="H404" s="11">
        <v>11</v>
      </c>
      <c r="I404" s="20" t="s">
        <v>259</v>
      </c>
      <c r="J404" s="11" t="s">
        <v>261</v>
      </c>
      <c r="K404" s="11" t="s">
        <v>2877</v>
      </c>
      <c r="L404" s="11">
        <v>2</v>
      </c>
    </row>
    <row r="405" spans="1:12">
      <c r="A405" s="11" t="s">
        <v>655</v>
      </c>
      <c r="D405" s="11" t="s">
        <v>260</v>
      </c>
      <c r="E405" s="19" t="s">
        <v>905</v>
      </c>
      <c r="F405" s="10">
        <v>42036</v>
      </c>
      <c r="G405" s="10">
        <v>45689</v>
      </c>
      <c r="H405" s="11">
        <v>11</v>
      </c>
      <c r="I405" s="20" t="s">
        <v>259</v>
      </c>
      <c r="J405" s="11" t="s">
        <v>261</v>
      </c>
      <c r="K405" s="11" t="s">
        <v>2877</v>
      </c>
      <c r="L405" s="11">
        <v>2</v>
      </c>
    </row>
    <row r="406" spans="1:12">
      <c r="A406" s="11" t="s">
        <v>656</v>
      </c>
      <c r="D406" s="11" t="s">
        <v>260</v>
      </c>
      <c r="E406" s="19" t="s">
        <v>906</v>
      </c>
      <c r="F406" s="10">
        <v>42036</v>
      </c>
      <c r="G406" s="10">
        <v>45689</v>
      </c>
      <c r="H406" s="11">
        <v>11</v>
      </c>
      <c r="I406" s="20" t="s">
        <v>259</v>
      </c>
      <c r="J406" s="11" t="s">
        <v>261</v>
      </c>
      <c r="K406" s="11" t="s">
        <v>2877</v>
      </c>
      <c r="L406" s="11">
        <v>2</v>
      </c>
    </row>
    <row r="407" spans="1:12">
      <c r="A407" s="11" t="s">
        <v>657</v>
      </c>
      <c r="D407" s="11" t="s">
        <v>260</v>
      </c>
      <c r="E407" s="19" t="s">
        <v>907</v>
      </c>
      <c r="F407" s="10">
        <v>42036</v>
      </c>
      <c r="G407" s="10">
        <v>45689</v>
      </c>
      <c r="H407" s="11">
        <v>11</v>
      </c>
      <c r="I407" s="20" t="s">
        <v>259</v>
      </c>
      <c r="J407" s="11" t="s">
        <v>261</v>
      </c>
      <c r="K407" s="11" t="s">
        <v>2877</v>
      </c>
      <c r="L407" s="11">
        <v>2</v>
      </c>
    </row>
    <row r="408" spans="1:12">
      <c r="A408" s="11" t="s">
        <v>658</v>
      </c>
      <c r="D408" s="11" t="s">
        <v>260</v>
      </c>
      <c r="E408" s="19" t="s">
        <v>908</v>
      </c>
      <c r="F408" s="10">
        <v>42036</v>
      </c>
      <c r="G408" s="10">
        <v>45689</v>
      </c>
      <c r="H408" s="11">
        <v>11</v>
      </c>
      <c r="I408" s="20" t="s">
        <v>259</v>
      </c>
      <c r="J408" s="11" t="s">
        <v>261</v>
      </c>
      <c r="K408" s="11" t="s">
        <v>2877</v>
      </c>
      <c r="L408" s="11">
        <v>2</v>
      </c>
    </row>
    <row r="409" spans="1:12">
      <c r="A409" s="11" t="s">
        <v>659</v>
      </c>
      <c r="D409" s="11" t="s">
        <v>260</v>
      </c>
      <c r="E409" s="19" t="s">
        <v>909</v>
      </c>
      <c r="F409" s="10">
        <v>42036</v>
      </c>
      <c r="G409" s="10">
        <v>45689</v>
      </c>
      <c r="H409" s="11">
        <v>11</v>
      </c>
      <c r="I409" s="20" t="s">
        <v>259</v>
      </c>
      <c r="J409" s="11" t="s">
        <v>261</v>
      </c>
      <c r="K409" s="11" t="s">
        <v>2877</v>
      </c>
      <c r="L409" s="11">
        <v>2</v>
      </c>
    </row>
    <row r="410" spans="1:12">
      <c r="A410" s="11" t="s">
        <v>660</v>
      </c>
      <c r="D410" s="11" t="s">
        <v>260</v>
      </c>
      <c r="E410" s="19" t="s">
        <v>910</v>
      </c>
      <c r="F410" s="10">
        <v>42036</v>
      </c>
      <c r="G410" s="10">
        <v>45689</v>
      </c>
      <c r="H410" s="11">
        <v>11</v>
      </c>
      <c r="I410" s="20" t="s">
        <v>259</v>
      </c>
      <c r="J410" s="11" t="s">
        <v>261</v>
      </c>
      <c r="K410" s="11" t="s">
        <v>2877</v>
      </c>
      <c r="L410" s="11">
        <v>2</v>
      </c>
    </row>
    <row r="411" spans="1:12">
      <c r="A411" s="11" t="s">
        <v>661</v>
      </c>
      <c r="D411" s="11" t="s">
        <v>260</v>
      </c>
      <c r="E411" s="19" t="s">
        <v>911</v>
      </c>
      <c r="F411" s="10">
        <v>42036</v>
      </c>
      <c r="G411" s="10">
        <v>45689</v>
      </c>
      <c r="H411" s="11">
        <v>11</v>
      </c>
      <c r="I411" s="20" t="s">
        <v>259</v>
      </c>
      <c r="J411" s="11" t="s">
        <v>261</v>
      </c>
      <c r="K411" s="11" t="s">
        <v>2877</v>
      </c>
      <c r="L411" s="11">
        <v>2</v>
      </c>
    </row>
    <row r="412" spans="1:12">
      <c r="A412" s="11" t="s">
        <v>662</v>
      </c>
      <c r="D412" s="11" t="s">
        <v>260</v>
      </c>
      <c r="E412" s="19" t="s">
        <v>912</v>
      </c>
      <c r="F412" s="10">
        <v>42036</v>
      </c>
      <c r="G412" s="10">
        <v>45689</v>
      </c>
      <c r="H412" s="11">
        <v>11</v>
      </c>
      <c r="I412" s="20" t="s">
        <v>259</v>
      </c>
      <c r="J412" s="11" t="s">
        <v>261</v>
      </c>
      <c r="K412" s="11" t="s">
        <v>2877</v>
      </c>
      <c r="L412" s="11">
        <v>2</v>
      </c>
    </row>
    <row r="413" spans="1:12">
      <c r="A413" s="11" t="s">
        <v>663</v>
      </c>
      <c r="D413" s="11" t="s">
        <v>260</v>
      </c>
      <c r="E413" s="19" t="s">
        <v>913</v>
      </c>
      <c r="F413" s="10">
        <v>42036</v>
      </c>
      <c r="G413" s="10">
        <v>45689</v>
      </c>
      <c r="H413" s="11">
        <v>11</v>
      </c>
      <c r="I413" s="20" t="s">
        <v>259</v>
      </c>
      <c r="J413" s="11" t="s">
        <v>261</v>
      </c>
      <c r="K413" s="11" t="s">
        <v>2877</v>
      </c>
      <c r="L413" s="11">
        <v>2</v>
      </c>
    </row>
    <row r="414" spans="1:12">
      <c r="A414" s="11" t="s">
        <v>664</v>
      </c>
      <c r="D414" s="11" t="s">
        <v>260</v>
      </c>
      <c r="E414" s="19" t="s">
        <v>914</v>
      </c>
      <c r="F414" s="10">
        <v>42036</v>
      </c>
      <c r="G414" s="10">
        <v>45689</v>
      </c>
      <c r="H414" s="11">
        <v>11</v>
      </c>
      <c r="I414" s="20" t="s">
        <v>259</v>
      </c>
      <c r="J414" s="11" t="s">
        <v>261</v>
      </c>
      <c r="K414" s="11" t="s">
        <v>2877</v>
      </c>
      <c r="L414" s="11">
        <v>2</v>
      </c>
    </row>
    <row r="415" spans="1:12">
      <c r="A415" s="11" t="s">
        <v>665</v>
      </c>
      <c r="D415" s="11" t="s">
        <v>260</v>
      </c>
      <c r="E415" s="19" t="s">
        <v>915</v>
      </c>
      <c r="F415" s="10">
        <v>42036</v>
      </c>
      <c r="G415" s="10">
        <v>45689</v>
      </c>
      <c r="H415" s="11">
        <v>11</v>
      </c>
      <c r="I415" s="20" t="s">
        <v>259</v>
      </c>
      <c r="J415" s="11" t="s">
        <v>261</v>
      </c>
      <c r="K415" s="11" t="s">
        <v>2877</v>
      </c>
      <c r="L415" s="11">
        <v>2</v>
      </c>
    </row>
    <row r="416" spans="1:12">
      <c r="A416" s="11" t="s">
        <v>666</v>
      </c>
      <c r="D416" s="11" t="s">
        <v>260</v>
      </c>
      <c r="E416" s="19" t="s">
        <v>916</v>
      </c>
      <c r="F416" s="10">
        <v>42036</v>
      </c>
      <c r="G416" s="10">
        <v>45689</v>
      </c>
      <c r="H416" s="11">
        <v>11</v>
      </c>
      <c r="I416" s="20" t="s">
        <v>259</v>
      </c>
      <c r="J416" s="11" t="s">
        <v>261</v>
      </c>
      <c r="K416" s="11" t="s">
        <v>2877</v>
      </c>
      <c r="L416" s="11">
        <v>2</v>
      </c>
    </row>
    <row r="417" spans="1:12">
      <c r="A417" s="11" t="s">
        <v>667</v>
      </c>
      <c r="D417" s="11" t="s">
        <v>260</v>
      </c>
      <c r="E417" s="19" t="s">
        <v>917</v>
      </c>
      <c r="F417" s="10">
        <v>42036</v>
      </c>
      <c r="G417" s="10">
        <v>45689</v>
      </c>
      <c r="H417" s="11">
        <v>11</v>
      </c>
      <c r="I417" s="20" t="s">
        <v>259</v>
      </c>
      <c r="J417" s="11" t="s">
        <v>261</v>
      </c>
      <c r="K417" s="11" t="s">
        <v>2877</v>
      </c>
      <c r="L417" s="11">
        <v>2</v>
      </c>
    </row>
    <row r="418" spans="1:12">
      <c r="A418" s="11" t="s">
        <v>668</v>
      </c>
      <c r="D418" s="11" t="s">
        <v>260</v>
      </c>
      <c r="E418" s="19" t="s">
        <v>918</v>
      </c>
      <c r="F418" s="10">
        <v>42036</v>
      </c>
      <c r="G418" s="10">
        <v>45689</v>
      </c>
      <c r="H418" s="11">
        <v>11</v>
      </c>
      <c r="I418" s="20" t="s">
        <v>259</v>
      </c>
      <c r="J418" s="11" t="s">
        <v>261</v>
      </c>
      <c r="K418" s="11" t="s">
        <v>2877</v>
      </c>
      <c r="L418" s="11">
        <v>2</v>
      </c>
    </row>
    <row r="419" spans="1:12">
      <c r="A419" s="11" t="s">
        <v>669</v>
      </c>
      <c r="D419" s="11" t="s">
        <v>260</v>
      </c>
      <c r="E419" s="19" t="s">
        <v>919</v>
      </c>
      <c r="F419" s="10">
        <v>42036</v>
      </c>
      <c r="G419" s="10">
        <v>45689</v>
      </c>
      <c r="H419" s="11">
        <v>11</v>
      </c>
      <c r="I419" s="20" t="s">
        <v>259</v>
      </c>
      <c r="J419" s="11" t="s">
        <v>261</v>
      </c>
      <c r="K419" s="11" t="s">
        <v>2877</v>
      </c>
      <c r="L419" s="11">
        <v>2</v>
      </c>
    </row>
    <row r="420" spans="1:12">
      <c r="A420" s="11" t="s">
        <v>670</v>
      </c>
      <c r="D420" s="11" t="s">
        <v>260</v>
      </c>
      <c r="E420" s="19" t="s">
        <v>920</v>
      </c>
      <c r="F420" s="10">
        <v>42036</v>
      </c>
      <c r="G420" s="10">
        <v>45689</v>
      </c>
      <c r="H420" s="11">
        <v>11</v>
      </c>
      <c r="I420" s="20" t="s">
        <v>259</v>
      </c>
      <c r="J420" s="11" t="s">
        <v>261</v>
      </c>
      <c r="K420" s="11" t="s">
        <v>2877</v>
      </c>
      <c r="L420" s="11">
        <v>2</v>
      </c>
    </row>
    <row r="421" spans="1:12">
      <c r="A421" s="11" t="s">
        <v>671</v>
      </c>
      <c r="D421" s="11" t="s">
        <v>260</v>
      </c>
      <c r="E421" s="19" t="s">
        <v>921</v>
      </c>
      <c r="F421" s="10">
        <v>42036</v>
      </c>
      <c r="G421" s="10">
        <v>45689</v>
      </c>
      <c r="H421" s="11">
        <v>11</v>
      </c>
      <c r="I421" s="20" t="s">
        <v>259</v>
      </c>
      <c r="J421" s="11" t="s">
        <v>261</v>
      </c>
      <c r="K421" s="11" t="s">
        <v>2877</v>
      </c>
      <c r="L421" s="11">
        <v>2</v>
      </c>
    </row>
    <row r="422" spans="1:12">
      <c r="A422" s="11" t="s">
        <v>672</v>
      </c>
      <c r="D422" s="11" t="s">
        <v>260</v>
      </c>
      <c r="E422" s="19" t="s">
        <v>922</v>
      </c>
      <c r="F422" s="10">
        <v>42036</v>
      </c>
      <c r="G422" s="10">
        <v>45689</v>
      </c>
      <c r="H422" s="11">
        <v>11</v>
      </c>
      <c r="I422" s="20" t="s">
        <v>259</v>
      </c>
      <c r="J422" s="11" t="s">
        <v>261</v>
      </c>
      <c r="K422" s="11" t="s">
        <v>2877</v>
      </c>
      <c r="L422" s="11">
        <v>2</v>
      </c>
    </row>
    <row r="423" spans="1:12">
      <c r="A423" s="11" t="s">
        <v>673</v>
      </c>
      <c r="D423" s="11" t="s">
        <v>260</v>
      </c>
      <c r="E423" s="19" t="s">
        <v>923</v>
      </c>
      <c r="F423" s="10">
        <v>42036</v>
      </c>
      <c r="G423" s="10">
        <v>45689</v>
      </c>
      <c r="H423" s="11">
        <v>11</v>
      </c>
      <c r="I423" s="20" t="s">
        <v>259</v>
      </c>
      <c r="J423" s="11" t="s">
        <v>261</v>
      </c>
      <c r="K423" s="11" t="s">
        <v>2877</v>
      </c>
      <c r="L423" s="11">
        <v>2</v>
      </c>
    </row>
    <row r="424" spans="1:12">
      <c r="A424" s="11" t="s">
        <v>674</v>
      </c>
      <c r="D424" s="11" t="s">
        <v>260</v>
      </c>
      <c r="E424" s="19" t="s">
        <v>924</v>
      </c>
      <c r="F424" s="10">
        <v>42036</v>
      </c>
      <c r="G424" s="10">
        <v>45689</v>
      </c>
      <c r="H424" s="11">
        <v>11</v>
      </c>
      <c r="I424" s="20" t="s">
        <v>259</v>
      </c>
      <c r="J424" s="11" t="s">
        <v>261</v>
      </c>
      <c r="K424" s="11" t="s">
        <v>2877</v>
      </c>
      <c r="L424" s="11">
        <v>2</v>
      </c>
    </row>
    <row r="425" spans="1:12">
      <c r="A425" s="11" t="s">
        <v>675</v>
      </c>
      <c r="D425" s="11" t="s">
        <v>260</v>
      </c>
      <c r="E425" s="19" t="s">
        <v>925</v>
      </c>
      <c r="F425" s="10">
        <v>42036</v>
      </c>
      <c r="G425" s="10">
        <v>45689</v>
      </c>
      <c r="H425" s="11">
        <v>11</v>
      </c>
      <c r="I425" s="20" t="s">
        <v>259</v>
      </c>
      <c r="J425" s="11" t="s">
        <v>261</v>
      </c>
      <c r="K425" s="11" t="s">
        <v>2877</v>
      </c>
      <c r="L425" s="11">
        <v>2</v>
      </c>
    </row>
    <row r="426" spans="1:12">
      <c r="A426" s="11" t="s">
        <v>676</v>
      </c>
      <c r="D426" s="11" t="s">
        <v>260</v>
      </c>
      <c r="E426" s="19" t="s">
        <v>926</v>
      </c>
      <c r="F426" s="10">
        <v>42036</v>
      </c>
      <c r="G426" s="10">
        <v>45689</v>
      </c>
      <c r="H426" s="11">
        <v>11</v>
      </c>
      <c r="I426" s="20" t="s">
        <v>259</v>
      </c>
      <c r="J426" s="11" t="s">
        <v>261</v>
      </c>
      <c r="K426" s="11" t="s">
        <v>2877</v>
      </c>
      <c r="L426" s="11">
        <v>2</v>
      </c>
    </row>
    <row r="427" spans="1:12">
      <c r="A427" s="11" t="s">
        <v>677</v>
      </c>
      <c r="D427" s="11" t="s">
        <v>260</v>
      </c>
      <c r="E427" s="19" t="s">
        <v>927</v>
      </c>
      <c r="F427" s="10">
        <v>42036</v>
      </c>
      <c r="G427" s="10">
        <v>45689</v>
      </c>
      <c r="H427" s="11">
        <v>11</v>
      </c>
      <c r="I427" s="20" t="s">
        <v>259</v>
      </c>
      <c r="J427" s="11" t="s">
        <v>261</v>
      </c>
      <c r="K427" s="11" t="s">
        <v>2877</v>
      </c>
      <c r="L427" s="11">
        <v>2</v>
      </c>
    </row>
    <row r="428" spans="1:12">
      <c r="A428" s="11" t="s">
        <v>678</v>
      </c>
      <c r="D428" s="11" t="s">
        <v>260</v>
      </c>
      <c r="E428" s="19" t="s">
        <v>928</v>
      </c>
      <c r="F428" s="10">
        <v>42036</v>
      </c>
      <c r="G428" s="10">
        <v>45689</v>
      </c>
      <c r="H428" s="11">
        <v>11</v>
      </c>
      <c r="I428" s="20" t="s">
        <v>259</v>
      </c>
      <c r="J428" s="11" t="s">
        <v>261</v>
      </c>
      <c r="K428" s="11" t="s">
        <v>2877</v>
      </c>
      <c r="L428" s="11">
        <v>2</v>
      </c>
    </row>
    <row r="429" spans="1:12">
      <c r="A429" s="11" t="s">
        <v>679</v>
      </c>
      <c r="D429" s="11" t="s">
        <v>260</v>
      </c>
      <c r="E429" s="19" t="s">
        <v>929</v>
      </c>
      <c r="F429" s="10">
        <v>42036</v>
      </c>
      <c r="G429" s="10">
        <v>45689</v>
      </c>
      <c r="H429" s="11">
        <v>11</v>
      </c>
      <c r="I429" s="20" t="s">
        <v>259</v>
      </c>
      <c r="J429" s="11" t="s">
        <v>261</v>
      </c>
      <c r="K429" s="11" t="s">
        <v>2877</v>
      </c>
      <c r="L429" s="11">
        <v>2</v>
      </c>
    </row>
    <row r="430" spans="1:12">
      <c r="A430" s="11" t="s">
        <v>680</v>
      </c>
      <c r="D430" s="11" t="s">
        <v>260</v>
      </c>
      <c r="E430" s="19" t="s">
        <v>930</v>
      </c>
      <c r="F430" s="10">
        <v>42036</v>
      </c>
      <c r="G430" s="10">
        <v>45689</v>
      </c>
      <c r="H430" s="11">
        <v>11</v>
      </c>
      <c r="I430" s="20" t="s">
        <v>259</v>
      </c>
      <c r="J430" s="11" t="s">
        <v>261</v>
      </c>
      <c r="K430" s="11" t="s">
        <v>2877</v>
      </c>
      <c r="L430" s="11">
        <v>2</v>
      </c>
    </row>
    <row r="431" spans="1:12">
      <c r="A431" s="11" t="s">
        <v>681</v>
      </c>
      <c r="D431" s="11" t="s">
        <v>260</v>
      </c>
      <c r="E431" s="19" t="s">
        <v>931</v>
      </c>
      <c r="F431" s="10">
        <v>42036</v>
      </c>
      <c r="G431" s="10">
        <v>45689</v>
      </c>
      <c r="H431" s="11">
        <v>11</v>
      </c>
      <c r="I431" s="20" t="s">
        <v>259</v>
      </c>
      <c r="J431" s="11" t="s">
        <v>261</v>
      </c>
      <c r="K431" s="11" t="s">
        <v>2877</v>
      </c>
      <c r="L431" s="11">
        <v>2</v>
      </c>
    </row>
    <row r="432" spans="1:12">
      <c r="A432" s="11" t="s">
        <v>682</v>
      </c>
      <c r="D432" s="11" t="s">
        <v>260</v>
      </c>
      <c r="E432" s="19" t="s">
        <v>932</v>
      </c>
      <c r="F432" s="10">
        <v>42036</v>
      </c>
      <c r="G432" s="10">
        <v>45689</v>
      </c>
      <c r="H432" s="11">
        <v>11</v>
      </c>
      <c r="I432" s="20" t="s">
        <v>259</v>
      </c>
      <c r="J432" s="11" t="s">
        <v>261</v>
      </c>
      <c r="K432" s="11" t="s">
        <v>2877</v>
      </c>
      <c r="L432" s="11">
        <v>2</v>
      </c>
    </row>
    <row r="433" spans="1:12">
      <c r="A433" s="11" t="s">
        <v>683</v>
      </c>
      <c r="D433" s="11" t="s">
        <v>260</v>
      </c>
      <c r="E433" s="19" t="s">
        <v>933</v>
      </c>
      <c r="F433" s="10">
        <v>42036</v>
      </c>
      <c r="G433" s="10">
        <v>45689</v>
      </c>
      <c r="H433" s="11">
        <v>11</v>
      </c>
      <c r="I433" s="20" t="s">
        <v>259</v>
      </c>
      <c r="J433" s="11" t="s">
        <v>261</v>
      </c>
      <c r="K433" s="11" t="s">
        <v>2877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934</v>
      </c>
      <c r="F434" s="10">
        <v>42036</v>
      </c>
      <c r="G434" s="10">
        <v>45689</v>
      </c>
      <c r="H434" s="11">
        <v>11</v>
      </c>
      <c r="I434" s="20" t="s">
        <v>259</v>
      </c>
      <c r="J434" s="11" t="s">
        <v>261</v>
      </c>
      <c r="K434" s="11" t="s">
        <v>2877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935</v>
      </c>
      <c r="F435" s="10">
        <v>42036</v>
      </c>
      <c r="G435" s="10">
        <v>45689</v>
      </c>
      <c r="H435" s="11">
        <v>11</v>
      </c>
      <c r="I435" s="20" t="s">
        <v>259</v>
      </c>
      <c r="J435" s="11" t="s">
        <v>261</v>
      </c>
      <c r="K435" s="11" t="s">
        <v>2877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936</v>
      </c>
      <c r="F436" s="10">
        <v>42036</v>
      </c>
      <c r="G436" s="10">
        <v>45689</v>
      </c>
      <c r="H436" s="11">
        <v>11</v>
      </c>
      <c r="I436" s="20" t="s">
        <v>259</v>
      </c>
      <c r="J436" s="11" t="s">
        <v>261</v>
      </c>
      <c r="K436" s="11" t="s">
        <v>2877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937</v>
      </c>
      <c r="F437" s="10">
        <v>42036</v>
      </c>
      <c r="G437" s="10">
        <v>45689</v>
      </c>
      <c r="H437" s="11">
        <v>11</v>
      </c>
      <c r="I437" s="20" t="s">
        <v>259</v>
      </c>
      <c r="J437" s="11" t="s">
        <v>261</v>
      </c>
      <c r="K437" s="11" t="s">
        <v>2877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938</v>
      </c>
      <c r="F438" s="10">
        <v>42036</v>
      </c>
      <c r="G438" s="10">
        <v>45689</v>
      </c>
      <c r="H438" s="11">
        <v>11</v>
      </c>
      <c r="I438" s="20" t="s">
        <v>259</v>
      </c>
      <c r="J438" s="11" t="s">
        <v>261</v>
      </c>
      <c r="K438" s="11" t="s">
        <v>2877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939</v>
      </c>
      <c r="F439" s="10">
        <v>42036</v>
      </c>
      <c r="G439" s="10">
        <v>45689</v>
      </c>
      <c r="H439" s="11">
        <v>11</v>
      </c>
      <c r="I439" s="20" t="s">
        <v>259</v>
      </c>
      <c r="J439" s="11" t="s">
        <v>261</v>
      </c>
      <c r="K439" s="11" t="s">
        <v>2877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940</v>
      </c>
      <c r="F440" s="10">
        <v>42036</v>
      </c>
      <c r="G440" s="10">
        <v>45689</v>
      </c>
      <c r="H440" s="11">
        <v>11</v>
      </c>
      <c r="I440" s="20" t="s">
        <v>259</v>
      </c>
      <c r="J440" s="11" t="s">
        <v>261</v>
      </c>
      <c r="K440" s="11" t="s">
        <v>2877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941</v>
      </c>
      <c r="F441" s="10">
        <v>42036</v>
      </c>
      <c r="G441" s="10">
        <v>45689</v>
      </c>
      <c r="H441" s="11">
        <v>11</v>
      </c>
      <c r="I441" s="20" t="s">
        <v>259</v>
      </c>
      <c r="J441" s="11" t="s">
        <v>261</v>
      </c>
      <c r="K441" s="11" t="s">
        <v>2877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942</v>
      </c>
      <c r="F442" s="10">
        <v>42036</v>
      </c>
      <c r="G442" s="10">
        <v>45689</v>
      </c>
      <c r="H442" s="11">
        <v>11</v>
      </c>
      <c r="I442" s="20" t="s">
        <v>259</v>
      </c>
      <c r="J442" s="11" t="s">
        <v>261</v>
      </c>
      <c r="K442" s="11" t="s">
        <v>2877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943</v>
      </c>
      <c r="F443" s="10">
        <v>42036</v>
      </c>
      <c r="G443" s="10">
        <v>45689</v>
      </c>
      <c r="H443" s="11">
        <v>11</v>
      </c>
      <c r="I443" s="20" t="s">
        <v>259</v>
      </c>
      <c r="J443" s="11" t="s">
        <v>261</v>
      </c>
      <c r="K443" s="11" t="s">
        <v>2877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944</v>
      </c>
      <c r="F444" s="10">
        <v>42036</v>
      </c>
      <c r="G444" s="10">
        <v>45689</v>
      </c>
      <c r="H444" s="11">
        <v>11</v>
      </c>
      <c r="I444" s="20" t="s">
        <v>259</v>
      </c>
      <c r="J444" s="11" t="s">
        <v>261</v>
      </c>
      <c r="K444" s="11" t="s">
        <v>2877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945</v>
      </c>
      <c r="F445" s="10">
        <v>42036</v>
      </c>
      <c r="G445" s="10">
        <v>45689</v>
      </c>
      <c r="H445" s="11">
        <v>11</v>
      </c>
      <c r="I445" s="20" t="s">
        <v>259</v>
      </c>
      <c r="J445" s="11" t="s">
        <v>261</v>
      </c>
      <c r="K445" s="11" t="s">
        <v>2877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946</v>
      </c>
      <c r="F446" s="10">
        <v>42036</v>
      </c>
      <c r="G446" s="10">
        <v>45689</v>
      </c>
      <c r="H446" s="11">
        <v>11</v>
      </c>
      <c r="I446" s="20" t="s">
        <v>259</v>
      </c>
      <c r="J446" s="11" t="s">
        <v>261</v>
      </c>
      <c r="K446" s="11" t="s">
        <v>2877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947</v>
      </c>
      <c r="F447" s="10">
        <v>42036</v>
      </c>
      <c r="G447" s="10">
        <v>45689</v>
      </c>
      <c r="H447" s="11">
        <v>11</v>
      </c>
      <c r="I447" s="20" t="s">
        <v>259</v>
      </c>
      <c r="J447" s="11" t="s">
        <v>261</v>
      </c>
      <c r="K447" s="11" t="s">
        <v>2877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948</v>
      </c>
      <c r="F448" s="10">
        <v>42036</v>
      </c>
      <c r="G448" s="10">
        <v>45689</v>
      </c>
      <c r="H448" s="11">
        <v>11</v>
      </c>
      <c r="I448" s="20" t="s">
        <v>259</v>
      </c>
      <c r="J448" s="11" t="s">
        <v>261</v>
      </c>
      <c r="K448" s="11" t="s">
        <v>2877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949</v>
      </c>
      <c r="F449" s="10">
        <v>42036</v>
      </c>
      <c r="G449" s="10">
        <v>45689</v>
      </c>
      <c r="H449" s="11">
        <v>11</v>
      </c>
      <c r="I449" s="20" t="s">
        <v>259</v>
      </c>
      <c r="J449" s="11" t="s">
        <v>261</v>
      </c>
      <c r="K449" s="11" t="s">
        <v>2877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950</v>
      </c>
      <c r="F450" s="10">
        <v>42036</v>
      </c>
      <c r="G450" s="10">
        <v>45689</v>
      </c>
      <c r="H450" s="11">
        <v>11</v>
      </c>
      <c r="I450" s="20" t="s">
        <v>259</v>
      </c>
      <c r="J450" s="11" t="s">
        <v>261</v>
      </c>
      <c r="K450" s="11" t="s">
        <v>2877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951</v>
      </c>
      <c r="F451" s="10">
        <v>42036</v>
      </c>
      <c r="G451" s="10">
        <v>45689</v>
      </c>
      <c r="H451" s="11">
        <v>11</v>
      </c>
      <c r="I451" s="20" t="s">
        <v>259</v>
      </c>
      <c r="J451" s="11" t="s">
        <v>261</v>
      </c>
      <c r="K451" s="11" t="s">
        <v>2877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952</v>
      </c>
      <c r="F452" s="10">
        <v>42036</v>
      </c>
      <c r="G452" s="10">
        <v>45689</v>
      </c>
      <c r="H452" s="11">
        <v>11</v>
      </c>
      <c r="I452" s="20" t="s">
        <v>259</v>
      </c>
      <c r="J452" s="11" t="s">
        <v>261</v>
      </c>
      <c r="K452" s="11" t="s">
        <v>2877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953</v>
      </c>
      <c r="F453" s="10">
        <v>42036</v>
      </c>
      <c r="G453" s="10">
        <v>45689</v>
      </c>
      <c r="H453" s="11">
        <v>11</v>
      </c>
      <c r="I453" s="20" t="s">
        <v>259</v>
      </c>
      <c r="J453" s="11" t="s">
        <v>261</v>
      </c>
      <c r="K453" s="11" t="s">
        <v>2877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954</v>
      </c>
      <c r="F454" s="10">
        <v>42036</v>
      </c>
      <c r="G454" s="10">
        <v>45689</v>
      </c>
      <c r="H454" s="11">
        <v>11</v>
      </c>
      <c r="I454" s="20" t="s">
        <v>259</v>
      </c>
      <c r="J454" s="11" t="s">
        <v>261</v>
      </c>
      <c r="K454" s="11" t="s">
        <v>2877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955</v>
      </c>
      <c r="F455" s="10">
        <v>42036</v>
      </c>
      <c r="G455" s="10">
        <v>45689</v>
      </c>
      <c r="H455" s="11">
        <v>11</v>
      </c>
      <c r="I455" s="20" t="s">
        <v>259</v>
      </c>
      <c r="J455" s="11" t="s">
        <v>261</v>
      </c>
      <c r="K455" s="11" t="s">
        <v>2877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956</v>
      </c>
      <c r="F456" s="10">
        <v>42036</v>
      </c>
      <c r="G456" s="10">
        <v>45689</v>
      </c>
      <c r="H456" s="11">
        <v>11</v>
      </c>
      <c r="I456" s="20" t="s">
        <v>259</v>
      </c>
      <c r="J456" s="11" t="s">
        <v>261</v>
      </c>
      <c r="K456" s="11" t="s">
        <v>2877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957</v>
      </c>
      <c r="F457" s="10">
        <v>42036</v>
      </c>
      <c r="G457" s="10">
        <v>45689</v>
      </c>
      <c r="H457" s="11">
        <v>11</v>
      </c>
      <c r="I457" s="20" t="s">
        <v>259</v>
      </c>
      <c r="J457" s="11" t="s">
        <v>261</v>
      </c>
      <c r="K457" s="11" t="s">
        <v>2877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958</v>
      </c>
      <c r="F458" s="10">
        <v>42036</v>
      </c>
      <c r="G458" s="10">
        <v>45689</v>
      </c>
      <c r="H458" s="11">
        <v>11</v>
      </c>
      <c r="I458" s="20" t="s">
        <v>259</v>
      </c>
      <c r="J458" s="11" t="s">
        <v>261</v>
      </c>
      <c r="K458" s="11" t="s">
        <v>2877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959</v>
      </c>
      <c r="F459" s="10">
        <v>42036</v>
      </c>
      <c r="G459" s="10">
        <v>45689</v>
      </c>
      <c r="H459" s="11">
        <v>11</v>
      </c>
      <c r="I459" s="20" t="s">
        <v>259</v>
      </c>
      <c r="J459" s="11" t="s">
        <v>261</v>
      </c>
      <c r="K459" s="11" t="s">
        <v>2877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960</v>
      </c>
      <c r="F460" s="10">
        <v>42036</v>
      </c>
      <c r="G460" s="10">
        <v>45689</v>
      </c>
      <c r="H460" s="11">
        <v>11</v>
      </c>
      <c r="I460" s="20" t="s">
        <v>259</v>
      </c>
      <c r="J460" s="11" t="s">
        <v>261</v>
      </c>
      <c r="K460" s="11" t="s">
        <v>2877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961</v>
      </c>
      <c r="F461" s="10">
        <v>42036</v>
      </c>
      <c r="G461" s="10">
        <v>45689</v>
      </c>
      <c r="H461" s="11">
        <v>11</v>
      </c>
      <c r="I461" s="20" t="s">
        <v>259</v>
      </c>
      <c r="J461" s="11" t="s">
        <v>261</v>
      </c>
      <c r="K461" s="11" t="s">
        <v>2877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962</v>
      </c>
      <c r="F462" s="10">
        <v>42036</v>
      </c>
      <c r="G462" s="10">
        <v>45689</v>
      </c>
      <c r="H462" s="11">
        <v>11</v>
      </c>
      <c r="I462" s="20" t="s">
        <v>259</v>
      </c>
      <c r="J462" s="11" t="s">
        <v>261</v>
      </c>
      <c r="K462" s="11" t="s">
        <v>2877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963</v>
      </c>
      <c r="F463" s="10">
        <v>42036</v>
      </c>
      <c r="G463" s="10">
        <v>45689</v>
      </c>
      <c r="H463" s="11">
        <v>11</v>
      </c>
      <c r="I463" s="20" t="s">
        <v>259</v>
      </c>
      <c r="J463" s="11" t="s">
        <v>261</v>
      </c>
      <c r="K463" s="11" t="s">
        <v>2877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964</v>
      </c>
      <c r="F464" s="10">
        <v>42036</v>
      </c>
      <c r="G464" s="10">
        <v>45689</v>
      </c>
      <c r="H464" s="11">
        <v>11</v>
      </c>
      <c r="I464" s="20" t="s">
        <v>259</v>
      </c>
      <c r="J464" s="11" t="s">
        <v>261</v>
      </c>
      <c r="K464" s="11" t="s">
        <v>2877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965</v>
      </c>
      <c r="F465" s="10">
        <v>42036</v>
      </c>
      <c r="G465" s="10">
        <v>45689</v>
      </c>
      <c r="H465" s="11">
        <v>11</v>
      </c>
      <c r="I465" s="20" t="s">
        <v>259</v>
      </c>
      <c r="J465" s="11" t="s">
        <v>261</v>
      </c>
      <c r="K465" s="11" t="s">
        <v>2877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966</v>
      </c>
      <c r="F466" s="10">
        <v>42036</v>
      </c>
      <c r="G466" s="10">
        <v>45689</v>
      </c>
      <c r="H466" s="11">
        <v>11</v>
      </c>
      <c r="I466" s="20" t="s">
        <v>259</v>
      </c>
      <c r="J466" s="11" t="s">
        <v>261</v>
      </c>
      <c r="K466" s="11" t="s">
        <v>2877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967</v>
      </c>
      <c r="F467" s="10">
        <v>42036</v>
      </c>
      <c r="G467" s="10">
        <v>45689</v>
      </c>
      <c r="H467" s="11">
        <v>11</v>
      </c>
      <c r="I467" s="20" t="s">
        <v>259</v>
      </c>
      <c r="J467" s="11" t="s">
        <v>261</v>
      </c>
      <c r="K467" s="11" t="s">
        <v>2877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968</v>
      </c>
      <c r="F468" s="10">
        <v>42036</v>
      </c>
      <c r="G468" s="10">
        <v>45689</v>
      </c>
      <c r="H468" s="11">
        <v>11</v>
      </c>
      <c r="I468" s="20" t="s">
        <v>259</v>
      </c>
      <c r="J468" s="11" t="s">
        <v>261</v>
      </c>
      <c r="K468" s="11" t="s">
        <v>2877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969</v>
      </c>
      <c r="F469" s="10">
        <v>42036</v>
      </c>
      <c r="G469" s="10">
        <v>45689</v>
      </c>
      <c r="H469" s="11">
        <v>11</v>
      </c>
      <c r="I469" s="20" t="s">
        <v>259</v>
      </c>
      <c r="J469" s="11" t="s">
        <v>261</v>
      </c>
      <c r="K469" s="11" t="s">
        <v>2877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970</v>
      </c>
      <c r="F470" s="10">
        <v>42036</v>
      </c>
      <c r="G470" s="10">
        <v>45689</v>
      </c>
      <c r="H470" s="11">
        <v>11</v>
      </c>
      <c r="I470" s="20" t="s">
        <v>259</v>
      </c>
      <c r="J470" s="11" t="s">
        <v>261</v>
      </c>
      <c r="K470" s="11" t="s">
        <v>2877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971</v>
      </c>
      <c r="F471" s="10">
        <v>42036</v>
      </c>
      <c r="G471" s="10">
        <v>45689</v>
      </c>
      <c r="H471" s="11">
        <v>11</v>
      </c>
      <c r="I471" s="20" t="s">
        <v>259</v>
      </c>
      <c r="J471" s="11" t="s">
        <v>261</v>
      </c>
      <c r="K471" s="11" t="s">
        <v>2877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972</v>
      </c>
      <c r="F472" s="10">
        <v>42036</v>
      </c>
      <c r="G472" s="10">
        <v>45689</v>
      </c>
      <c r="H472" s="11">
        <v>11</v>
      </c>
      <c r="I472" s="20" t="s">
        <v>259</v>
      </c>
      <c r="J472" s="11" t="s">
        <v>261</v>
      </c>
      <c r="K472" s="11" t="s">
        <v>2877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973</v>
      </c>
      <c r="F473" s="10">
        <v>42036</v>
      </c>
      <c r="G473" s="10">
        <v>45689</v>
      </c>
      <c r="H473" s="11">
        <v>11</v>
      </c>
      <c r="I473" s="20" t="s">
        <v>259</v>
      </c>
      <c r="J473" s="11" t="s">
        <v>261</v>
      </c>
      <c r="K473" s="11" t="s">
        <v>2877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974</v>
      </c>
      <c r="F474" s="10">
        <v>42036</v>
      </c>
      <c r="G474" s="10">
        <v>45689</v>
      </c>
      <c r="H474" s="11">
        <v>11</v>
      </c>
      <c r="I474" s="20" t="s">
        <v>259</v>
      </c>
      <c r="J474" s="11" t="s">
        <v>261</v>
      </c>
      <c r="K474" s="11" t="s">
        <v>2877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975</v>
      </c>
      <c r="F475" s="10">
        <v>42036</v>
      </c>
      <c r="G475" s="10">
        <v>45689</v>
      </c>
      <c r="H475" s="11">
        <v>11</v>
      </c>
      <c r="I475" s="20" t="s">
        <v>259</v>
      </c>
      <c r="J475" s="11" t="s">
        <v>261</v>
      </c>
      <c r="K475" s="11" t="s">
        <v>2877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976</v>
      </c>
      <c r="F476" s="10">
        <v>42036</v>
      </c>
      <c r="G476" s="10">
        <v>45689</v>
      </c>
      <c r="H476" s="11">
        <v>11</v>
      </c>
      <c r="I476" s="20" t="s">
        <v>259</v>
      </c>
      <c r="J476" s="11" t="s">
        <v>261</v>
      </c>
      <c r="K476" s="11" t="s">
        <v>2877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977</v>
      </c>
      <c r="F477" s="10">
        <v>42036</v>
      </c>
      <c r="G477" s="10">
        <v>45689</v>
      </c>
      <c r="H477" s="11">
        <v>11</v>
      </c>
      <c r="I477" s="20" t="s">
        <v>259</v>
      </c>
      <c r="J477" s="11" t="s">
        <v>261</v>
      </c>
      <c r="K477" s="11" t="s">
        <v>2877</v>
      </c>
      <c r="L477" s="11">
        <v>2</v>
      </c>
    </row>
    <row r="478" spans="1:12">
      <c r="A478" s="11" t="s">
        <v>728</v>
      </c>
      <c r="D478" s="11" t="s">
        <v>260</v>
      </c>
      <c r="E478" s="19" t="s">
        <v>978</v>
      </c>
      <c r="F478" s="10">
        <v>42036</v>
      </c>
      <c r="G478" s="10">
        <v>45689</v>
      </c>
      <c r="H478" s="11">
        <v>11</v>
      </c>
      <c r="I478" s="20" t="s">
        <v>259</v>
      </c>
      <c r="J478" s="11" t="s">
        <v>261</v>
      </c>
      <c r="K478" s="11" t="s">
        <v>2877</v>
      </c>
      <c r="L478" s="11">
        <v>2</v>
      </c>
    </row>
    <row r="479" spans="1:12">
      <c r="A479" s="11" t="s">
        <v>729</v>
      </c>
      <c r="D479" s="11" t="s">
        <v>260</v>
      </c>
      <c r="E479" s="19" t="s">
        <v>979</v>
      </c>
      <c r="F479" s="10">
        <v>42036</v>
      </c>
      <c r="G479" s="10">
        <v>45689</v>
      </c>
      <c r="H479" s="11">
        <v>11</v>
      </c>
      <c r="I479" s="20" t="s">
        <v>259</v>
      </c>
      <c r="J479" s="11" t="s">
        <v>261</v>
      </c>
      <c r="K479" s="11" t="s">
        <v>2877</v>
      </c>
      <c r="L479" s="11">
        <v>2</v>
      </c>
    </row>
    <row r="480" spans="1:12">
      <c r="A480" s="11" t="s">
        <v>730</v>
      </c>
      <c r="D480" s="11" t="s">
        <v>260</v>
      </c>
      <c r="E480" s="19" t="s">
        <v>980</v>
      </c>
      <c r="F480" s="10">
        <v>42036</v>
      </c>
      <c r="G480" s="10">
        <v>45689</v>
      </c>
      <c r="H480" s="11">
        <v>11</v>
      </c>
      <c r="I480" s="20" t="s">
        <v>259</v>
      </c>
      <c r="J480" s="11" t="s">
        <v>261</v>
      </c>
      <c r="K480" s="11" t="s">
        <v>2877</v>
      </c>
      <c r="L480" s="11">
        <v>2</v>
      </c>
    </row>
    <row r="481" spans="1:12">
      <c r="A481" s="11" t="s">
        <v>731</v>
      </c>
      <c r="D481" s="11" t="s">
        <v>260</v>
      </c>
      <c r="E481" s="19" t="s">
        <v>981</v>
      </c>
      <c r="F481" s="10">
        <v>42036</v>
      </c>
      <c r="G481" s="10">
        <v>45689</v>
      </c>
      <c r="H481" s="11">
        <v>11</v>
      </c>
      <c r="I481" s="20" t="s">
        <v>259</v>
      </c>
      <c r="J481" s="11" t="s">
        <v>261</v>
      </c>
      <c r="K481" s="11" t="s">
        <v>2877</v>
      </c>
      <c r="L481" s="11">
        <v>2</v>
      </c>
    </row>
    <row r="482" spans="1:12">
      <c r="A482" s="11" t="s">
        <v>732</v>
      </c>
      <c r="D482" s="11" t="s">
        <v>260</v>
      </c>
      <c r="E482" s="19" t="s">
        <v>982</v>
      </c>
      <c r="F482" s="10">
        <v>42036</v>
      </c>
      <c r="G482" s="10">
        <v>45689</v>
      </c>
      <c r="H482" s="11">
        <v>11</v>
      </c>
      <c r="I482" s="20" t="s">
        <v>259</v>
      </c>
      <c r="J482" s="11" t="s">
        <v>261</v>
      </c>
      <c r="K482" s="11" t="s">
        <v>2877</v>
      </c>
      <c r="L482" s="11">
        <v>2</v>
      </c>
    </row>
    <row r="483" spans="1:12">
      <c r="A483" s="11" t="s">
        <v>733</v>
      </c>
      <c r="D483" s="11" t="s">
        <v>260</v>
      </c>
      <c r="E483" s="19" t="s">
        <v>983</v>
      </c>
      <c r="F483" s="10">
        <v>42036</v>
      </c>
      <c r="G483" s="10">
        <v>45689</v>
      </c>
      <c r="H483" s="11">
        <v>11</v>
      </c>
      <c r="I483" s="20" t="s">
        <v>259</v>
      </c>
      <c r="J483" s="11" t="s">
        <v>261</v>
      </c>
      <c r="K483" s="11" t="s">
        <v>2877</v>
      </c>
      <c r="L483" s="11">
        <v>2</v>
      </c>
    </row>
    <row r="484" spans="1:12">
      <c r="A484" s="11" t="s">
        <v>734</v>
      </c>
      <c r="D484" s="11" t="s">
        <v>260</v>
      </c>
      <c r="E484" s="19" t="s">
        <v>984</v>
      </c>
      <c r="F484" s="10">
        <v>42036</v>
      </c>
      <c r="G484" s="10">
        <v>45689</v>
      </c>
      <c r="H484" s="11">
        <v>11</v>
      </c>
      <c r="I484" s="20" t="s">
        <v>259</v>
      </c>
      <c r="J484" s="11" t="s">
        <v>261</v>
      </c>
      <c r="K484" s="11" t="s">
        <v>2877</v>
      </c>
      <c r="L484" s="11">
        <v>2</v>
      </c>
    </row>
    <row r="485" spans="1:12">
      <c r="A485" s="11" t="s">
        <v>735</v>
      </c>
      <c r="D485" s="11" t="s">
        <v>260</v>
      </c>
      <c r="E485" s="19" t="s">
        <v>985</v>
      </c>
      <c r="F485" s="10">
        <v>42036</v>
      </c>
      <c r="G485" s="10">
        <v>45689</v>
      </c>
      <c r="H485" s="11">
        <v>11</v>
      </c>
      <c r="I485" s="20" t="s">
        <v>259</v>
      </c>
      <c r="J485" s="11" t="s">
        <v>261</v>
      </c>
      <c r="K485" s="11" t="s">
        <v>2877</v>
      </c>
      <c r="L485" s="11">
        <v>2</v>
      </c>
    </row>
    <row r="486" spans="1:12">
      <c r="A486" s="11" t="s">
        <v>736</v>
      </c>
      <c r="D486" s="11" t="s">
        <v>260</v>
      </c>
      <c r="E486" s="19" t="s">
        <v>986</v>
      </c>
      <c r="F486" s="10">
        <v>42036</v>
      </c>
      <c r="G486" s="10">
        <v>45689</v>
      </c>
      <c r="H486" s="11">
        <v>11</v>
      </c>
      <c r="I486" s="20" t="s">
        <v>259</v>
      </c>
      <c r="J486" s="11" t="s">
        <v>261</v>
      </c>
      <c r="K486" s="11" t="s">
        <v>2877</v>
      </c>
      <c r="L486" s="11">
        <v>2</v>
      </c>
    </row>
    <row r="487" spans="1:12">
      <c r="A487" s="11" t="s">
        <v>737</v>
      </c>
      <c r="D487" s="11" t="s">
        <v>260</v>
      </c>
      <c r="E487" s="19" t="s">
        <v>987</v>
      </c>
      <c r="F487" s="10">
        <v>42036</v>
      </c>
      <c r="G487" s="10">
        <v>45689</v>
      </c>
      <c r="H487" s="11">
        <v>11</v>
      </c>
      <c r="I487" s="20" t="s">
        <v>259</v>
      </c>
      <c r="J487" s="11" t="s">
        <v>261</v>
      </c>
      <c r="K487" s="11" t="s">
        <v>2877</v>
      </c>
      <c r="L487" s="11">
        <v>2</v>
      </c>
    </row>
    <row r="488" spans="1:12">
      <c r="A488" s="11" t="s">
        <v>738</v>
      </c>
      <c r="D488" s="11" t="s">
        <v>260</v>
      </c>
      <c r="E488" s="19" t="s">
        <v>988</v>
      </c>
      <c r="F488" s="10">
        <v>42036</v>
      </c>
      <c r="G488" s="10">
        <v>45689</v>
      </c>
      <c r="H488" s="11">
        <v>11</v>
      </c>
      <c r="I488" s="20" t="s">
        <v>259</v>
      </c>
      <c r="J488" s="11" t="s">
        <v>261</v>
      </c>
      <c r="K488" s="11" t="s">
        <v>2877</v>
      </c>
      <c r="L488" s="11">
        <v>2</v>
      </c>
    </row>
    <row r="489" spans="1:12">
      <c r="A489" s="11" t="s">
        <v>739</v>
      </c>
      <c r="D489" s="11" t="s">
        <v>260</v>
      </c>
      <c r="E489" s="19" t="s">
        <v>989</v>
      </c>
      <c r="F489" s="10">
        <v>42036</v>
      </c>
      <c r="G489" s="10">
        <v>45689</v>
      </c>
      <c r="H489" s="11">
        <v>11</v>
      </c>
      <c r="I489" s="20" t="s">
        <v>259</v>
      </c>
      <c r="J489" s="11" t="s">
        <v>261</v>
      </c>
      <c r="K489" s="11" t="s">
        <v>2877</v>
      </c>
      <c r="L489" s="11">
        <v>2</v>
      </c>
    </row>
    <row r="490" spans="1:12">
      <c r="A490" s="11" t="s">
        <v>740</v>
      </c>
      <c r="D490" s="11" t="s">
        <v>260</v>
      </c>
      <c r="E490" s="19" t="s">
        <v>990</v>
      </c>
      <c r="F490" s="10">
        <v>42036</v>
      </c>
      <c r="G490" s="10">
        <v>45689</v>
      </c>
      <c r="H490" s="11">
        <v>11</v>
      </c>
      <c r="I490" s="20" t="s">
        <v>259</v>
      </c>
      <c r="J490" s="11" t="s">
        <v>261</v>
      </c>
      <c r="K490" s="11" t="s">
        <v>2877</v>
      </c>
      <c r="L490" s="11">
        <v>2</v>
      </c>
    </row>
    <row r="491" spans="1:12">
      <c r="A491" s="11" t="s">
        <v>741</v>
      </c>
      <c r="D491" s="11" t="s">
        <v>260</v>
      </c>
      <c r="E491" s="19" t="s">
        <v>991</v>
      </c>
      <c r="F491" s="10">
        <v>42036</v>
      </c>
      <c r="G491" s="10">
        <v>45689</v>
      </c>
      <c r="H491" s="11">
        <v>11</v>
      </c>
      <c r="I491" s="20" t="s">
        <v>259</v>
      </c>
      <c r="J491" s="11" t="s">
        <v>261</v>
      </c>
      <c r="K491" s="11" t="s">
        <v>2877</v>
      </c>
      <c r="L491" s="11">
        <v>2</v>
      </c>
    </row>
    <row r="492" spans="1:12">
      <c r="A492" s="11" t="s">
        <v>742</v>
      </c>
      <c r="D492" s="11" t="s">
        <v>260</v>
      </c>
      <c r="E492" s="19" t="s">
        <v>992</v>
      </c>
      <c r="F492" s="10">
        <v>42036</v>
      </c>
      <c r="G492" s="10">
        <v>45689</v>
      </c>
      <c r="H492" s="11">
        <v>11</v>
      </c>
      <c r="I492" s="20" t="s">
        <v>259</v>
      </c>
      <c r="J492" s="11" t="s">
        <v>261</v>
      </c>
      <c r="K492" s="11" t="s">
        <v>2877</v>
      </c>
      <c r="L492" s="11">
        <v>2</v>
      </c>
    </row>
    <row r="493" spans="1:12">
      <c r="A493" s="11" t="s">
        <v>743</v>
      </c>
      <c r="D493" s="11" t="s">
        <v>260</v>
      </c>
      <c r="E493" s="19" t="s">
        <v>993</v>
      </c>
      <c r="F493" s="10">
        <v>42036</v>
      </c>
      <c r="G493" s="10">
        <v>45689</v>
      </c>
      <c r="H493" s="11">
        <v>11</v>
      </c>
      <c r="I493" s="20" t="s">
        <v>259</v>
      </c>
      <c r="J493" s="11" t="s">
        <v>261</v>
      </c>
      <c r="K493" s="11" t="s">
        <v>2877</v>
      </c>
      <c r="L493" s="11">
        <v>2</v>
      </c>
    </row>
    <row r="494" spans="1:12">
      <c r="A494" s="11" t="s">
        <v>744</v>
      </c>
      <c r="D494" s="11" t="s">
        <v>260</v>
      </c>
      <c r="E494" s="19" t="s">
        <v>994</v>
      </c>
      <c r="F494" s="10">
        <v>42036</v>
      </c>
      <c r="G494" s="10">
        <v>45689</v>
      </c>
      <c r="H494" s="11">
        <v>11</v>
      </c>
      <c r="I494" s="20" t="s">
        <v>259</v>
      </c>
      <c r="J494" s="11" t="s">
        <v>261</v>
      </c>
      <c r="K494" s="11" t="s">
        <v>2877</v>
      </c>
      <c r="L494" s="11">
        <v>2</v>
      </c>
    </row>
    <row r="495" spans="1:12">
      <c r="A495" s="11" t="s">
        <v>745</v>
      </c>
      <c r="D495" s="11" t="s">
        <v>260</v>
      </c>
      <c r="E495" s="19" t="s">
        <v>995</v>
      </c>
      <c r="F495" s="10">
        <v>42036</v>
      </c>
      <c r="G495" s="10">
        <v>45689</v>
      </c>
      <c r="H495" s="11">
        <v>11</v>
      </c>
      <c r="I495" s="20" t="s">
        <v>259</v>
      </c>
      <c r="J495" s="11" t="s">
        <v>261</v>
      </c>
      <c r="K495" s="11" t="s">
        <v>2877</v>
      </c>
      <c r="L495" s="11">
        <v>2</v>
      </c>
    </row>
    <row r="496" spans="1:12">
      <c r="A496" s="11" t="s">
        <v>746</v>
      </c>
      <c r="D496" s="11" t="s">
        <v>260</v>
      </c>
      <c r="E496" s="19" t="s">
        <v>996</v>
      </c>
      <c r="F496" s="10">
        <v>42036</v>
      </c>
      <c r="G496" s="10">
        <v>45689</v>
      </c>
      <c r="H496" s="11">
        <v>11</v>
      </c>
      <c r="I496" s="20" t="s">
        <v>259</v>
      </c>
      <c r="J496" s="11" t="s">
        <v>261</v>
      </c>
      <c r="K496" s="11" t="s">
        <v>2877</v>
      </c>
      <c r="L496" s="11">
        <v>2</v>
      </c>
    </row>
    <row r="497" spans="1:12">
      <c r="A497" s="11" t="s">
        <v>747</v>
      </c>
      <c r="D497" s="11" t="s">
        <v>260</v>
      </c>
      <c r="E497" s="19" t="s">
        <v>997</v>
      </c>
      <c r="F497" s="10">
        <v>42036</v>
      </c>
      <c r="G497" s="10">
        <v>45689</v>
      </c>
      <c r="H497" s="11">
        <v>11</v>
      </c>
      <c r="I497" s="20" t="s">
        <v>259</v>
      </c>
      <c r="J497" s="11" t="s">
        <v>261</v>
      </c>
      <c r="K497" s="11" t="s">
        <v>2877</v>
      </c>
      <c r="L497" s="11">
        <v>2</v>
      </c>
    </row>
    <row r="498" spans="1:12">
      <c r="A498" s="11" t="s">
        <v>748</v>
      </c>
      <c r="D498" s="11" t="s">
        <v>260</v>
      </c>
      <c r="E498" s="19" t="s">
        <v>998</v>
      </c>
      <c r="F498" s="10">
        <v>42036</v>
      </c>
      <c r="G498" s="10">
        <v>45689</v>
      </c>
      <c r="H498" s="11">
        <v>11</v>
      </c>
      <c r="I498" s="20" t="s">
        <v>259</v>
      </c>
      <c r="J498" s="11" t="s">
        <v>261</v>
      </c>
      <c r="K498" s="11" t="s">
        <v>2877</v>
      </c>
      <c r="L498" s="11">
        <v>2</v>
      </c>
    </row>
    <row r="499" spans="1:12">
      <c r="A499" s="11" t="s">
        <v>749</v>
      </c>
      <c r="D499" s="11" t="s">
        <v>260</v>
      </c>
      <c r="E499" s="19" t="s">
        <v>999</v>
      </c>
      <c r="F499" s="10">
        <v>42036</v>
      </c>
      <c r="G499" s="10">
        <v>45689</v>
      </c>
      <c r="H499" s="11">
        <v>11</v>
      </c>
      <c r="I499" s="20" t="s">
        <v>259</v>
      </c>
      <c r="J499" s="11" t="s">
        <v>261</v>
      </c>
      <c r="K499" s="11" t="s">
        <v>2877</v>
      </c>
      <c r="L499" s="11">
        <v>2</v>
      </c>
    </row>
    <row r="500" spans="1:12">
      <c r="A500" s="11" t="s">
        <v>750</v>
      </c>
      <c r="D500" s="11" t="s">
        <v>260</v>
      </c>
      <c r="E500" s="19" t="s">
        <v>1000</v>
      </c>
      <c r="F500" s="10">
        <v>42036</v>
      </c>
      <c r="G500" s="10">
        <v>45689</v>
      </c>
      <c r="H500" s="11">
        <v>11</v>
      </c>
      <c r="I500" s="20" t="s">
        <v>259</v>
      </c>
      <c r="J500" s="11" t="s">
        <v>261</v>
      </c>
      <c r="K500" s="11" t="s">
        <v>2877</v>
      </c>
      <c r="L500" s="11">
        <v>2</v>
      </c>
    </row>
    <row r="501" spans="1:12">
      <c r="A501" s="11" t="s">
        <v>751</v>
      </c>
      <c r="D501" s="11" t="s">
        <v>260</v>
      </c>
      <c r="E501" s="19" t="s">
        <v>1001</v>
      </c>
      <c r="F501" s="10">
        <v>42036</v>
      </c>
      <c r="G501" s="10">
        <v>45689</v>
      </c>
      <c r="H501" s="11">
        <v>11</v>
      </c>
      <c r="I501" s="20" t="s">
        <v>259</v>
      </c>
      <c r="J501" s="11" t="s">
        <v>261</v>
      </c>
      <c r="K501" s="11" t="s">
        <v>2877</v>
      </c>
      <c r="L501" s="11">
        <v>2</v>
      </c>
    </row>
    <row r="502" spans="1:12">
      <c r="A502" s="11" t="s">
        <v>752</v>
      </c>
      <c r="D502" s="11" t="s">
        <v>260</v>
      </c>
      <c r="E502" s="19" t="s">
        <v>1002</v>
      </c>
      <c r="F502" s="10">
        <v>42036</v>
      </c>
      <c r="G502" s="10">
        <v>45689</v>
      </c>
      <c r="H502" s="11">
        <v>11</v>
      </c>
      <c r="I502" s="20" t="s">
        <v>259</v>
      </c>
      <c r="J502" s="11" t="s">
        <v>261</v>
      </c>
      <c r="K502" s="11" t="s">
        <v>2877</v>
      </c>
      <c r="L502" s="11">
        <v>2</v>
      </c>
    </row>
    <row r="503" spans="1:12">
      <c r="A503" s="11" t="s">
        <v>753</v>
      </c>
      <c r="D503" s="11" t="s">
        <v>260</v>
      </c>
      <c r="E503" s="19" t="s">
        <v>1003</v>
      </c>
      <c r="F503" s="10">
        <v>42036</v>
      </c>
      <c r="G503" s="10">
        <v>45689</v>
      </c>
      <c r="H503" s="11">
        <v>11</v>
      </c>
      <c r="I503" s="20" t="s">
        <v>259</v>
      </c>
      <c r="J503" s="11" t="s">
        <v>261</v>
      </c>
      <c r="K503" s="11" t="s">
        <v>2877</v>
      </c>
      <c r="L503" s="11">
        <v>2</v>
      </c>
    </row>
    <row r="504" spans="1:12">
      <c r="A504" s="11" t="s">
        <v>754</v>
      </c>
      <c r="D504" s="11" t="s">
        <v>260</v>
      </c>
      <c r="E504" s="19" t="s">
        <v>1004</v>
      </c>
      <c r="F504" s="10">
        <v>42036</v>
      </c>
      <c r="G504" s="10">
        <v>45689</v>
      </c>
      <c r="H504" s="11">
        <v>11</v>
      </c>
      <c r="I504" s="20" t="s">
        <v>259</v>
      </c>
      <c r="J504" s="11" t="s">
        <v>261</v>
      </c>
      <c r="K504" s="11" t="s">
        <v>2877</v>
      </c>
      <c r="L504" s="11">
        <v>2</v>
      </c>
    </row>
    <row r="505" spans="1:12">
      <c r="A505" s="11" t="s">
        <v>755</v>
      </c>
      <c r="D505" s="11" t="s">
        <v>260</v>
      </c>
      <c r="E505" s="19" t="s">
        <v>1005</v>
      </c>
      <c r="F505" s="10">
        <v>42036</v>
      </c>
      <c r="G505" s="10">
        <v>45689</v>
      </c>
      <c r="H505" s="11">
        <v>11</v>
      </c>
      <c r="I505" s="20" t="s">
        <v>259</v>
      </c>
      <c r="J505" s="11" t="s">
        <v>261</v>
      </c>
      <c r="K505" s="11" t="s">
        <v>2877</v>
      </c>
      <c r="L505" s="11">
        <v>2</v>
      </c>
    </row>
    <row r="506" spans="1:12">
      <c r="A506" s="11" t="s">
        <v>756</v>
      </c>
      <c r="D506" s="11" t="s">
        <v>260</v>
      </c>
      <c r="E506" s="19" t="s">
        <v>1006</v>
      </c>
      <c r="F506" s="10">
        <v>42036</v>
      </c>
      <c r="G506" s="10">
        <v>45689</v>
      </c>
      <c r="H506" s="11">
        <v>11</v>
      </c>
      <c r="I506" s="20" t="s">
        <v>259</v>
      </c>
      <c r="J506" s="11" t="s">
        <v>261</v>
      </c>
      <c r="K506" s="11" t="s">
        <v>2877</v>
      </c>
      <c r="L506" s="11">
        <v>2</v>
      </c>
    </row>
    <row r="507" spans="1:12">
      <c r="A507" s="11" t="s">
        <v>757</v>
      </c>
      <c r="D507" s="11" t="s">
        <v>260</v>
      </c>
      <c r="E507" s="19" t="s">
        <v>1007</v>
      </c>
      <c r="F507" s="10">
        <v>42036</v>
      </c>
      <c r="G507" s="10">
        <v>45689</v>
      </c>
      <c r="H507" s="11">
        <v>11</v>
      </c>
      <c r="I507" s="20" t="s">
        <v>259</v>
      </c>
      <c r="J507" s="11" t="s">
        <v>261</v>
      </c>
      <c r="K507" s="11" t="s">
        <v>2877</v>
      </c>
      <c r="L507" s="11">
        <v>2</v>
      </c>
    </row>
    <row r="508" spans="1:12">
      <c r="A508" s="11" t="s">
        <v>758</v>
      </c>
      <c r="D508" s="11" t="s">
        <v>260</v>
      </c>
      <c r="E508" s="19" t="s">
        <v>1008</v>
      </c>
      <c r="F508" s="10">
        <v>42036</v>
      </c>
      <c r="G508" s="10">
        <v>45689</v>
      </c>
      <c r="H508" s="11">
        <v>11</v>
      </c>
      <c r="I508" s="20" t="s">
        <v>259</v>
      </c>
      <c r="J508" s="11" t="s">
        <v>261</v>
      </c>
      <c r="K508" s="11" t="s">
        <v>2877</v>
      </c>
      <c r="L508" s="11">
        <v>2</v>
      </c>
    </row>
    <row r="509" spans="1:12">
      <c r="A509" s="11" t="s">
        <v>759</v>
      </c>
      <c r="D509" s="11" t="s">
        <v>260</v>
      </c>
      <c r="E509" s="19" t="s">
        <v>1009</v>
      </c>
      <c r="F509" s="10">
        <v>42036</v>
      </c>
      <c r="G509" s="10">
        <v>45689</v>
      </c>
      <c r="H509" s="11">
        <v>11</v>
      </c>
      <c r="I509" s="20" t="s">
        <v>259</v>
      </c>
      <c r="J509" s="11" t="s">
        <v>261</v>
      </c>
      <c r="K509" s="11" t="s">
        <v>2877</v>
      </c>
      <c r="L509" s="11">
        <v>2</v>
      </c>
    </row>
    <row r="510" spans="1:12">
      <c r="A510" s="11" t="s">
        <v>760</v>
      </c>
      <c r="D510" s="11" t="s">
        <v>260</v>
      </c>
      <c r="E510" s="19" t="s">
        <v>1010</v>
      </c>
      <c r="F510" s="10">
        <v>42036</v>
      </c>
      <c r="G510" s="10">
        <v>45689</v>
      </c>
      <c r="H510" s="11">
        <v>11</v>
      </c>
      <c r="I510" s="20" t="s">
        <v>259</v>
      </c>
      <c r="J510" s="11" t="s">
        <v>261</v>
      </c>
      <c r="K510" s="11" t="s">
        <v>2877</v>
      </c>
      <c r="L510" s="11">
        <v>2</v>
      </c>
    </row>
    <row r="511" spans="1:12">
      <c r="A511" s="11" t="s">
        <v>761</v>
      </c>
      <c r="D511" s="11" t="s">
        <v>260</v>
      </c>
      <c r="E511" s="19" t="s">
        <v>1011</v>
      </c>
      <c r="F511" s="10">
        <v>42036</v>
      </c>
      <c r="G511" s="10">
        <v>45689</v>
      </c>
      <c r="H511" s="11">
        <v>11</v>
      </c>
      <c r="I511" s="20" t="s">
        <v>259</v>
      </c>
      <c r="J511" s="11" t="s">
        <v>261</v>
      </c>
      <c r="K511" s="11" t="s">
        <v>2877</v>
      </c>
      <c r="L511" s="11">
        <v>2</v>
      </c>
    </row>
    <row r="512" spans="1:12">
      <c r="A512" s="11" t="s">
        <v>1012</v>
      </c>
      <c r="D512" s="11" t="s">
        <v>260</v>
      </c>
      <c r="E512" s="19" t="s">
        <v>1262</v>
      </c>
      <c r="F512" s="10">
        <v>42036</v>
      </c>
      <c r="G512" s="10">
        <v>45689</v>
      </c>
      <c r="H512" s="11">
        <v>11</v>
      </c>
      <c r="I512" s="20" t="s">
        <v>259</v>
      </c>
      <c r="J512" s="11" t="s">
        <v>261</v>
      </c>
      <c r="K512" s="11" t="s">
        <v>2877</v>
      </c>
      <c r="L512" s="11">
        <v>2</v>
      </c>
    </row>
    <row r="513" spans="1:12">
      <c r="A513" s="11" t="s">
        <v>1013</v>
      </c>
      <c r="D513" s="11" t="s">
        <v>260</v>
      </c>
      <c r="E513" s="19" t="s">
        <v>1263</v>
      </c>
      <c r="F513" s="10">
        <v>42036</v>
      </c>
      <c r="G513" s="10">
        <v>45689</v>
      </c>
      <c r="H513" s="11">
        <v>11</v>
      </c>
      <c r="I513" s="20" t="s">
        <v>259</v>
      </c>
      <c r="J513" s="11" t="s">
        <v>261</v>
      </c>
      <c r="K513" s="11" t="s">
        <v>2877</v>
      </c>
      <c r="L513" s="11">
        <v>2</v>
      </c>
    </row>
    <row r="514" spans="1:12">
      <c r="A514" s="11" t="s">
        <v>1014</v>
      </c>
      <c r="D514" s="11" t="s">
        <v>260</v>
      </c>
      <c r="E514" s="19" t="s">
        <v>1264</v>
      </c>
      <c r="F514" s="10">
        <v>42036</v>
      </c>
      <c r="G514" s="10">
        <v>45689</v>
      </c>
      <c r="H514" s="11">
        <v>11</v>
      </c>
      <c r="I514" s="20" t="s">
        <v>259</v>
      </c>
      <c r="J514" s="11" t="s">
        <v>261</v>
      </c>
      <c r="K514" s="11" t="s">
        <v>2877</v>
      </c>
      <c r="L514" s="11">
        <v>2</v>
      </c>
    </row>
    <row r="515" spans="1:12">
      <c r="A515" s="11" t="s">
        <v>1015</v>
      </c>
      <c r="D515" s="11" t="s">
        <v>260</v>
      </c>
      <c r="E515" s="19" t="s">
        <v>1265</v>
      </c>
      <c r="F515" s="10">
        <v>42036</v>
      </c>
      <c r="G515" s="10">
        <v>45689</v>
      </c>
      <c r="H515" s="11">
        <v>11</v>
      </c>
      <c r="I515" s="20" t="s">
        <v>259</v>
      </c>
      <c r="J515" s="11" t="s">
        <v>261</v>
      </c>
      <c r="K515" s="11" t="s">
        <v>2877</v>
      </c>
      <c r="L515" s="11">
        <v>2</v>
      </c>
    </row>
    <row r="516" spans="1:12">
      <c r="A516" s="11" t="s">
        <v>1016</v>
      </c>
      <c r="D516" s="11" t="s">
        <v>260</v>
      </c>
      <c r="E516" s="19" t="s">
        <v>1266</v>
      </c>
      <c r="F516" s="10">
        <v>42036</v>
      </c>
      <c r="G516" s="10">
        <v>45689</v>
      </c>
      <c r="H516" s="11">
        <v>11</v>
      </c>
      <c r="I516" s="20" t="s">
        <v>259</v>
      </c>
      <c r="J516" s="11" t="s">
        <v>261</v>
      </c>
      <c r="K516" s="11" t="s">
        <v>2877</v>
      </c>
      <c r="L516" s="11">
        <v>2</v>
      </c>
    </row>
    <row r="517" spans="1:12">
      <c r="A517" s="11" t="s">
        <v>1017</v>
      </c>
      <c r="D517" s="11" t="s">
        <v>260</v>
      </c>
      <c r="E517" s="19" t="s">
        <v>1267</v>
      </c>
      <c r="F517" s="10">
        <v>42036</v>
      </c>
      <c r="G517" s="10">
        <v>45689</v>
      </c>
      <c r="H517" s="11">
        <v>11</v>
      </c>
      <c r="I517" s="20" t="s">
        <v>259</v>
      </c>
      <c r="J517" s="11" t="s">
        <v>261</v>
      </c>
      <c r="K517" s="11" t="s">
        <v>2877</v>
      </c>
      <c r="L517" s="11">
        <v>2</v>
      </c>
    </row>
    <row r="518" spans="1:12">
      <c r="A518" s="11" t="s">
        <v>1018</v>
      </c>
      <c r="D518" s="11" t="s">
        <v>260</v>
      </c>
      <c r="E518" s="19" t="s">
        <v>1268</v>
      </c>
      <c r="F518" s="10">
        <v>42036</v>
      </c>
      <c r="G518" s="10">
        <v>45689</v>
      </c>
      <c r="H518" s="11">
        <v>11</v>
      </c>
      <c r="I518" s="20" t="s">
        <v>259</v>
      </c>
      <c r="J518" s="11" t="s">
        <v>261</v>
      </c>
      <c r="K518" s="11" t="s">
        <v>2877</v>
      </c>
      <c r="L518" s="11">
        <v>2</v>
      </c>
    </row>
    <row r="519" spans="1:12">
      <c r="A519" s="11" t="s">
        <v>1019</v>
      </c>
      <c r="D519" s="11" t="s">
        <v>260</v>
      </c>
      <c r="E519" s="19" t="s">
        <v>1269</v>
      </c>
      <c r="F519" s="10">
        <v>42036</v>
      </c>
      <c r="G519" s="10">
        <v>45689</v>
      </c>
      <c r="H519" s="11">
        <v>11</v>
      </c>
      <c r="I519" s="20" t="s">
        <v>259</v>
      </c>
      <c r="J519" s="11" t="s">
        <v>261</v>
      </c>
      <c r="K519" s="11" t="s">
        <v>2877</v>
      </c>
      <c r="L519" s="11">
        <v>2</v>
      </c>
    </row>
    <row r="520" spans="1:12">
      <c r="A520" s="11" t="s">
        <v>1020</v>
      </c>
      <c r="D520" s="11" t="s">
        <v>260</v>
      </c>
      <c r="E520" s="19" t="s">
        <v>1270</v>
      </c>
      <c r="F520" s="10">
        <v>42036</v>
      </c>
      <c r="G520" s="10">
        <v>45689</v>
      </c>
      <c r="H520" s="11">
        <v>11</v>
      </c>
      <c r="I520" s="20" t="s">
        <v>259</v>
      </c>
      <c r="J520" s="11" t="s">
        <v>261</v>
      </c>
      <c r="K520" s="11" t="s">
        <v>2877</v>
      </c>
      <c r="L520" s="11">
        <v>2</v>
      </c>
    </row>
    <row r="521" spans="1:12">
      <c r="A521" s="11" t="s">
        <v>1021</v>
      </c>
      <c r="D521" s="11" t="s">
        <v>260</v>
      </c>
      <c r="E521" s="19" t="s">
        <v>1271</v>
      </c>
      <c r="F521" s="10">
        <v>42036</v>
      </c>
      <c r="G521" s="10">
        <v>45689</v>
      </c>
      <c r="H521" s="11">
        <v>11</v>
      </c>
      <c r="I521" s="20" t="s">
        <v>259</v>
      </c>
      <c r="J521" s="11" t="s">
        <v>261</v>
      </c>
      <c r="K521" s="11" t="s">
        <v>2877</v>
      </c>
      <c r="L521" s="11">
        <v>2</v>
      </c>
    </row>
    <row r="522" spans="1:12">
      <c r="A522" s="11" t="s">
        <v>1022</v>
      </c>
      <c r="D522" s="11" t="s">
        <v>260</v>
      </c>
      <c r="E522" s="19" t="s">
        <v>1272</v>
      </c>
      <c r="F522" s="10">
        <v>42036</v>
      </c>
      <c r="G522" s="10">
        <v>45689</v>
      </c>
      <c r="H522" s="11">
        <v>11</v>
      </c>
      <c r="I522" s="20" t="s">
        <v>259</v>
      </c>
      <c r="J522" s="11" t="s">
        <v>261</v>
      </c>
      <c r="K522" s="11" t="s">
        <v>2877</v>
      </c>
      <c r="L522" s="11">
        <v>2</v>
      </c>
    </row>
    <row r="523" spans="1:12">
      <c r="A523" s="11" t="s">
        <v>1023</v>
      </c>
      <c r="D523" s="11" t="s">
        <v>260</v>
      </c>
      <c r="E523" s="19" t="s">
        <v>1273</v>
      </c>
      <c r="F523" s="10">
        <v>42036</v>
      </c>
      <c r="G523" s="10">
        <v>45689</v>
      </c>
      <c r="H523" s="11">
        <v>11</v>
      </c>
      <c r="I523" s="20" t="s">
        <v>259</v>
      </c>
      <c r="J523" s="11" t="s">
        <v>261</v>
      </c>
      <c r="K523" s="11" t="s">
        <v>2877</v>
      </c>
      <c r="L523" s="11">
        <v>2</v>
      </c>
    </row>
    <row r="524" spans="1:12">
      <c r="A524" s="11" t="s">
        <v>1024</v>
      </c>
      <c r="D524" s="11" t="s">
        <v>260</v>
      </c>
      <c r="E524" s="19" t="s">
        <v>1274</v>
      </c>
      <c r="F524" s="10">
        <v>42036</v>
      </c>
      <c r="G524" s="10">
        <v>45689</v>
      </c>
      <c r="H524" s="11">
        <v>11</v>
      </c>
      <c r="I524" s="20" t="s">
        <v>259</v>
      </c>
      <c r="J524" s="11" t="s">
        <v>261</v>
      </c>
      <c r="K524" s="11" t="s">
        <v>2877</v>
      </c>
      <c r="L524" s="11">
        <v>2</v>
      </c>
    </row>
    <row r="525" spans="1:12">
      <c r="A525" s="11" t="s">
        <v>1025</v>
      </c>
      <c r="D525" s="11" t="s">
        <v>260</v>
      </c>
      <c r="E525" s="19" t="s">
        <v>1275</v>
      </c>
      <c r="F525" s="10">
        <v>42036</v>
      </c>
      <c r="G525" s="10">
        <v>45689</v>
      </c>
      <c r="H525" s="11">
        <v>11</v>
      </c>
      <c r="I525" s="20" t="s">
        <v>259</v>
      </c>
      <c r="J525" s="11" t="s">
        <v>261</v>
      </c>
      <c r="K525" s="11" t="s">
        <v>2877</v>
      </c>
      <c r="L525" s="11">
        <v>2</v>
      </c>
    </row>
    <row r="526" spans="1:12">
      <c r="A526" s="11" t="s">
        <v>1026</v>
      </c>
      <c r="D526" s="11" t="s">
        <v>260</v>
      </c>
      <c r="E526" s="19" t="s">
        <v>1276</v>
      </c>
      <c r="F526" s="10">
        <v>42036</v>
      </c>
      <c r="G526" s="10">
        <v>45689</v>
      </c>
      <c r="H526" s="11">
        <v>11</v>
      </c>
      <c r="I526" s="20" t="s">
        <v>259</v>
      </c>
      <c r="J526" s="11" t="s">
        <v>261</v>
      </c>
      <c r="K526" s="11" t="s">
        <v>2877</v>
      </c>
      <c r="L526" s="11">
        <v>2</v>
      </c>
    </row>
    <row r="527" spans="1:12">
      <c r="A527" s="11" t="s">
        <v>1027</v>
      </c>
      <c r="D527" s="11" t="s">
        <v>260</v>
      </c>
      <c r="E527" s="19" t="s">
        <v>1277</v>
      </c>
      <c r="F527" s="10">
        <v>42036</v>
      </c>
      <c r="G527" s="10">
        <v>45689</v>
      </c>
      <c r="H527" s="11">
        <v>11</v>
      </c>
      <c r="I527" s="20" t="s">
        <v>259</v>
      </c>
      <c r="J527" s="11" t="s">
        <v>261</v>
      </c>
      <c r="K527" s="11" t="s">
        <v>2877</v>
      </c>
      <c r="L527" s="11">
        <v>2</v>
      </c>
    </row>
    <row r="528" spans="1:12">
      <c r="A528" s="11" t="s">
        <v>1028</v>
      </c>
      <c r="D528" s="11" t="s">
        <v>260</v>
      </c>
      <c r="E528" s="19" t="s">
        <v>1278</v>
      </c>
      <c r="F528" s="10">
        <v>42036</v>
      </c>
      <c r="G528" s="10">
        <v>45689</v>
      </c>
      <c r="H528" s="11">
        <v>11</v>
      </c>
      <c r="I528" s="20" t="s">
        <v>259</v>
      </c>
      <c r="J528" s="11" t="s">
        <v>261</v>
      </c>
      <c r="K528" s="11" t="s">
        <v>2877</v>
      </c>
      <c r="L528" s="11">
        <v>2</v>
      </c>
    </row>
    <row r="529" spans="1:12">
      <c r="A529" s="11" t="s">
        <v>1029</v>
      </c>
      <c r="D529" s="11" t="s">
        <v>260</v>
      </c>
      <c r="E529" s="19" t="s">
        <v>1279</v>
      </c>
      <c r="F529" s="10">
        <v>42036</v>
      </c>
      <c r="G529" s="10">
        <v>45689</v>
      </c>
      <c r="H529" s="11">
        <v>11</v>
      </c>
      <c r="I529" s="20" t="s">
        <v>259</v>
      </c>
      <c r="J529" s="11" t="s">
        <v>261</v>
      </c>
      <c r="K529" s="11" t="s">
        <v>2877</v>
      </c>
      <c r="L529" s="11">
        <v>2</v>
      </c>
    </row>
    <row r="530" spans="1:12">
      <c r="A530" s="11" t="s">
        <v>1030</v>
      </c>
      <c r="D530" s="11" t="s">
        <v>260</v>
      </c>
      <c r="E530" s="19" t="s">
        <v>1280</v>
      </c>
      <c r="F530" s="10">
        <v>42036</v>
      </c>
      <c r="G530" s="10">
        <v>45689</v>
      </c>
      <c r="H530" s="11">
        <v>11</v>
      </c>
      <c r="I530" s="20" t="s">
        <v>259</v>
      </c>
      <c r="J530" s="11" t="s">
        <v>261</v>
      </c>
      <c r="K530" s="11" t="s">
        <v>2877</v>
      </c>
      <c r="L530" s="11">
        <v>2</v>
      </c>
    </row>
    <row r="531" spans="1:12">
      <c r="A531" s="11" t="s">
        <v>1031</v>
      </c>
      <c r="D531" s="11" t="s">
        <v>260</v>
      </c>
      <c r="E531" s="19" t="s">
        <v>1281</v>
      </c>
      <c r="F531" s="10">
        <v>42036</v>
      </c>
      <c r="G531" s="10">
        <v>45689</v>
      </c>
      <c r="H531" s="11">
        <v>11</v>
      </c>
      <c r="I531" s="20" t="s">
        <v>259</v>
      </c>
      <c r="J531" s="11" t="s">
        <v>261</v>
      </c>
      <c r="K531" s="11" t="s">
        <v>2877</v>
      </c>
      <c r="L531" s="11">
        <v>2</v>
      </c>
    </row>
    <row r="532" spans="1:12">
      <c r="A532" s="11" t="s">
        <v>1032</v>
      </c>
      <c r="D532" s="11" t="s">
        <v>260</v>
      </c>
      <c r="E532" s="19" t="s">
        <v>1282</v>
      </c>
      <c r="F532" s="10">
        <v>42036</v>
      </c>
      <c r="G532" s="10">
        <v>45689</v>
      </c>
      <c r="H532" s="11">
        <v>11</v>
      </c>
      <c r="I532" s="20" t="s">
        <v>259</v>
      </c>
      <c r="J532" s="11" t="s">
        <v>261</v>
      </c>
      <c r="K532" s="11" t="s">
        <v>2877</v>
      </c>
      <c r="L532" s="11">
        <v>2</v>
      </c>
    </row>
    <row r="533" spans="1:12">
      <c r="A533" s="11" t="s">
        <v>1033</v>
      </c>
      <c r="D533" s="11" t="s">
        <v>260</v>
      </c>
      <c r="E533" s="19" t="s">
        <v>1283</v>
      </c>
      <c r="F533" s="10">
        <v>42036</v>
      </c>
      <c r="G533" s="10">
        <v>45689</v>
      </c>
      <c r="H533" s="11">
        <v>11</v>
      </c>
      <c r="I533" s="20" t="s">
        <v>259</v>
      </c>
      <c r="J533" s="11" t="s">
        <v>261</v>
      </c>
      <c r="K533" s="11" t="s">
        <v>2877</v>
      </c>
      <c r="L533" s="11">
        <v>2</v>
      </c>
    </row>
    <row r="534" spans="1:12">
      <c r="A534" s="11" t="s">
        <v>1034</v>
      </c>
      <c r="D534" s="11" t="s">
        <v>260</v>
      </c>
      <c r="E534" s="19" t="s">
        <v>1284</v>
      </c>
      <c r="F534" s="10">
        <v>42036</v>
      </c>
      <c r="G534" s="10">
        <v>45689</v>
      </c>
      <c r="H534" s="11">
        <v>11</v>
      </c>
      <c r="I534" s="20" t="s">
        <v>259</v>
      </c>
      <c r="J534" s="11" t="s">
        <v>261</v>
      </c>
      <c r="K534" s="11" t="s">
        <v>2877</v>
      </c>
      <c r="L534" s="11">
        <v>2</v>
      </c>
    </row>
    <row r="535" spans="1:12">
      <c r="A535" s="11" t="s">
        <v>1035</v>
      </c>
      <c r="D535" s="11" t="s">
        <v>260</v>
      </c>
      <c r="E535" s="19" t="s">
        <v>1285</v>
      </c>
      <c r="F535" s="10">
        <v>42036</v>
      </c>
      <c r="G535" s="10">
        <v>45689</v>
      </c>
      <c r="H535" s="11">
        <v>11</v>
      </c>
      <c r="I535" s="20" t="s">
        <v>259</v>
      </c>
      <c r="J535" s="11" t="s">
        <v>261</v>
      </c>
      <c r="K535" s="11" t="s">
        <v>2877</v>
      </c>
      <c r="L535" s="11">
        <v>2</v>
      </c>
    </row>
    <row r="536" spans="1:12">
      <c r="A536" s="11" t="s">
        <v>1036</v>
      </c>
      <c r="D536" s="11" t="s">
        <v>260</v>
      </c>
      <c r="E536" s="19" t="s">
        <v>1286</v>
      </c>
      <c r="F536" s="10">
        <v>42036</v>
      </c>
      <c r="G536" s="10">
        <v>45689</v>
      </c>
      <c r="H536" s="11">
        <v>11</v>
      </c>
      <c r="I536" s="20" t="s">
        <v>259</v>
      </c>
      <c r="J536" s="11" t="s">
        <v>261</v>
      </c>
      <c r="K536" s="11" t="s">
        <v>2877</v>
      </c>
      <c r="L536" s="11">
        <v>2</v>
      </c>
    </row>
    <row r="537" spans="1:12">
      <c r="A537" s="11" t="s">
        <v>1037</v>
      </c>
      <c r="D537" s="11" t="s">
        <v>260</v>
      </c>
      <c r="E537" s="19" t="s">
        <v>1287</v>
      </c>
      <c r="F537" s="10">
        <v>42036</v>
      </c>
      <c r="G537" s="10">
        <v>45689</v>
      </c>
      <c r="H537" s="11">
        <v>11</v>
      </c>
      <c r="I537" s="20" t="s">
        <v>259</v>
      </c>
      <c r="J537" s="11" t="s">
        <v>261</v>
      </c>
      <c r="K537" s="11" t="s">
        <v>2877</v>
      </c>
      <c r="L537" s="11">
        <v>2</v>
      </c>
    </row>
    <row r="538" spans="1:12">
      <c r="A538" s="11" t="s">
        <v>1038</v>
      </c>
      <c r="D538" s="11" t="s">
        <v>260</v>
      </c>
      <c r="E538" s="19" t="s">
        <v>1288</v>
      </c>
      <c r="F538" s="10">
        <v>42036</v>
      </c>
      <c r="G538" s="10">
        <v>45689</v>
      </c>
      <c r="H538" s="11">
        <v>11</v>
      </c>
      <c r="I538" s="20" t="s">
        <v>259</v>
      </c>
      <c r="J538" s="11" t="s">
        <v>261</v>
      </c>
      <c r="K538" s="11" t="s">
        <v>2877</v>
      </c>
      <c r="L538" s="11">
        <v>2</v>
      </c>
    </row>
    <row r="539" spans="1:12">
      <c r="A539" s="11" t="s">
        <v>1039</v>
      </c>
      <c r="D539" s="11" t="s">
        <v>260</v>
      </c>
      <c r="E539" s="19" t="s">
        <v>1289</v>
      </c>
      <c r="F539" s="10">
        <v>42036</v>
      </c>
      <c r="G539" s="10">
        <v>45689</v>
      </c>
      <c r="H539" s="11">
        <v>11</v>
      </c>
      <c r="I539" s="20" t="s">
        <v>259</v>
      </c>
      <c r="J539" s="11" t="s">
        <v>261</v>
      </c>
      <c r="K539" s="11" t="s">
        <v>2877</v>
      </c>
      <c r="L539" s="11">
        <v>2</v>
      </c>
    </row>
    <row r="540" spans="1:12">
      <c r="A540" s="11" t="s">
        <v>1040</v>
      </c>
      <c r="D540" s="11" t="s">
        <v>260</v>
      </c>
      <c r="E540" s="19" t="s">
        <v>1290</v>
      </c>
      <c r="F540" s="10">
        <v>42036</v>
      </c>
      <c r="G540" s="10">
        <v>45689</v>
      </c>
      <c r="H540" s="11">
        <v>11</v>
      </c>
      <c r="I540" s="20" t="s">
        <v>259</v>
      </c>
      <c r="J540" s="11" t="s">
        <v>261</v>
      </c>
      <c r="K540" s="11" t="s">
        <v>2877</v>
      </c>
      <c r="L540" s="11">
        <v>2</v>
      </c>
    </row>
    <row r="541" spans="1:12">
      <c r="A541" s="11" t="s">
        <v>1041</v>
      </c>
      <c r="D541" s="11" t="s">
        <v>260</v>
      </c>
      <c r="E541" s="19" t="s">
        <v>1291</v>
      </c>
      <c r="F541" s="10">
        <v>42036</v>
      </c>
      <c r="G541" s="10">
        <v>45689</v>
      </c>
      <c r="H541" s="11">
        <v>11</v>
      </c>
      <c r="I541" s="20" t="s">
        <v>259</v>
      </c>
      <c r="J541" s="11" t="s">
        <v>261</v>
      </c>
      <c r="K541" s="11" t="s">
        <v>2877</v>
      </c>
      <c r="L541" s="11">
        <v>2</v>
      </c>
    </row>
    <row r="542" spans="1:12">
      <c r="A542" s="11" t="s">
        <v>1042</v>
      </c>
      <c r="D542" s="11" t="s">
        <v>260</v>
      </c>
      <c r="E542" s="19" t="s">
        <v>1292</v>
      </c>
      <c r="F542" s="10">
        <v>42036</v>
      </c>
      <c r="G542" s="10">
        <v>45689</v>
      </c>
      <c r="H542" s="11">
        <v>11</v>
      </c>
      <c r="I542" s="20" t="s">
        <v>259</v>
      </c>
      <c r="J542" s="11" t="s">
        <v>261</v>
      </c>
      <c r="K542" s="11" t="s">
        <v>2877</v>
      </c>
      <c r="L542" s="11">
        <v>2</v>
      </c>
    </row>
    <row r="543" spans="1:12">
      <c r="A543" s="11" t="s">
        <v>1043</v>
      </c>
      <c r="D543" s="11" t="s">
        <v>260</v>
      </c>
      <c r="E543" s="19" t="s">
        <v>1293</v>
      </c>
      <c r="F543" s="10">
        <v>42036</v>
      </c>
      <c r="G543" s="10">
        <v>45689</v>
      </c>
      <c r="H543" s="11">
        <v>11</v>
      </c>
      <c r="I543" s="20" t="s">
        <v>259</v>
      </c>
      <c r="J543" s="11" t="s">
        <v>261</v>
      </c>
      <c r="K543" s="11" t="s">
        <v>2877</v>
      </c>
      <c r="L543" s="11">
        <v>2</v>
      </c>
    </row>
    <row r="544" spans="1:12">
      <c r="A544" s="11" t="s">
        <v>1044</v>
      </c>
      <c r="D544" s="11" t="s">
        <v>260</v>
      </c>
      <c r="E544" s="19" t="s">
        <v>1294</v>
      </c>
      <c r="F544" s="10">
        <v>42036</v>
      </c>
      <c r="G544" s="10">
        <v>45689</v>
      </c>
      <c r="H544" s="11">
        <v>11</v>
      </c>
      <c r="I544" s="20" t="s">
        <v>259</v>
      </c>
      <c r="J544" s="11" t="s">
        <v>261</v>
      </c>
      <c r="K544" s="11" t="s">
        <v>2877</v>
      </c>
      <c r="L544" s="11">
        <v>2</v>
      </c>
    </row>
    <row r="545" spans="1:12">
      <c r="A545" s="11" t="s">
        <v>1045</v>
      </c>
      <c r="D545" s="11" t="s">
        <v>260</v>
      </c>
      <c r="E545" s="19" t="s">
        <v>1295</v>
      </c>
      <c r="F545" s="10">
        <v>42036</v>
      </c>
      <c r="G545" s="10">
        <v>45689</v>
      </c>
      <c r="H545" s="11">
        <v>11</v>
      </c>
      <c r="I545" s="20" t="s">
        <v>259</v>
      </c>
      <c r="J545" s="11" t="s">
        <v>261</v>
      </c>
      <c r="K545" s="11" t="s">
        <v>2877</v>
      </c>
      <c r="L545" s="11">
        <v>2</v>
      </c>
    </row>
    <row r="546" spans="1:12">
      <c r="A546" s="11" t="s">
        <v>1046</v>
      </c>
      <c r="D546" s="11" t="s">
        <v>260</v>
      </c>
      <c r="E546" s="19" t="s">
        <v>1296</v>
      </c>
      <c r="F546" s="10">
        <v>42036</v>
      </c>
      <c r="G546" s="10">
        <v>45689</v>
      </c>
      <c r="H546" s="11">
        <v>11</v>
      </c>
      <c r="I546" s="20" t="s">
        <v>259</v>
      </c>
      <c r="J546" s="11" t="s">
        <v>261</v>
      </c>
      <c r="K546" s="11" t="s">
        <v>2877</v>
      </c>
      <c r="L546" s="11">
        <v>2</v>
      </c>
    </row>
    <row r="547" spans="1:12">
      <c r="A547" s="11" t="s">
        <v>1047</v>
      </c>
      <c r="D547" s="11" t="s">
        <v>260</v>
      </c>
      <c r="E547" s="19" t="s">
        <v>1297</v>
      </c>
      <c r="F547" s="10">
        <v>42036</v>
      </c>
      <c r="G547" s="10">
        <v>45689</v>
      </c>
      <c r="H547" s="11">
        <v>11</v>
      </c>
      <c r="I547" s="20" t="s">
        <v>259</v>
      </c>
      <c r="J547" s="11" t="s">
        <v>261</v>
      </c>
      <c r="K547" s="11" t="s">
        <v>2877</v>
      </c>
      <c r="L547" s="11">
        <v>2</v>
      </c>
    </row>
    <row r="548" spans="1:12">
      <c r="A548" s="11" t="s">
        <v>1048</v>
      </c>
      <c r="D548" s="11" t="s">
        <v>260</v>
      </c>
      <c r="E548" s="19" t="s">
        <v>1298</v>
      </c>
      <c r="F548" s="10">
        <v>42036</v>
      </c>
      <c r="G548" s="10">
        <v>45689</v>
      </c>
      <c r="H548" s="11">
        <v>11</v>
      </c>
      <c r="I548" s="20" t="s">
        <v>259</v>
      </c>
      <c r="J548" s="11" t="s">
        <v>261</v>
      </c>
      <c r="K548" s="11" t="s">
        <v>2877</v>
      </c>
      <c r="L548" s="11">
        <v>2</v>
      </c>
    </row>
    <row r="549" spans="1:12">
      <c r="A549" s="11" t="s">
        <v>1049</v>
      </c>
      <c r="D549" s="11" t="s">
        <v>260</v>
      </c>
      <c r="E549" s="19" t="s">
        <v>1299</v>
      </c>
      <c r="F549" s="10">
        <v>42036</v>
      </c>
      <c r="G549" s="10">
        <v>45689</v>
      </c>
      <c r="H549" s="11">
        <v>11</v>
      </c>
      <c r="I549" s="20" t="s">
        <v>259</v>
      </c>
      <c r="J549" s="11" t="s">
        <v>261</v>
      </c>
      <c r="K549" s="11" t="s">
        <v>2877</v>
      </c>
      <c r="L549" s="11">
        <v>2</v>
      </c>
    </row>
    <row r="550" spans="1:12">
      <c r="A550" s="11" t="s">
        <v>1050</v>
      </c>
      <c r="D550" s="11" t="s">
        <v>260</v>
      </c>
      <c r="E550" s="19" t="s">
        <v>1300</v>
      </c>
      <c r="F550" s="10">
        <v>42036</v>
      </c>
      <c r="G550" s="10">
        <v>45689</v>
      </c>
      <c r="H550" s="11">
        <v>11</v>
      </c>
      <c r="I550" s="20" t="s">
        <v>259</v>
      </c>
      <c r="J550" s="11" t="s">
        <v>261</v>
      </c>
      <c r="K550" s="11" t="s">
        <v>2877</v>
      </c>
      <c r="L550" s="11">
        <v>2</v>
      </c>
    </row>
    <row r="551" spans="1:12">
      <c r="A551" s="11" t="s">
        <v>1051</v>
      </c>
      <c r="D551" s="11" t="s">
        <v>260</v>
      </c>
      <c r="E551" s="19" t="s">
        <v>1301</v>
      </c>
      <c r="F551" s="10">
        <v>42036</v>
      </c>
      <c r="G551" s="10">
        <v>45689</v>
      </c>
      <c r="H551" s="11">
        <v>11</v>
      </c>
      <c r="I551" s="20" t="s">
        <v>259</v>
      </c>
      <c r="J551" s="11" t="s">
        <v>261</v>
      </c>
      <c r="K551" s="11" t="s">
        <v>2877</v>
      </c>
      <c r="L551" s="11">
        <v>2</v>
      </c>
    </row>
    <row r="552" spans="1:12">
      <c r="A552" s="11" t="s">
        <v>1052</v>
      </c>
      <c r="D552" s="11" t="s">
        <v>260</v>
      </c>
      <c r="E552" s="19" t="s">
        <v>1302</v>
      </c>
      <c r="F552" s="10">
        <v>42036</v>
      </c>
      <c r="G552" s="10">
        <v>45689</v>
      </c>
      <c r="H552" s="11">
        <v>11</v>
      </c>
      <c r="I552" s="20" t="s">
        <v>259</v>
      </c>
      <c r="J552" s="11" t="s">
        <v>261</v>
      </c>
      <c r="K552" s="11" t="s">
        <v>2877</v>
      </c>
      <c r="L552" s="11">
        <v>2</v>
      </c>
    </row>
    <row r="553" spans="1:12">
      <c r="A553" s="11" t="s">
        <v>1053</v>
      </c>
      <c r="D553" s="11" t="s">
        <v>260</v>
      </c>
      <c r="E553" s="19" t="s">
        <v>1303</v>
      </c>
      <c r="F553" s="10">
        <v>42036</v>
      </c>
      <c r="G553" s="10">
        <v>45689</v>
      </c>
      <c r="H553" s="11">
        <v>11</v>
      </c>
      <c r="I553" s="20" t="s">
        <v>259</v>
      </c>
      <c r="J553" s="11" t="s">
        <v>261</v>
      </c>
      <c r="K553" s="11" t="s">
        <v>2877</v>
      </c>
      <c r="L553" s="11">
        <v>2</v>
      </c>
    </row>
    <row r="554" spans="1:12">
      <c r="A554" s="11" t="s">
        <v>1054</v>
      </c>
      <c r="D554" s="11" t="s">
        <v>260</v>
      </c>
      <c r="E554" s="19" t="s">
        <v>1304</v>
      </c>
      <c r="F554" s="10">
        <v>42036</v>
      </c>
      <c r="G554" s="10">
        <v>45689</v>
      </c>
      <c r="H554" s="11">
        <v>11</v>
      </c>
      <c r="I554" s="20" t="s">
        <v>259</v>
      </c>
      <c r="J554" s="11" t="s">
        <v>261</v>
      </c>
      <c r="K554" s="11" t="s">
        <v>2877</v>
      </c>
      <c r="L554" s="11">
        <v>2</v>
      </c>
    </row>
    <row r="555" spans="1:12">
      <c r="A555" s="11" t="s">
        <v>1055</v>
      </c>
      <c r="D555" s="11" t="s">
        <v>260</v>
      </c>
      <c r="E555" s="19" t="s">
        <v>1305</v>
      </c>
      <c r="F555" s="10">
        <v>42036</v>
      </c>
      <c r="G555" s="10">
        <v>45689</v>
      </c>
      <c r="H555" s="11">
        <v>11</v>
      </c>
      <c r="I555" s="20" t="s">
        <v>259</v>
      </c>
      <c r="J555" s="11" t="s">
        <v>261</v>
      </c>
      <c r="K555" s="11" t="s">
        <v>2877</v>
      </c>
      <c r="L555" s="11">
        <v>2</v>
      </c>
    </row>
    <row r="556" spans="1:12">
      <c r="A556" s="11" t="s">
        <v>1056</v>
      </c>
      <c r="D556" s="11" t="s">
        <v>260</v>
      </c>
      <c r="E556" s="19" t="s">
        <v>1306</v>
      </c>
      <c r="F556" s="10">
        <v>42036</v>
      </c>
      <c r="G556" s="10">
        <v>45689</v>
      </c>
      <c r="H556" s="11">
        <v>11</v>
      </c>
      <c r="I556" s="20" t="s">
        <v>259</v>
      </c>
      <c r="J556" s="11" t="s">
        <v>261</v>
      </c>
      <c r="K556" s="11" t="s">
        <v>2877</v>
      </c>
      <c r="L556" s="11">
        <v>2</v>
      </c>
    </row>
    <row r="557" spans="1:12">
      <c r="A557" s="11" t="s">
        <v>1057</v>
      </c>
      <c r="D557" s="11" t="s">
        <v>260</v>
      </c>
      <c r="E557" s="19" t="s">
        <v>1307</v>
      </c>
      <c r="F557" s="10">
        <v>42036</v>
      </c>
      <c r="G557" s="10">
        <v>45689</v>
      </c>
      <c r="H557" s="11">
        <v>11</v>
      </c>
      <c r="I557" s="20" t="s">
        <v>259</v>
      </c>
      <c r="J557" s="11" t="s">
        <v>261</v>
      </c>
      <c r="K557" s="11" t="s">
        <v>2877</v>
      </c>
      <c r="L557" s="11">
        <v>2</v>
      </c>
    </row>
    <row r="558" spans="1:12">
      <c r="A558" s="11" t="s">
        <v>1058</v>
      </c>
      <c r="D558" s="11" t="s">
        <v>260</v>
      </c>
      <c r="E558" s="19" t="s">
        <v>1308</v>
      </c>
      <c r="F558" s="10">
        <v>42036</v>
      </c>
      <c r="G558" s="10">
        <v>45689</v>
      </c>
      <c r="H558" s="11">
        <v>11</v>
      </c>
      <c r="I558" s="20" t="s">
        <v>259</v>
      </c>
      <c r="J558" s="11" t="s">
        <v>261</v>
      </c>
      <c r="K558" s="11" t="s">
        <v>2877</v>
      </c>
      <c r="L558" s="11">
        <v>2</v>
      </c>
    </row>
    <row r="559" spans="1:12">
      <c r="A559" s="11" t="s">
        <v>1059</v>
      </c>
      <c r="D559" s="11" t="s">
        <v>260</v>
      </c>
      <c r="E559" s="19" t="s">
        <v>1309</v>
      </c>
      <c r="F559" s="10">
        <v>42036</v>
      </c>
      <c r="G559" s="10">
        <v>45689</v>
      </c>
      <c r="H559" s="11">
        <v>11</v>
      </c>
      <c r="I559" s="20" t="s">
        <v>259</v>
      </c>
      <c r="J559" s="11" t="s">
        <v>261</v>
      </c>
      <c r="K559" s="11" t="s">
        <v>2877</v>
      </c>
      <c r="L559" s="11">
        <v>2</v>
      </c>
    </row>
    <row r="560" spans="1:12">
      <c r="A560" s="11" t="s">
        <v>1060</v>
      </c>
      <c r="D560" s="11" t="s">
        <v>260</v>
      </c>
      <c r="E560" s="19" t="s">
        <v>1310</v>
      </c>
      <c r="F560" s="10">
        <v>42036</v>
      </c>
      <c r="G560" s="10">
        <v>45689</v>
      </c>
      <c r="H560" s="11">
        <v>11</v>
      </c>
      <c r="I560" s="20" t="s">
        <v>259</v>
      </c>
      <c r="J560" s="11" t="s">
        <v>261</v>
      </c>
      <c r="K560" s="11" t="s">
        <v>2877</v>
      </c>
      <c r="L560" s="11">
        <v>2</v>
      </c>
    </row>
    <row r="561" spans="1:12">
      <c r="A561" s="11" t="s">
        <v>1061</v>
      </c>
      <c r="D561" s="11" t="s">
        <v>260</v>
      </c>
      <c r="E561" s="19" t="s">
        <v>1311</v>
      </c>
      <c r="F561" s="10">
        <v>42036</v>
      </c>
      <c r="G561" s="10">
        <v>45689</v>
      </c>
      <c r="H561" s="11">
        <v>11</v>
      </c>
      <c r="I561" s="20" t="s">
        <v>259</v>
      </c>
      <c r="J561" s="11" t="s">
        <v>261</v>
      </c>
      <c r="K561" s="11" t="s">
        <v>2877</v>
      </c>
      <c r="L561" s="11">
        <v>2</v>
      </c>
    </row>
    <row r="562" spans="1:12">
      <c r="A562" s="11" t="s">
        <v>1062</v>
      </c>
      <c r="D562" s="11" t="s">
        <v>260</v>
      </c>
      <c r="E562" s="19" t="s">
        <v>1312</v>
      </c>
      <c r="F562" s="10">
        <v>42036</v>
      </c>
      <c r="G562" s="10">
        <v>45689</v>
      </c>
      <c r="H562" s="11">
        <v>11</v>
      </c>
      <c r="I562" s="20" t="s">
        <v>259</v>
      </c>
      <c r="J562" s="11" t="s">
        <v>261</v>
      </c>
      <c r="K562" s="11" t="s">
        <v>2877</v>
      </c>
      <c r="L562" s="11">
        <v>2</v>
      </c>
    </row>
    <row r="563" spans="1:12">
      <c r="A563" s="11" t="s">
        <v>1063</v>
      </c>
      <c r="D563" s="11" t="s">
        <v>260</v>
      </c>
      <c r="E563" s="19" t="s">
        <v>1313</v>
      </c>
      <c r="F563" s="10">
        <v>42036</v>
      </c>
      <c r="G563" s="10">
        <v>45689</v>
      </c>
      <c r="H563" s="11">
        <v>11</v>
      </c>
      <c r="I563" s="20" t="s">
        <v>259</v>
      </c>
      <c r="J563" s="11" t="s">
        <v>261</v>
      </c>
      <c r="K563" s="11" t="s">
        <v>2877</v>
      </c>
      <c r="L563" s="11">
        <v>2</v>
      </c>
    </row>
    <row r="564" spans="1:12">
      <c r="A564" s="11" t="s">
        <v>1064</v>
      </c>
      <c r="D564" s="11" t="s">
        <v>260</v>
      </c>
      <c r="E564" s="19" t="s">
        <v>1314</v>
      </c>
      <c r="F564" s="10">
        <v>42036</v>
      </c>
      <c r="G564" s="10">
        <v>45689</v>
      </c>
      <c r="H564" s="11">
        <v>11</v>
      </c>
      <c r="I564" s="20" t="s">
        <v>259</v>
      </c>
      <c r="J564" s="11" t="s">
        <v>261</v>
      </c>
      <c r="K564" s="11" t="s">
        <v>2877</v>
      </c>
      <c r="L564" s="11">
        <v>2</v>
      </c>
    </row>
    <row r="565" spans="1:12">
      <c r="A565" s="11" t="s">
        <v>1065</v>
      </c>
      <c r="D565" s="11" t="s">
        <v>260</v>
      </c>
      <c r="E565" s="19" t="s">
        <v>1315</v>
      </c>
      <c r="F565" s="10">
        <v>42036</v>
      </c>
      <c r="G565" s="10">
        <v>45689</v>
      </c>
      <c r="H565" s="11">
        <v>11</v>
      </c>
      <c r="I565" s="20" t="s">
        <v>259</v>
      </c>
      <c r="J565" s="11" t="s">
        <v>261</v>
      </c>
      <c r="K565" s="11" t="s">
        <v>2877</v>
      </c>
      <c r="L565" s="11">
        <v>2</v>
      </c>
    </row>
    <row r="566" spans="1:12">
      <c r="A566" s="11" t="s">
        <v>1066</v>
      </c>
      <c r="D566" s="11" t="s">
        <v>260</v>
      </c>
      <c r="E566" s="19" t="s">
        <v>1316</v>
      </c>
      <c r="F566" s="10">
        <v>42036</v>
      </c>
      <c r="G566" s="10">
        <v>45689</v>
      </c>
      <c r="H566" s="11">
        <v>11</v>
      </c>
      <c r="I566" s="20" t="s">
        <v>259</v>
      </c>
      <c r="J566" s="11" t="s">
        <v>261</v>
      </c>
      <c r="K566" s="11" t="s">
        <v>2877</v>
      </c>
      <c r="L566" s="11">
        <v>2</v>
      </c>
    </row>
    <row r="567" spans="1:12">
      <c r="A567" s="11" t="s">
        <v>1067</v>
      </c>
      <c r="D567" s="11" t="s">
        <v>260</v>
      </c>
      <c r="E567" s="19" t="s">
        <v>1317</v>
      </c>
      <c r="F567" s="10">
        <v>42036</v>
      </c>
      <c r="G567" s="10">
        <v>45689</v>
      </c>
      <c r="H567" s="11">
        <v>11</v>
      </c>
      <c r="I567" s="20" t="s">
        <v>259</v>
      </c>
      <c r="J567" s="11" t="s">
        <v>261</v>
      </c>
      <c r="K567" s="11" t="s">
        <v>2877</v>
      </c>
      <c r="L567" s="11">
        <v>2</v>
      </c>
    </row>
    <row r="568" spans="1:12">
      <c r="A568" s="11" t="s">
        <v>1068</v>
      </c>
      <c r="D568" s="11" t="s">
        <v>260</v>
      </c>
      <c r="E568" s="19" t="s">
        <v>1318</v>
      </c>
      <c r="F568" s="10">
        <v>42036</v>
      </c>
      <c r="G568" s="10">
        <v>45689</v>
      </c>
      <c r="H568" s="11">
        <v>11</v>
      </c>
      <c r="I568" s="20" t="s">
        <v>259</v>
      </c>
      <c r="J568" s="11" t="s">
        <v>261</v>
      </c>
      <c r="K568" s="11" t="s">
        <v>2877</v>
      </c>
      <c r="L568" s="11">
        <v>2</v>
      </c>
    </row>
    <row r="569" spans="1:12">
      <c r="A569" s="11" t="s">
        <v>1069</v>
      </c>
      <c r="D569" s="11" t="s">
        <v>260</v>
      </c>
      <c r="E569" s="19" t="s">
        <v>1319</v>
      </c>
      <c r="F569" s="10">
        <v>42036</v>
      </c>
      <c r="G569" s="10">
        <v>45689</v>
      </c>
      <c r="H569" s="11">
        <v>11</v>
      </c>
      <c r="I569" s="20" t="s">
        <v>259</v>
      </c>
      <c r="J569" s="11" t="s">
        <v>261</v>
      </c>
      <c r="K569" s="11" t="s">
        <v>2877</v>
      </c>
      <c r="L569" s="11">
        <v>2</v>
      </c>
    </row>
    <row r="570" spans="1:12">
      <c r="A570" s="11" t="s">
        <v>1070</v>
      </c>
      <c r="D570" s="11" t="s">
        <v>260</v>
      </c>
      <c r="E570" s="19" t="s">
        <v>1320</v>
      </c>
      <c r="F570" s="10">
        <v>42036</v>
      </c>
      <c r="G570" s="10">
        <v>45689</v>
      </c>
      <c r="H570" s="11">
        <v>11</v>
      </c>
      <c r="I570" s="20" t="s">
        <v>259</v>
      </c>
      <c r="J570" s="11" t="s">
        <v>261</v>
      </c>
      <c r="K570" s="11" t="s">
        <v>2877</v>
      </c>
      <c r="L570" s="11">
        <v>2</v>
      </c>
    </row>
    <row r="571" spans="1:12">
      <c r="A571" s="11" t="s">
        <v>1071</v>
      </c>
      <c r="D571" s="11" t="s">
        <v>260</v>
      </c>
      <c r="E571" s="19" t="s">
        <v>1321</v>
      </c>
      <c r="F571" s="10">
        <v>42036</v>
      </c>
      <c r="G571" s="10">
        <v>45689</v>
      </c>
      <c r="H571" s="11">
        <v>11</v>
      </c>
      <c r="I571" s="20" t="s">
        <v>259</v>
      </c>
      <c r="J571" s="11" t="s">
        <v>261</v>
      </c>
      <c r="K571" s="11" t="s">
        <v>2877</v>
      </c>
      <c r="L571" s="11">
        <v>2</v>
      </c>
    </row>
    <row r="572" spans="1:12">
      <c r="A572" s="11" t="s">
        <v>1072</v>
      </c>
      <c r="D572" s="11" t="s">
        <v>260</v>
      </c>
      <c r="E572" s="19" t="s">
        <v>1322</v>
      </c>
      <c r="F572" s="10">
        <v>42036</v>
      </c>
      <c r="G572" s="10">
        <v>45689</v>
      </c>
      <c r="H572" s="11">
        <v>11</v>
      </c>
      <c r="I572" s="20" t="s">
        <v>259</v>
      </c>
      <c r="J572" s="11" t="s">
        <v>261</v>
      </c>
      <c r="K572" s="11" t="s">
        <v>2877</v>
      </c>
      <c r="L572" s="11">
        <v>2</v>
      </c>
    </row>
    <row r="573" spans="1:12">
      <c r="A573" s="11" t="s">
        <v>1073</v>
      </c>
      <c r="D573" s="11" t="s">
        <v>260</v>
      </c>
      <c r="E573" s="19" t="s">
        <v>1323</v>
      </c>
      <c r="F573" s="10">
        <v>42036</v>
      </c>
      <c r="G573" s="10">
        <v>45689</v>
      </c>
      <c r="H573" s="11">
        <v>11</v>
      </c>
      <c r="I573" s="20" t="s">
        <v>259</v>
      </c>
      <c r="J573" s="11" t="s">
        <v>261</v>
      </c>
      <c r="K573" s="11" t="s">
        <v>2877</v>
      </c>
      <c r="L573" s="11">
        <v>2</v>
      </c>
    </row>
    <row r="574" spans="1:12">
      <c r="A574" s="11" t="s">
        <v>1074</v>
      </c>
      <c r="D574" s="11" t="s">
        <v>260</v>
      </c>
      <c r="E574" s="19" t="s">
        <v>1324</v>
      </c>
      <c r="F574" s="10">
        <v>42036</v>
      </c>
      <c r="G574" s="10">
        <v>45689</v>
      </c>
      <c r="H574" s="11">
        <v>11</v>
      </c>
      <c r="I574" s="20" t="s">
        <v>259</v>
      </c>
      <c r="J574" s="11" t="s">
        <v>261</v>
      </c>
      <c r="K574" s="11" t="s">
        <v>2877</v>
      </c>
      <c r="L574" s="11">
        <v>2</v>
      </c>
    </row>
    <row r="575" spans="1:12">
      <c r="A575" s="11" t="s">
        <v>1075</v>
      </c>
      <c r="D575" s="11" t="s">
        <v>260</v>
      </c>
      <c r="E575" s="19" t="s">
        <v>1325</v>
      </c>
      <c r="F575" s="10">
        <v>42036</v>
      </c>
      <c r="G575" s="10">
        <v>45689</v>
      </c>
      <c r="H575" s="11">
        <v>11</v>
      </c>
      <c r="I575" s="20" t="s">
        <v>259</v>
      </c>
      <c r="J575" s="11" t="s">
        <v>261</v>
      </c>
      <c r="K575" s="11" t="s">
        <v>2877</v>
      </c>
      <c r="L575" s="11">
        <v>2</v>
      </c>
    </row>
    <row r="576" spans="1:12">
      <c r="A576" s="11" t="s">
        <v>1076</v>
      </c>
      <c r="D576" s="11" t="s">
        <v>260</v>
      </c>
      <c r="E576" s="19" t="s">
        <v>1326</v>
      </c>
      <c r="F576" s="10">
        <v>42036</v>
      </c>
      <c r="G576" s="10">
        <v>45689</v>
      </c>
      <c r="H576" s="11">
        <v>11</v>
      </c>
      <c r="I576" s="20" t="s">
        <v>259</v>
      </c>
      <c r="J576" s="11" t="s">
        <v>261</v>
      </c>
      <c r="K576" s="11" t="s">
        <v>2877</v>
      </c>
      <c r="L576" s="11">
        <v>2</v>
      </c>
    </row>
    <row r="577" spans="1:12">
      <c r="A577" s="11" t="s">
        <v>1077</v>
      </c>
      <c r="D577" s="11" t="s">
        <v>260</v>
      </c>
      <c r="E577" s="19" t="s">
        <v>1327</v>
      </c>
      <c r="F577" s="10">
        <v>42036</v>
      </c>
      <c r="G577" s="10">
        <v>45689</v>
      </c>
      <c r="H577" s="11">
        <v>11</v>
      </c>
      <c r="I577" s="20" t="s">
        <v>259</v>
      </c>
      <c r="J577" s="11" t="s">
        <v>261</v>
      </c>
      <c r="K577" s="11" t="s">
        <v>2877</v>
      </c>
      <c r="L577" s="11">
        <v>2</v>
      </c>
    </row>
    <row r="578" spans="1:12">
      <c r="A578" s="11" t="s">
        <v>1078</v>
      </c>
      <c r="D578" s="11" t="s">
        <v>260</v>
      </c>
      <c r="E578" s="19" t="s">
        <v>1328</v>
      </c>
      <c r="F578" s="10">
        <v>42036</v>
      </c>
      <c r="G578" s="10">
        <v>45689</v>
      </c>
      <c r="H578" s="11">
        <v>11</v>
      </c>
      <c r="I578" s="20" t="s">
        <v>259</v>
      </c>
      <c r="J578" s="11" t="s">
        <v>261</v>
      </c>
      <c r="K578" s="11" t="s">
        <v>2877</v>
      </c>
      <c r="L578" s="11">
        <v>2</v>
      </c>
    </row>
    <row r="579" spans="1:12">
      <c r="A579" s="11" t="s">
        <v>1079</v>
      </c>
      <c r="D579" s="11" t="s">
        <v>260</v>
      </c>
      <c r="E579" s="19" t="s">
        <v>1329</v>
      </c>
      <c r="F579" s="10">
        <v>42036</v>
      </c>
      <c r="G579" s="10">
        <v>45689</v>
      </c>
      <c r="H579" s="11">
        <v>11</v>
      </c>
      <c r="I579" s="20" t="s">
        <v>259</v>
      </c>
      <c r="J579" s="11" t="s">
        <v>261</v>
      </c>
      <c r="K579" s="11" t="s">
        <v>2877</v>
      </c>
      <c r="L579" s="11">
        <v>2</v>
      </c>
    </row>
    <row r="580" spans="1:12">
      <c r="A580" s="11" t="s">
        <v>1080</v>
      </c>
      <c r="D580" s="11" t="s">
        <v>260</v>
      </c>
      <c r="E580" s="19" t="s">
        <v>1330</v>
      </c>
      <c r="F580" s="10">
        <v>42036</v>
      </c>
      <c r="G580" s="10">
        <v>45689</v>
      </c>
      <c r="H580" s="11">
        <v>11</v>
      </c>
      <c r="I580" s="20" t="s">
        <v>259</v>
      </c>
      <c r="J580" s="11" t="s">
        <v>261</v>
      </c>
      <c r="K580" s="11" t="s">
        <v>2877</v>
      </c>
      <c r="L580" s="11">
        <v>2</v>
      </c>
    </row>
    <row r="581" spans="1:12">
      <c r="A581" s="11" t="s">
        <v>1081</v>
      </c>
      <c r="D581" s="11" t="s">
        <v>260</v>
      </c>
      <c r="E581" s="19" t="s">
        <v>1331</v>
      </c>
      <c r="F581" s="10">
        <v>42036</v>
      </c>
      <c r="G581" s="10">
        <v>45689</v>
      </c>
      <c r="H581" s="11">
        <v>11</v>
      </c>
      <c r="I581" s="20" t="s">
        <v>259</v>
      </c>
      <c r="J581" s="11" t="s">
        <v>261</v>
      </c>
      <c r="K581" s="11" t="s">
        <v>2877</v>
      </c>
      <c r="L581" s="11">
        <v>2</v>
      </c>
    </row>
    <row r="582" spans="1:12">
      <c r="A582" s="11" t="s">
        <v>1082</v>
      </c>
      <c r="D582" s="11" t="s">
        <v>260</v>
      </c>
      <c r="E582" s="19" t="s">
        <v>1332</v>
      </c>
      <c r="F582" s="10">
        <v>42036</v>
      </c>
      <c r="G582" s="10">
        <v>45689</v>
      </c>
      <c r="H582" s="11">
        <v>11</v>
      </c>
      <c r="I582" s="20" t="s">
        <v>259</v>
      </c>
      <c r="J582" s="11" t="s">
        <v>261</v>
      </c>
      <c r="K582" s="11" t="s">
        <v>2877</v>
      </c>
      <c r="L582" s="11">
        <v>2</v>
      </c>
    </row>
    <row r="583" spans="1:12">
      <c r="A583" s="11" t="s">
        <v>1083</v>
      </c>
      <c r="D583" s="11" t="s">
        <v>260</v>
      </c>
      <c r="E583" s="19" t="s">
        <v>1333</v>
      </c>
      <c r="F583" s="10">
        <v>42036</v>
      </c>
      <c r="G583" s="10">
        <v>45689</v>
      </c>
      <c r="H583" s="11">
        <v>11</v>
      </c>
      <c r="I583" s="20" t="s">
        <v>259</v>
      </c>
      <c r="J583" s="11" t="s">
        <v>261</v>
      </c>
      <c r="K583" s="11" t="s">
        <v>2877</v>
      </c>
      <c r="L583" s="11">
        <v>2</v>
      </c>
    </row>
    <row r="584" spans="1:12">
      <c r="A584" s="11" t="s">
        <v>1084</v>
      </c>
      <c r="D584" s="11" t="s">
        <v>260</v>
      </c>
      <c r="E584" s="19" t="s">
        <v>1334</v>
      </c>
      <c r="F584" s="10">
        <v>42036</v>
      </c>
      <c r="G584" s="10">
        <v>45689</v>
      </c>
      <c r="H584" s="11">
        <v>11</v>
      </c>
      <c r="I584" s="20" t="s">
        <v>259</v>
      </c>
      <c r="J584" s="11" t="s">
        <v>261</v>
      </c>
      <c r="K584" s="11" t="s">
        <v>2877</v>
      </c>
      <c r="L584" s="11">
        <v>2</v>
      </c>
    </row>
    <row r="585" spans="1:12">
      <c r="A585" s="11" t="s">
        <v>1085</v>
      </c>
      <c r="D585" s="11" t="s">
        <v>260</v>
      </c>
      <c r="E585" s="19" t="s">
        <v>1335</v>
      </c>
      <c r="F585" s="10">
        <v>42036</v>
      </c>
      <c r="G585" s="10">
        <v>45689</v>
      </c>
      <c r="H585" s="11">
        <v>11</v>
      </c>
      <c r="I585" s="20" t="s">
        <v>259</v>
      </c>
      <c r="J585" s="11" t="s">
        <v>261</v>
      </c>
      <c r="K585" s="11" t="s">
        <v>2877</v>
      </c>
      <c r="L585" s="11">
        <v>2</v>
      </c>
    </row>
    <row r="586" spans="1:12">
      <c r="A586" s="11" t="s">
        <v>1086</v>
      </c>
      <c r="D586" s="11" t="s">
        <v>260</v>
      </c>
      <c r="E586" s="19" t="s">
        <v>1336</v>
      </c>
      <c r="F586" s="10">
        <v>42036</v>
      </c>
      <c r="G586" s="10">
        <v>45689</v>
      </c>
      <c r="H586" s="11">
        <v>11</v>
      </c>
      <c r="I586" s="20" t="s">
        <v>259</v>
      </c>
      <c r="J586" s="11" t="s">
        <v>261</v>
      </c>
      <c r="K586" s="11" t="s">
        <v>2877</v>
      </c>
      <c r="L586" s="11">
        <v>2</v>
      </c>
    </row>
    <row r="587" spans="1:12">
      <c r="A587" s="11" t="s">
        <v>1087</v>
      </c>
      <c r="D587" s="11" t="s">
        <v>260</v>
      </c>
      <c r="E587" s="19" t="s">
        <v>1337</v>
      </c>
      <c r="F587" s="10">
        <v>42036</v>
      </c>
      <c r="G587" s="10">
        <v>45689</v>
      </c>
      <c r="H587" s="11">
        <v>11</v>
      </c>
      <c r="I587" s="20" t="s">
        <v>259</v>
      </c>
      <c r="J587" s="11" t="s">
        <v>261</v>
      </c>
      <c r="K587" s="11" t="s">
        <v>2877</v>
      </c>
      <c r="L587" s="11">
        <v>2</v>
      </c>
    </row>
    <row r="588" spans="1:12">
      <c r="A588" s="11" t="s">
        <v>1088</v>
      </c>
      <c r="D588" s="11" t="s">
        <v>260</v>
      </c>
      <c r="E588" s="19" t="s">
        <v>1338</v>
      </c>
      <c r="F588" s="10">
        <v>42036</v>
      </c>
      <c r="G588" s="10">
        <v>45689</v>
      </c>
      <c r="H588" s="11">
        <v>11</v>
      </c>
      <c r="I588" s="20" t="s">
        <v>259</v>
      </c>
      <c r="J588" s="11" t="s">
        <v>261</v>
      </c>
      <c r="K588" s="11" t="s">
        <v>2877</v>
      </c>
      <c r="L588" s="11">
        <v>2</v>
      </c>
    </row>
    <row r="589" spans="1:12">
      <c r="A589" s="11" t="s">
        <v>1089</v>
      </c>
      <c r="D589" s="11" t="s">
        <v>260</v>
      </c>
      <c r="E589" s="19" t="s">
        <v>1339</v>
      </c>
      <c r="F589" s="10">
        <v>42036</v>
      </c>
      <c r="G589" s="10">
        <v>45689</v>
      </c>
      <c r="H589" s="11">
        <v>11</v>
      </c>
      <c r="I589" s="20" t="s">
        <v>259</v>
      </c>
      <c r="J589" s="11" t="s">
        <v>261</v>
      </c>
      <c r="K589" s="11" t="s">
        <v>2877</v>
      </c>
      <c r="L589" s="11">
        <v>2</v>
      </c>
    </row>
    <row r="590" spans="1:12">
      <c r="A590" s="11" t="s">
        <v>1090</v>
      </c>
      <c r="D590" s="11" t="s">
        <v>260</v>
      </c>
      <c r="E590" s="19" t="s">
        <v>1340</v>
      </c>
      <c r="F590" s="10">
        <v>42036</v>
      </c>
      <c r="G590" s="10">
        <v>45689</v>
      </c>
      <c r="H590" s="11">
        <v>11</v>
      </c>
      <c r="I590" s="20" t="s">
        <v>259</v>
      </c>
      <c r="J590" s="11" t="s">
        <v>261</v>
      </c>
      <c r="K590" s="11" t="s">
        <v>2877</v>
      </c>
      <c r="L590" s="11">
        <v>2</v>
      </c>
    </row>
    <row r="591" spans="1:12">
      <c r="A591" s="11" t="s">
        <v>1091</v>
      </c>
      <c r="D591" s="11" t="s">
        <v>260</v>
      </c>
      <c r="E591" s="19" t="s">
        <v>1341</v>
      </c>
      <c r="F591" s="10">
        <v>42036</v>
      </c>
      <c r="G591" s="10">
        <v>45689</v>
      </c>
      <c r="H591" s="11">
        <v>11</v>
      </c>
      <c r="I591" s="20" t="s">
        <v>259</v>
      </c>
      <c r="J591" s="11" t="s">
        <v>261</v>
      </c>
      <c r="K591" s="11" t="s">
        <v>2877</v>
      </c>
      <c r="L591" s="11">
        <v>2</v>
      </c>
    </row>
    <row r="592" spans="1:12">
      <c r="A592" s="11" t="s">
        <v>1092</v>
      </c>
      <c r="D592" s="11" t="s">
        <v>260</v>
      </c>
      <c r="E592" s="19" t="s">
        <v>1342</v>
      </c>
      <c r="F592" s="10">
        <v>42036</v>
      </c>
      <c r="G592" s="10">
        <v>45689</v>
      </c>
      <c r="H592" s="11">
        <v>11</v>
      </c>
      <c r="I592" s="20" t="s">
        <v>259</v>
      </c>
      <c r="J592" s="11" t="s">
        <v>261</v>
      </c>
      <c r="K592" s="11" t="s">
        <v>2877</v>
      </c>
      <c r="L592" s="11">
        <v>2</v>
      </c>
    </row>
    <row r="593" spans="1:12">
      <c r="A593" s="11" t="s">
        <v>1093</v>
      </c>
      <c r="D593" s="11" t="s">
        <v>260</v>
      </c>
      <c r="E593" s="19" t="s">
        <v>1343</v>
      </c>
      <c r="F593" s="10">
        <v>42036</v>
      </c>
      <c r="G593" s="10">
        <v>45689</v>
      </c>
      <c r="H593" s="11">
        <v>11</v>
      </c>
      <c r="I593" s="20" t="s">
        <v>259</v>
      </c>
      <c r="J593" s="11" t="s">
        <v>261</v>
      </c>
      <c r="K593" s="11" t="s">
        <v>2877</v>
      </c>
      <c r="L593" s="11">
        <v>2</v>
      </c>
    </row>
    <row r="594" spans="1:12">
      <c r="A594" s="11" t="s">
        <v>1094</v>
      </c>
      <c r="D594" s="11" t="s">
        <v>260</v>
      </c>
      <c r="E594" s="19" t="s">
        <v>1344</v>
      </c>
      <c r="F594" s="10">
        <v>42036</v>
      </c>
      <c r="G594" s="10">
        <v>45689</v>
      </c>
      <c r="H594" s="11">
        <v>11</v>
      </c>
      <c r="I594" s="20" t="s">
        <v>259</v>
      </c>
      <c r="J594" s="11" t="s">
        <v>261</v>
      </c>
      <c r="K594" s="11" t="s">
        <v>2877</v>
      </c>
      <c r="L594" s="11">
        <v>2</v>
      </c>
    </row>
    <row r="595" spans="1:12">
      <c r="A595" s="11" t="s">
        <v>1095</v>
      </c>
      <c r="D595" s="11" t="s">
        <v>260</v>
      </c>
      <c r="E595" s="19" t="s">
        <v>1345</v>
      </c>
      <c r="F595" s="10">
        <v>42036</v>
      </c>
      <c r="G595" s="10">
        <v>45689</v>
      </c>
      <c r="H595" s="11">
        <v>11</v>
      </c>
      <c r="I595" s="20" t="s">
        <v>259</v>
      </c>
      <c r="J595" s="11" t="s">
        <v>261</v>
      </c>
      <c r="K595" s="11" t="s">
        <v>2877</v>
      </c>
      <c r="L595" s="11">
        <v>2</v>
      </c>
    </row>
    <row r="596" spans="1:12">
      <c r="A596" s="11" t="s">
        <v>1096</v>
      </c>
      <c r="D596" s="11" t="s">
        <v>260</v>
      </c>
      <c r="E596" s="19" t="s">
        <v>1346</v>
      </c>
      <c r="F596" s="10">
        <v>42036</v>
      </c>
      <c r="G596" s="10">
        <v>45689</v>
      </c>
      <c r="H596" s="11">
        <v>11</v>
      </c>
      <c r="I596" s="20" t="s">
        <v>259</v>
      </c>
      <c r="J596" s="11" t="s">
        <v>261</v>
      </c>
      <c r="K596" s="11" t="s">
        <v>2877</v>
      </c>
      <c r="L596" s="11">
        <v>2</v>
      </c>
    </row>
    <row r="597" spans="1:12">
      <c r="A597" s="11" t="s">
        <v>1097</v>
      </c>
      <c r="D597" s="11" t="s">
        <v>260</v>
      </c>
      <c r="E597" s="19" t="s">
        <v>1347</v>
      </c>
      <c r="F597" s="10">
        <v>42036</v>
      </c>
      <c r="G597" s="10">
        <v>45689</v>
      </c>
      <c r="H597" s="11">
        <v>11</v>
      </c>
      <c r="I597" s="20" t="s">
        <v>259</v>
      </c>
      <c r="J597" s="11" t="s">
        <v>261</v>
      </c>
      <c r="K597" s="11" t="s">
        <v>2877</v>
      </c>
      <c r="L597" s="11">
        <v>2</v>
      </c>
    </row>
    <row r="598" spans="1:12">
      <c r="A598" s="11" t="s">
        <v>1098</v>
      </c>
      <c r="D598" s="11" t="s">
        <v>260</v>
      </c>
      <c r="E598" s="19" t="s">
        <v>1348</v>
      </c>
      <c r="F598" s="10">
        <v>42036</v>
      </c>
      <c r="G598" s="10">
        <v>45689</v>
      </c>
      <c r="H598" s="11">
        <v>11</v>
      </c>
      <c r="I598" s="20" t="s">
        <v>259</v>
      </c>
      <c r="J598" s="11" t="s">
        <v>261</v>
      </c>
      <c r="K598" s="11" t="s">
        <v>2877</v>
      </c>
      <c r="L598" s="11">
        <v>2</v>
      </c>
    </row>
    <row r="599" spans="1:12">
      <c r="A599" s="11" t="s">
        <v>1099</v>
      </c>
      <c r="D599" s="11" t="s">
        <v>260</v>
      </c>
      <c r="E599" s="19" t="s">
        <v>1349</v>
      </c>
      <c r="F599" s="10">
        <v>42036</v>
      </c>
      <c r="G599" s="10">
        <v>45689</v>
      </c>
      <c r="H599" s="11">
        <v>11</v>
      </c>
      <c r="I599" s="20" t="s">
        <v>259</v>
      </c>
      <c r="J599" s="11" t="s">
        <v>261</v>
      </c>
      <c r="K599" s="11" t="s">
        <v>2877</v>
      </c>
      <c r="L599" s="11">
        <v>2</v>
      </c>
    </row>
    <row r="600" spans="1:12">
      <c r="A600" s="11" t="s">
        <v>1100</v>
      </c>
      <c r="D600" s="11" t="s">
        <v>260</v>
      </c>
      <c r="E600" s="19" t="s">
        <v>1350</v>
      </c>
      <c r="F600" s="10">
        <v>42036</v>
      </c>
      <c r="G600" s="10">
        <v>45689</v>
      </c>
      <c r="H600" s="11">
        <v>11</v>
      </c>
      <c r="I600" s="20" t="s">
        <v>259</v>
      </c>
      <c r="J600" s="11" t="s">
        <v>261</v>
      </c>
      <c r="K600" s="11" t="s">
        <v>2877</v>
      </c>
      <c r="L600" s="11">
        <v>2</v>
      </c>
    </row>
    <row r="601" spans="1:12">
      <c r="A601" s="11" t="s">
        <v>1101</v>
      </c>
      <c r="D601" s="11" t="s">
        <v>260</v>
      </c>
      <c r="E601" s="19" t="s">
        <v>1351</v>
      </c>
      <c r="F601" s="10">
        <v>42036</v>
      </c>
      <c r="G601" s="10">
        <v>45689</v>
      </c>
      <c r="H601" s="11">
        <v>11</v>
      </c>
      <c r="I601" s="20" t="s">
        <v>259</v>
      </c>
      <c r="J601" s="11" t="s">
        <v>261</v>
      </c>
      <c r="K601" s="11" t="s">
        <v>2877</v>
      </c>
      <c r="L601" s="11">
        <v>2</v>
      </c>
    </row>
    <row r="602" spans="1:12">
      <c r="A602" s="11" t="s">
        <v>1102</v>
      </c>
      <c r="D602" s="11" t="s">
        <v>260</v>
      </c>
      <c r="E602" s="19" t="s">
        <v>1352</v>
      </c>
      <c r="F602" s="10">
        <v>42036</v>
      </c>
      <c r="G602" s="10">
        <v>45689</v>
      </c>
      <c r="H602" s="11">
        <v>11</v>
      </c>
      <c r="I602" s="20" t="s">
        <v>259</v>
      </c>
      <c r="J602" s="11" t="s">
        <v>261</v>
      </c>
      <c r="K602" s="11" t="s">
        <v>2877</v>
      </c>
      <c r="L602" s="11">
        <v>2</v>
      </c>
    </row>
    <row r="603" spans="1:12">
      <c r="A603" s="11" t="s">
        <v>1103</v>
      </c>
      <c r="D603" s="11" t="s">
        <v>260</v>
      </c>
      <c r="E603" s="19" t="s">
        <v>1353</v>
      </c>
      <c r="F603" s="10">
        <v>42036</v>
      </c>
      <c r="G603" s="10">
        <v>45689</v>
      </c>
      <c r="H603" s="11">
        <v>11</v>
      </c>
      <c r="I603" s="20" t="s">
        <v>259</v>
      </c>
      <c r="J603" s="11" t="s">
        <v>261</v>
      </c>
      <c r="K603" s="11" t="s">
        <v>2877</v>
      </c>
      <c r="L603" s="11">
        <v>2</v>
      </c>
    </row>
    <row r="604" spans="1:12">
      <c r="A604" s="11" t="s">
        <v>1104</v>
      </c>
      <c r="D604" s="11" t="s">
        <v>260</v>
      </c>
      <c r="E604" s="19" t="s">
        <v>1354</v>
      </c>
      <c r="F604" s="10">
        <v>42036</v>
      </c>
      <c r="G604" s="10">
        <v>45689</v>
      </c>
      <c r="H604" s="11">
        <v>11</v>
      </c>
      <c r="I604" s="20" t="s">
        <v>259</v>
      </c>
      <c r="J604" s="11" t="s">
        <v>261</v>
      </c>
      <c r="K604" s="11" t="s">
        <v>2877</v>
      </c>
      <c r="L604" s="11">
        <v>2</v>
      </c>
    </row>
    <row r="605" spans="1:12">
      <c r="A605" s="11" t="s">
        <v>1105</v>
      </c>
      <c r="D605" s="11" t="s">
        <v>260</v>
      </c>
      <c r="E605" s="19" t="s">
        <v>1355</v>
      </c>
      <c r="F605" s="10">
        <v>42036</v>
      </c>
      <c r="G605" s="10">
        <v>45689</v>
      </c>
      <c r="H605" s="11">
        <v>11</v>
      </c>
      <c r="I605" s="20" t="s">
        <v>259</v>
      </c>
      <c r="J605" s="11" t="s">
        <v>261</v>
      </c>
      <c r="K605" s="11" t="s">
        <v>2877</v>
      </c>
      <c r="L605" s="11">
        <v>2</v>
      </c>
    </row>
    <row r="606" spans="1:12">
      <c r="A606" s="11" t="s">
        <v>1106</v>
      </c>
      <c r="D606" s="11" t="s">
        <v>260</v>
      </c>
      <c r="E606" s="19" t="s">
        <v>1356</v>
      </c>
      <c r="F606" s="10">
        <v>42036</v>
      </c>
      <c r="G606" s="10">
        <v>45689</v>
      </c>
      <c r="H606" s="11">
        <v>11</v>
      </c>
      <c r="I606" s="20" t="s">
        <v>259</v>
      </c>
      <c r="J606" s="11" t="s">
        <v>261</v>
      </c>
      <c r="K606" s="11" t="s">
        <v>2877</v>
      </c>
      <c r="L606" s="11">
        <v>2</v>
      </c>
    </row>
    <row r="607" spans="1:12">
      <c r="A607" s="11" t="s">
        <v>1107</v>
      </c>
      <c r="D607" s="11" t="s">
        <v>260</v>
      </c>
      <c r="E607" s="19" t="s">
        <v>1357</v>
      </c>
      <c r="F607" s="10">
        <v>42036</v>
      </c>
      <c r="G607" s="10">
        <v>45689</v>
      </c>
      <c r="H607" s="11">
        <v>11</v>
      </c>
      <c r="I607" s="20" t="s">
        <v>259</v>
      </c>
      <c r="J607" s="11" t="s">
        <v>261</v>
      </c>
      <c r="K607" s="11" t="s">
        <v>2877</v>
      </c>
      <c r="L607" s="11">
        <v>2</v>
      </c>
    </row>
    <row r="608" spans="1:12">
      <c r="A608" s="11" t="s">
        <v>1108</v>
      </c>
      <c r="D608" s="11" t="s">
        <v>260</v>
      </c>
      <c r="E608" s="19" t="s">
        <v>1358</v>
      </c>
      <c r="F608" s="10">
        <v>42036</v>
      </c>
      <c r="G608" s="10">
        <v>45689</v>
      </c>
      <c r="H608" s="11">
        <v>11</v>
      </c>
      <c r="I608" s="20" t="s">
        <v>259</v>
      </c>
      <c r="J608" s="11" t="s">
        <v>261</v>
      </c>
      <c r="K608" s="11" t="s">
        <v>2877</v>
      </c>
      <c r="L608" s="11">
        <v>2</v>
      </c>
    </row>
    <row r="609" spans="1:12">
      <c r="A609" s="11" t="s">
        <v>1109</v>
      </c>
      <c r="D609" s="11" t="s">
        <v>260</v>
      </c>
      <c r="E609" s="19" t="s">
        <v>1359</v>
      </c>
      <c r="F609" s="10">
        <v>42036</v>
      </c>
      <c r="G609" s="10">
        <v>45689</v>
      </c>
      <c r="H609" s="11">
        <v>11</v>
      </c>
      <c r="I609" s="20" t="s">
        <v>259</v>
      </c>
      <c r="J609" s="11" t="s">
        <v>261</v>
      </c>
      <c r="K609" s="11" t="s">
        <v>2877</v>
      </c>
      <c r="L609" s="11">
        <v>2</v>
      </c>
    </row>
    <row r="610" spans="1:12">
      <c r="A610" s="11" t="s">
        <v>1110</v>
      </c>
      <c r="D610" s="11" t="s">
        <v>260</v>
      </c>
      <c r="E610" s="19" t="s">
        <v>1360</v>
      </c>
      <c r="F610" s="10">
        <v>42036</v>
      </c>
      <c r="G610" s="10">
        <v>45689</v>
      </c>
      <c r="H610" s="11">
        <v>11</v>
      </c>
      <c r="I610" s="20" t="s">
        <v>259</v>
      </c>
      <c r="J610" s="11" t="s">
        <v>261</v>
      </c>
      <c r="K610" s="11" t="s">
        <v>2877</v>
      </c>
      <c r="L610" s="11">
        <v>2</v>
      </c>
    </row>
    <row r="611" spans="1:12">
      <c r="A611" s="11" t="s">
        <v>1111</v>
      </c>
      <c r="D611" s="11" t="s">
        <v>260</v>
      </c>
      <c r="E611" s="19" t="s">
        <v>1361</v>
      </c>
      <c r="F611" s="10">
        <v>42036</v>
      </c>
      <c r="G611" s="10">
        <v>45689</v>
      </c>
      <c r="H611" s="11">
        <v>11</v>
      </c>
      <c r="I611" s="20" t="s">
        <v>259</v>
      </c>
      <c r="J611" s="11" t="s">
        <v>261</v>
      </c>
      <c r="K611" s="11" t="s">
        <v>2877</v>
      </c>
      <c r="L611" s="11">
        <v>2</v>
      </c>
    </row>
    <row r="612" spans="1:12">
      <c r="A612" s="11" t="s">
        <v>1112</v>
      </c>
      <c r="D612" s="11" t="s">
        <v>260</v>
      </c>
      <c r="E612" s="19" t="s">
        <v>1362</v>
      </c>
      <c r="F612" s="10">
        <v>42036</v>
      </c>
      <c r="G612" s="10">
        <v>45689</v>
      </c>
      <c r="H612" s="11">
        <v>11</v>
      </c>
      <c r="I612" s="20" t="s">
        <v>259</v>
      </c>
      <c r="J612" s="11" t="s">
        <v>261</v>
      </c>
      <c r="K612" s="11" t="s">
        <v>2877</v>
      </c>
      <c r="L612" s="11">
        <v>2</v>
      </c>
    </row>
    <row r="613" spans="1:12">
      <c r="A613" s="11" t="s">
        <v>1113</v>
      </c>
      <c r="D613" s="11" t="s">
        <v>260</v>
      </c>
      <c r="E613" s="19" t="s">
        <v>1363</v>
      </c>
      <c r="F613" s="10">
        <v>42036</v>
      </c>
      <c r="G613" s="10">
        <v>45689</v>
      </c>
      <c r="H613" s="11">
        <v>11</v>
      </c>
      <c r="I613" s="20" t="s">
        <v>259</v>
      </c>
      <c r="J613" s="11" t="s">
        <v>261</v>
      </c>
      <c r="K613" s="11" t="s">
        <v>2877</v>
      </c>
      <c r="L613" s="11">
        <v>2</v>
      </c>
    </row>
    <row r="614" spans="1:12">
      <c r="A614" s="11" t="s">
        <v>1114</v>
      </c>
      <c r="D614" s="11" t="s">
        <v>260</v>
      </c>
      <c r="E614" s="19" t="s">
        <v>1364</v>
      </c>
      <c r="F614" s="10">
        <v>42036</v>
      </c>
      <c r="G614" s="10">
        <v>45689</v>
      </c>
      <c r="H614" s="11">
        <v>11</v>
      </c>
      <c r="I614" s="20" t="s">
        <v>259</v>
      </c>
      <c r="J614" s="11" t="s">
        <v>261</v>
      </c>
      <c r="K614" s="11" t="s">
        <v>2877</v>
      </c>
      <c r="L614" s="11">
        <v>2</v>
      </c>
    </row>
    <row r="615" spans="1:12">
      <c r="A615" s="11" t="s">
        <v>1115</v>
      </c>
      <c r="D615" s="11" t="s">
        <v>260</v>
      </c>
      <c r="E615" s="19" t="s">
        <v>1365</v>
      </c>
      <c r="F615" s="10">
        <v>42036</v>
      </c>
      <c r="G615" s="10">
        <v>45689</v>
      </c>
      <c r="H615" s="11">
        <v>11</v>
      </c>
      <c r="I615" s="20" t="s">
        <v>259</v>
      </c>
      <c r="J615" s="11" t="s">
        <v>261</v>
      </c>
      <c r="K615" s="11" t="s">
        <v>2877</v>
      </c>
      <c r="L615" s="11">
        <v>2</v>
      </c>
    </row>
    <row r="616" spans="1:12">
      <c r="A616" s="11" t="s">
        <v>1116</v>
      </c>
      <c r="D616" s="11" t="s">
        <v>260</v>
      </c>
      <c r="E616" s="19" t="s">
        <v>1366</v>
      </c>
      <c r="F616" s="10">
        <v>42036</v>
      </c>
      <c r="G616" s="10">
        <v>45689</v>
      </c>
      <c r="H616" s="11">
        <v>11</v>
      </c>
      <c r="I616" s="20" t="s">
        <v>259</v>
      </c>
      <c r="J616" s="11" t="s">
        <v>261</v>
      </c>
      <c r="K616" s="11" t="s">
        <v>2877</v>
      </c>
      <c r="L616" s="11">
        <v>2</v>
      </c>
    </row>
    <row r="617" spans="1:12">
      <c r="A617" s="11" t="s">
        <v>1117</v>
      </c>
      <c r="D617" s="11" t="s">
        <v>260</v>
      </c>
      <c r="E617" s="19" t="s">
        <v>1367</v>
      </c>
      <c r="F617" s="10">
        <v>42036</v>
      </c>
      <c r="G617" s="10">
        <v>45689</v>
      </c>
      <c r="H617" s="11">
        <v>11</v>
      </c>
      <c r="I617" s="20" t="s">
        <v>259</v>
      </c>
      <c r="J617" s="11" t="s">
        <v>261</v>
      </c>
      <c r="K617" s="11" t="s">
        <v>2877</v>
      </c>
      <c r="L617" s="11">
        <v>2</v>
      </c>
    </row>
    <row r="618" spans="1:12">
      <c r="A618" s="11" t="s">
        <v>1118</v>
      </c>
      <c r="D618" s="11" t="s">
        <v>260</v>
      </c>
      <c r="E618" s="19" t="s">
        <v>1368</v>
      </c>
      <c r="F618" s="10">
        <v>42036</v>
      </c>
      <c r="G618" s="10">
        <v>45689</v>
      </c>
      <c r="H618" s="11">
        <v>11</v>
      </c>
      <c r="I618" s="20" t="s">
        <v>259</v>
      </c>
      <c r="J618" s="11" t="s">
        <v>261</v>
      </c>
      <c r="K618" s="11" t="s">
        <v>2877</v>
      </c>
      <c r="L618" s="11">
        <v>2</v>
      </c>
    </row>
    <row r="619" spans="1:12">
      <c r="A619" s="11" t="s">
        <v>1119</v>
      </c>
      <c r="D619" s="11" t="s">
        <v>260</v>
      </c>
      <c r="E619" s="19" t="s">
        <v>1369</v>
      </c>
      <c r="F619" s="10">
        <v>42036</v>
      </c>
      <c r="G619" s="10">
        <v>45689</v>
      </c>
      <c r="H619" s="11">
        <v>11</v>
      </c>
      <c r="I619" s="20" t="s">
        <v>259</v>
      </c>
      <c r="J619" s="11" t="s">
        <v>261</v>
      </c>
      <c r="K619" s="11" t="s">
        <v>2877</v>
      </c>
      <c r="L619" s="11">
        <v>2</v>
      </c>
    </row>
    <row r="620" spans="1:12">
      <c r="A620" s="11" t="s">
        <v>1120</v>
      </c>
      <c r="D620" s="11" t="s">
        <v>260</v>
      </c>
      <c r="E620" s="19" t="s">
        <v>1370</v>
      </c>
      <c r="F620" s="10">
        <v>42036</v>
      </c>
      <c r="G620" s="10">
        <v>45689</v>
      </c>
      <c r="H620" s="11">
        <v>11</v>
      </c>
      <c r="I620" s="20" t="s">
        <v>259</v>
      </c>
      <c r="J620" s="11" t="s">
        <v>261</v>
      </c>
      <c r="K620" s="11" t="s">
        <v>2877</v>
      </c>
      <c r="L620" s="11">
        <v>2</v>
      </c>
    </row>
    <row r="621" spans="1:12">
      <c r="A621" s="11" t="s">
        <v>1121</v>
      </c>
      <c r="D621" s="11" t="s">
        <v>260</v>
      </c>
      <c r="E621" s="19" t="s">
        <v>1371</v>
      </c>
      <c r="F621" s="10">
        <v>42036</v>
      </c>
      <c r="G621" s="10">
        <v>45689</v>
      </c>
      <c r="H621" s="11">
        <v>11</v>
      </c>
      <c r="I621" s="20" t="s">
        <v>259</v>
      </c>
      <c r="J621" s="11" t="s">
        <v>261</v>
      </c>
      <c r="K621" s="11" t="s">
        <v>2877</v>
      </c>
      <c r="L621" s="11">
        <v>2</v>
      </c>
    </row>
    <row r="622" spans="1:12">
      <c r="A622" s="11" t="s">
        <v>1122</v>
      </c>
      <c r="D622" s="11" t="s">
        <v>260</v>
      </c>
      <c r="E622" s="19" t="s">
        <v>1372</v>
      </c>
      <c r="F622" s="10">
        <v>42036</v>
      </c>
      <c r="G622" s="10">
        <v>45689</v>
      </c>
      <c r="H622" s="11">
        <v>11</v>
      </c>
      <c r="I622" s="20" t="s">
        <v>259</v>
      </c>
      <c r="J622" s="11" t="s">
        <v>261</v>
      </c>
      <c r="K622" s="11" t="s">
        <v>2877</v>
      </c>
      <c r="L622" s="11">
        <v>2</v>
      </c>
    </row>
    <row r="623" spans="1:12">
      <c r="A623" s="11" t="s">
        <v>1123</v>
      </c>
      <c r="D623" s="11" t="s">
        <v>260</v>
      </c>
      <c r="E623" s="19" t="s">
        <v>1373</v>
      </c>
      <c r="F623" s="10">
        <v>42036</v>
      </c>
      <c r="G623" s="10">
        <v>45689</v>
      </c>
      <c r="H623" s="11">
        <v>11</v>
      </c>
      <c r="I623" s="20" t="s">
        <v>259</v>
      </c>
      <c r="J623" s="11" t="s">
        <v>261</v>
      </c>
      <c r="K623" s="11" t="s">
        <v>2877</v>
      </c>
      <c r="L623" s="11">
        <v>2</v>
      </c>
    </row>
    <row r="624" spans="1:12">
      <c r="A624" s="11" t="s">
        <v>1124</v>
      </c>
      <c r="D624" s="11" t="s">
        <v>260</v>
      </c>
      <c r="E624" s="19" t="s">
        <v>1374</v>
      </c>
      <c r="F624" s="10">
        <v>42036</v>
      </c>
      <c r="G624" s="10">
        <v>45689</v>
      </c>
      <c r="H624" s="11">
        <v>11</v>
      </c>
      <c r="I624" s="20" t="s">
        <v>259</v>
      </c>
      <c r="J624" s="11" t="s">
        <v>261</v>
      </c>
      <c r="K624" s="11" t="s">
        <v>2877</v>
      </c>
      <c r="L624" s="11">
        <v>2</v>
      </c>
    </row>
    <row r="625" spans="1:12">
      <c r="A625" s="11" t="s">
        <v>1125</v>
      </c>
      <c r="D625" s="11" t="s">
        <v>260</v>
      </c>
      <c r="E625" s="19" t="s">
        <v>1375</v>
      </c>
      <c r="F625" s="10">
        <v>42036</v>
      </c>
      <c r="G625" s="10">
        <v>45689</v>
      </c>
      <c r="H625" s="11">
        <v>11</v>
      </c>
      <c r="I625" s="20" t="s">
        <v>259</v>
      </c>
      <c r="J625" s="11" t="s">
        <v>261</v>
      </c>
      <c r="K625" s="11" t="s">
        <v>2877</v>
      </c>
      <c r="L625" s="11">
        <v>2</v>
      </c>
    </row>
    <row r="626" spans="1:12">
      <c r="A626" s="11" t="s">
        <v>1126</v>
      </c>
      <c r="D626" s="11" t="s">
        <v>260</v>
      </c>
      <c r="E626" s="19" t="s">
        <v>1376</v>
      </c>
      <c r="F626" s="10">
        <v>42036</v>
      </c>
      <c r="G626" s="10">
        <v>45689</v>
      </c>
      <c r="H626" s="11">
        <v>11</v>
      </c>
      <c r="I626" s="20" t="s">
        <v>259</v>
      </c>
      <c r="J626" s="11" t="s">
        <v>261</v>
      </c>
      <c r="K626" s="11" t="s">
        <v>2877</v>
      </c>
      <c r="L626" s="11">
        <v>2</v>
      </c>
    </row>
    <row r="627" spans="1:12">
      <c r="A627" s="11" t="s">
        <v>1127</v>
      </c>
      <c r="D627" s="11" t="s">
        <v>260</v>
      </c>
      <c r="E627" s="19" t="s">
        <v>1377</v>
      </c>
      <c r="F627" s="10">
        <v>42036</v>
      </c>
      <c r="G627" s="10">
        <v>45689</v>
      </c>
      <c r="H627" s="11">
        <v>11</v>
      </c>
      <c r="I627" s="20" t="s">
        <v>259</v>
      </c>
      <c r="J627" s="11" t="s">
        <v>261</v>
      </c>
      <c r="K627" s="11" t="s">
        <v>2877</v>
      </c>
      <c r="L627" s="11">
        <v>2</v>
      </c>
    </row>
    <row r="628" spans="1:12">
      <c r="A628" s="11" t="s">
        <v>1128</v>
      </c>
      <c r="D628" s="11" t="s">
        <v>260</v>
      </c>
      <c r="E628" s="19" t="s">
        <v>1378</v>
      </c>
      <c r="F628" s="10">
        <v>42036</v>
      </c>
      <c r="G628" s="10">
        <v>45689</v>
      </c>
      <c r="H628" s="11">
        <v>11</v>
      </c>
      <c r="I628" s="20" t="s">
        <v>259</v>
      </c>
      <c r="J628" s="11" t="s">
        <v>261</v>
      </c>
      <c r="K628" s="11" t="s">
        <v>2877</v>
      </c>
      <c r="L628" s="11">
        <v>2</v>
      </c>
    </row>
    <row r="629" spans="1:12">
      <c r="A629" s="11" t="s">
        <v>1129</v>
      </c>
      <c r="D629" s="11" t="s">
        <v>260</v>
      </c>
      <c r="E629" s="19" t="s">
        <v>1379</v>
      </c>
      <c r="F629" s="10">
        <v>42036</v>
      </c>
      <c r="G629" s="10">
        <v>45689</v>
      </c>
      <c r="H629" s="11">
        <v>11</v>
      </c>
      <c r="I629" s="20" t="s">
        <v>259</v>
      </c>
      <c r="J629" s="11" t="s">
        <v>261</v>
      </c>
      <c r="K629" s="11" t="s">
        <v>2877</v>
      </c>
      <c r="L629" s="11">
        <v>2</v>
      </c>
    </row>
    <row r="630" spans="1:12">
      <c r="A630" s="11" t="s">
        <v>1130</v>
      </c>
      <c r="D630" s="11" t="s">
        <v>260</v>
      </c>
      <c r="E630" s="19" t="s">
        <v>1380</v>
      </c>
      <c r="F630" s="10">
        <v>42036</v>
      </c>
      <c r="G630" s="10">
        <v>45689</v>
      </c>
      <c r="H630" s="11">
        <v>11</v>
      </c>
      <c r="I630" s="20" t="s">
        <v>259</v>
      </c>
      <c r="J630" s="11" t="s">
        <v>261</v>
      </c>
      <c r="K630" s="11" t="s">
        <v>2877</v>
      </c>
      <c r="L630" s="11">
        <v>2</v>
      </c>
    </row>
    <row r="631" spans="1:12">
      <c r="A631" s="11" t="s">
        <v>1131</v>
      </c>
      <c r="D631" s="11" t="s">
        <v>260</v>
      </c>
      <c r="E631" s="19" t="s">
        <v>1381</v>
      </c>
      <c r="F631" s="10">
        <v>42036</v>
      </c>
      <c r="G631" s="10">
        <v>45689</v>
      </c>
      <c r="H631" s="11">
        <v>11</v>
      </c>
      <c r="I631" s="20" t="s">
        <v>259</v>
      </c>
      <c r="J631" s="11" t="s">
        <v>261</v>
      </c>
      <c r="K631" s="11" t="s">
        <v>2877</v>
      </c>
      <c r="L631" s="11">
        <v>2</v>
      </c>
    </row>
    <row r="632" spans="1:12">
      <c r="A632" s="11" t="s">
        <v>1132</v>
      </c>
      <c r="D632" s="11" t="s">
        <v>260</v>
      </c>
      <c r="E632" s="19" t="s">
        <v>1382</v>
      </c>
      <c r="F632" s="10">
        <v>42036</v>
      </c>
      <c r="G632" s="10">
        <v>45689</v>
      </c>
      <c r="H632" s="11">
        <v>11</v>
      </c>
      <c r="I632" s="20" t="s">
        <v>259</v>
      </c>
      <c r="J632" s="11" t="s">
        <v>261</v>
      </c>
      <c r="K632" s="11" t="s">
        <v>2877</v>
      </c>
      <c r="L632" s="11">
        <v>2</v>
      </c>
    </row>
    <row r="633" spans="1:12">
      <c r="A633" s="11" t="s">
        <v>1133</v>
      </c>
      <c r="D633" s="11" t="s">
        <v>260</v>
      </c>
      <c r="E633" s="19" t="s">
        <v>1383</v>
      </c>
      <c r="F633" s="10">
        <v>42036</v>
      </c>
      <c r="G633" s="10">
        <v>45689</v>
      </c>
      <c r="H633" s="11">
        <v>11</v>
      </c>
      <c r="I633" s="20" t="s">
        <v>259</v>
      </c>
      <c r="J633" s="11" t="s">
        <v>261</v>
      </c>
      <c r="K633" s="11" t="s">
        <v>2877</v>
      </c>
      <c r="L633" s="11">
        <v>2</v>
      </c>
    </row>
    <row r="634" spans="1:12">
      <c r="A634" s="11" t="s">
        <v>1134</v>
      </c>
      <c r="D634" s="11" t="s">
        <v>260</v>
      </c>
      <c r="E634" s="19" t="s">
        <v>1384</v>
      </c>
      <c r="F634" s="10">
        <v>42036</v>
      </c>
      <c r="G634" s="10">
        <v>45689</v>
      </c>
      <c r="H634" s="11">
        <v>11</v>
      </c>
      <c r="I634" s="20" t="s">
        <v>259</v>
      </c>
      <c r="J634" s="11" t="s">
        <v>261</v>
      </c>
      <c r="K634" s="11" t="s">
        <v>2877</v>
      </c>
      <c r="L634" s="11">
        <v>2</v>
      </c>
    </row>
    <row r="635" spans="1:12">
      <c r="A635" s="11" t="s">
        <v>1135</v>
      </c>
      <c r="D635" s="11" t="s">
        <v>260</v>
      </c>
      <c r="E635" s="19" t="s">
        <v>1385</v>
      </c>
      <c r="F635" s="10">
        <v>42036</v>
      </c>
      <c r="G635" s="10">
        <v>45689</v>
      </c>
      <c r="H635" s="11">
        <v>11</v>
      </c>
      <c r="I635" s="20" t="s">
        <v>259</v>
      </c>
      <c r="J635" s="11" t="s">
        <v>261</v>
      </c>
      <c r="K635" s="11" t="s">
        <v>2877</v>
      </c>
      <c r="L635" s="11">
        <v>2</v>
      </c>
    </row>
    <row r="636" spans="1:12">
      <c r="A636" s="11" t="s">
        <v>1136</v>
      </c>
      <c r="D636" s="11" t="s">
        <v>260</v>
      </c>
      <c r="E636" s="19" t="s">
        <v>1386</v>
      </c>
      <c r="F636" s="10">
        <v>42036</v>
      </c>
      <c r="G636" s="10">
        <v>45689</v>
      </c>
      <c r="H636" s="11">
        <v>11</v>
      </c>
      <c r="I636" s="20" t="s">
        <v>259</v>
      </c>
      <c r="J636" s="11" t="s">
        <v>261</v>
      </c>
      <c r="K636" s="11" t="s">
        <v>2877</v>
      </c>
      <c r="L636" s="11">
        <v>2</v>
      </c>
    </row>
    <row r="637" spans="1:12">
      <c r="A637" s="11" t="s">
        <v>1137</v>
      </c>
      <c r="D637" s="11" t="s">
        <v>260</v>
      </c>
      <c r="E637" s="19" t="s">
        <v>1387</v>
      </c>
      <c r="F637" s="10">
        <v>42036</v>
      </c>
      <c r="G637" s="10">
        <v>45689</v>
      </c>
      <c r="H637" s="11">
        <v>11</v>
      </c>
      <c r="I637" s="20" t="s">
        <v>259</v>
      </c>
      <c r="J637" s="11" t="s">
        <v>261</v>
      </c>
      <c r="K637" s="11" t="s">
        <v>2877</v>
      </c>
      <c r="L637" s="11">
        <v>2</v>
      </c>
    </row>
    <row r="638" spans="1:12">
      <c r="A638" s="11" t="s">
        <v>1138</v>
      </c>
      <c r="D638" s="11" t="s">
        <v>260</v>
      </c>
      <c r="E638" s="19" t="s">
        <v>1388</v>
      </c>
      <c r="F638" s="10">
        <v>42036</v>
      </c>
      <c r="G638" s="10">
        <v>45689</v>
      </c>
      <c r="H638" s="11">
        <v>11</v>
      </c>
      <c r="I638" s="20" t="s">
        <v>259</v>
      </c>
      <c r="J638" s="11" t="s">
        <v>261</v>
      </c>
      <c r="K638" s="11" t="s">
        <v>2877</v>
      </c>
      <c r="L638" s="11">
        <v>2</v>
      </c>
    </row>
    <row r="639" spans="1:12">
      <c r="A639" s="11" t="s">
        <v>1139</v>
      </c>
      <c r="D639" s="11" t="s">
        <v>260</v>
      </c>
      <c r="E639" s="19" t="s">
        <v>1389</v>
      </c>
      <c r="F639" s="10">
        <v>42036</v>
      </c>
      <c r="G639" s="10">
        <v>45689</v>
      </c>
      <c r="H639" s="11">
        <v>11</v>
      </c>
      <c r="I639" s="20" t="s">
        <v>259</v>
      </c>
      <c r="J639" s="11" t="s">
        <v>261</v>
      </c>
      <c r="K639" s="11" t="s">
        <v>2877</v>
      </c>
      <c r="L639" s="11">
        <v>2</v>
      </c>
    </row>
    <row r="640" spans="1:12">
      <c r="A640" s="11" t="s">
        <v>1140</v>
      </c>
      <c r="D640" s="11" t="s">
        <v>260</v>
      </c>
      <c r="E640" s="19" t="s">
        <v>1390</v>
      </c>
      <c r="F640" s="10">
        <v>42036</v>
      </c>
      <c r="G640" s="10">
        <v>45689</v>
      </c>
      <c r="H640" s="11">
        <v>11</v>
      </c>
      <c r="I640" s="20" t="s">
        <v>259</v>
      </c>
      <c r="J640" s="11" t="s">
        <v>261</v>
      </c>
      <c r="K640" s="11" t="s">
        <v>2877</v>
      </c>
      <c r="L640" s="11">
        <v>2</v>
      </c>
    </row>
    <row r="641" spans="1:12">
      <c r="A641" s="11" t="s">
        <v>1141</v>
      </c>
      <c r="D641" s="11" t="s">
        <v>260</v>
      </c>
      <c r="E641" s="19" t="s">
        <v>1391</v>
      </c>
      <c r="F641" s="10">
        <v>42036</v>
      </c>
      <c r="G641" s="10">
        <v>45689</v>
      </c>
      <c r="H641" s="11">
        <v>11</v>
      </c>
      <c r="I641" s="20" t="s">
        <v>259</v>
      </c>
      <c r="J641" s="11" t="s">
        <v>261</v>
      </c>
      <c r="K641" s="11" t="s">
        <v>2877</v>
      </c>
      <c r="L641" s="11">
        <v>2</v>
      </c>
    </row>
    <row r="642" spans="1:12">
      <c r="A642" s="11" t="s">
        <v>1142</v>
      </c>
      <c r="D642" s="11" t="s">
        <v>260</v>
      </c>
      <c r="E642" s="19" t="s">
        <v>1392</v>
      </c>
      <c r="F642" s="10">
        <v>42036</v>
      </c>
      <c r="G642" s="10">
        <v>45689</v>
      </c>
      <c r="H642" s="11">
        <v>11</v>
      </c>
      <c r="I642" s="20" t="s">
        <v>259</v>
      </c>
      <c r="J642" s="11" t="s">
        <v>261</v>
      </c>
      <c r="K642" s="11" t="s">
        <v>2877</v>
      </c>
      <c r="L642" s="11">
        <v>2</v>
      </c>
    </row>
    <row r="643" spans="1:12">
      <c r="A643" s="11" t="s">
        <v>1143</v>
      </c>
      <c r="D643" s="11" t="s">
        <v>260</v>
      </c>
      <c r="E643" s="19" t="s">
        <v>1393</v>
      </c>
      <c r="F643" s="10">
        <v>42036</v>
      </c>
      <c r="G643" s="10">
        <v>45689</v>
      </c>
      <c r="H643" s="11">
        <v>11</v>
      </c>
      <c r="I643" s="20" t="s">
        <v>259</v>
      </c>
      <c r="J643" s="11" t="s">
        <v>261</v>
      </c>
      <c r="K643" s="11" t="s">
        <v>2877</v>
      </c>
      <c r="L643" s="11">
        <v>2</v>
      </c>
    </row>
    <row r="644" spans="1:12">
      <c r="A644" s="11" t="s">
        <v>1144</v>
      </c>
      <c r="D644" s="11" t="s">
        <v>260</v>
      </c>
      <c r="E644" s="19" t="s">
        <v>1394</v>
      </c>
      <c r="F644" s="10">
        <v>42036</v>
      </c>
      <c r="G644" s="10">
        <v>45689</v>
      </c>
      <c r="H644" s="11">
        <v>11</v>
      </c>
      <c r="I644" s="20" t="s">
        <v>259</v>
      </c>
      <c r="J644" s="11" t="s">
        <v>261</v>
      </c>
      <c r="K644" s="11" t="s">
        <v>2877</v>
      </c>
      <c r="L644" s="11">
        <v>2</v>
      </c>
    </row>
    <row r="645" spans="1:12">
      <c r="A645" s="11" t="s">
        <v>1145</v>
      </c>
      <c r="D645" s="11" t="s">
        <v>260</v>
      </c>
      <c r="E645" s="19" t="s">
        <v>1395</v>
      </c>
      <c r="F645" s="10">
        <v>42036</v>
      </c>
      <c r="G645" s="10">
        <v>45689</v>
      </c>
      <c r="H645" s="11">
        <v>11</v>
      </c>
      <c r="I645" s="20" t="s">
        <v>259</v>
      </c>
      <c r="J645" s="11" t="s">
        <v>261</v>
      </c>
      <c r="K645" s="11" t="s">
        <v>2877</v>
      </c>
      <c r="L645" s="11">
        <v>2</v>
      </c>
    </row>
    <row r="646" spans="1:12">
      <c r="A646" s="11" t="s">
        <v>1146</v>
      </c>
      <c r="D646" s="11" t="s">
        <v>260</v>
      </c>
      <c r="E646" s="19" t="s">
        <v>1396</v>
      </c>
      <c r="F646" s="10">
        <v>42036</v>
      </c>
      <c r="G646" s="10">
        <v>45689</v>
      </c>
      <c r="H646" s="11">
        <v>11</v>
      </c>
      <c r="I646" s="20" t="s">
        <v>259</v>
      </c>
      <c r="J646" s="11" t="s">
        <v>261</v>
      </c>
      <c r="K646" s="11" t="s">
        <v>2877</v>
      </c>
      <c r="L646" s="11">
        <v>2</v>
      </c>
    </row>
    <row r="647" spans="1:12">
      <c r="A647" s="11" t="s">
        <v>1147</v>
      </c>
      <c r="D647" s="11" t="s">
        <v>260</v>
      </c>
      <c r="E647" s="19" t="s">
        <v>1397</v>
      </c>
      <c r="F647" s="10">
        <v>42036</v>
      </c>
      <c r="G647" s="10">
        <v>45689</v>
      </c>
      <c r="H647" s="11">
        <v>11</v>
      </c>
      <c r="I647" s="20" t="s">
        <v>259</v>
      </c>
      <c r="J647" s="11" t="s">
        <v>261</v>
      </c>
      <c r="K647" s="11" t="s">
        <v>2877</v>
      </c>
      <c r="L647" s="11">
        <v>2</v>
      </c>
    </row>
    <row r="648" spans="1:12">
      <c r="A648" s="11" t="s">
        <v>1148</v>
      </c>
      <c r="D648" s="11" t="s">
        <v>260</v>
      </c>
      <c r="E648" s="19" t="s">
        <v>1398</v>
      </c>
      <c r="F648" s="10">
        <v>42036</v>
      </c>
      <c r="G648" s="10">
        <v>45689</v>
      </c>
      <c r="H648" s="11">
        <v>11</v>
      </c>
      <c r="I648" s="20" t="s">
        <v>259</v>
      </c>
      <c r="J648" s="11" t="s">
        <v>261</v>
      </c>
      <c r="K648" s="11" t="s">
        <v>2877</v>
      </c>
      <c r="L648" s="11">
        <v>2</v>
      </c>
    </row>
    <row r="649" spans="1:12">
      <c r="A649" s="11" t="s">
        <v>1149</v>
      </c>
      <c r="D649" s="11" t="s">
        <v>260</v>
      </c>
      <c r="E649" s="19" t="s">
        <v>1399</v>
      </c>
      <c r="F649" s="10">
        <v>42036</v>
      </c>
      <c r="G649" s="10">
        <v>45689</v>
      </c>
      <c r="H649" s="11">
        <v>11</v>
      </c>
      <c r="I649" s="20" t="s">
        <v>259</v>
      </c>
      <c r="J649" s="11" t="s">
        <v>261</v>
      </c>
      <c r="K649" s="11" t="s">
        <v>2877</v>
      </c>
      <c r="L649" s="11">
        <v>2</v>
      </c>
    </row>
    <row r="650" spans="1:12">
      <c r="A650" s="11" t="s">
        <v>1150</v>
      </c>
      <c r="D650" s="11" t="s">
        <v>260</v>
      </c>
      <c r="E650" s="19" t="s">
        <v>1400</v>
      </c>
      <c r="F650" s="10">
        <v>42036</v>
      </c>
      <c r="G650" s="10">
        <v>45689</v>
      </c>
      <c r="H650" s="11">
        <v>11</v>
      </c>
      <c r="I650" s="20" t="s">
        <v>259</v>
      </c>
      <c r="J650" s="11" t="s">
        <v>261</v>
      </c>
      <c r="K650" s="11" t="s">
        <v>2877</v>
      </c>
      <c r="L650" s="11">
        <v>2</v>
      </c>
    </row>
    <row r="651" spans="1:12">
      <c r="A651" s="11" t="s">
        <v>1151</v>
      </c>
      <c r="D651" s="11" t="s">
        <v>260</v>
      </c>
      <c r="E651" s="19" t="s">
        <v>1401</v>
      </c>
      <c r="F651" s="10">
        <v>42036</v>
      </c>
      <c r="G651" s="10">
        <v>45689</v>
      </c>
      <c r="H651" s="11">
        <v>11</v>
      </c>
      <c r="I651" s="20" t="s">
        <v>259</v>
      </c>
      <c r="J651" s="11" t="s">
        <v>261</v>
      </c>
      <c r="K651" s="11" t="s">
        <v>2877</v>
      </c>
      <c r="L651" s="11">
        <v>2</v>
      </c>
    </row>
    <row r="652" spans="1:12">
      <c r="A652" s="11" t="s">
        <v>1152</v>
      </c>
      <c r="D652" s="11" t="s">
        <v>260</v>
      </c>
      <c r="E652" s="19" t="s">
        <v>1402</v>
      </c>
      <c r="F652" s="10">
        <v>42036</v>
      </c>
      <c r="G652" s="10">
        <v>45689</v>
      </c>
      <c r="H652" s="11">
        <v>11</v>
      </c>
      <c r="I652" s="20" t="s">
        <v>259</v>
      </c>
      <c r="J652" s="11" t="s">
        <v>261</v>
      </c>
      <c r="K652" s="11" t="s">
        <v>2877</v>
      </c>
      <c r="L652" s="11">
        <v>2</v>
      </c>
    </row>
    <row r="653" spans="1:12">
      <c r="A653" s="11" t="s">
        <v>1153</v>
      </c>
      <c r="D653" s="11" t="s">
        <v>260</v>
      </c>
      <c r="E653" s="19" t="s">
        <v>1403</v>
      </c>
      <c r="F653" s="10">
        <v>42036</v>
      </c>
      <c r="G653" s="10">
        <v>45689</v>
      </c>
      <c r="H653" s="11">
        <v>11</v>
      </c>
      <c r="I653" s="20" t="s">
        <v>259</v>
      </c>
      <c r="J653" s="11" t="s">
        <v>261</v>
      </c>
      <c r="K653" s="11" t="s">
        <v>2877</v>
      </c>
      <c r="L653" s="11">
        <v>2</v>
      </c>
    </row>
    <row r="654" spans="1:12">
      <c r="A654" s="11" t="s">
        <v>1154</v>
      </c>
      <c r="D654" s="11" t="s">
        <v>260</v>
      </c>
      <c r="E654" s="19" t="s">
        <v>1404</v>
      </c>
      <c r="F654" s="10">
        <v>42036</v>
      </c>
      <c r="G654" s="10">
        <v>45689</v>
      </c>
      <c r="H654" s="11">
        <v>11</v>
      </c>
      <c r="I654" s="20" t="s">
        <v>259</v>
      </c>
      <c r="J654" s="11" t="s">
        <v>261</v>
      </c>
      <c r="K654" s="11" t="s">
        <v>2877</v>
      </c>
      <c r="L654" s="11">
        <v>2</v>
      </c>
    </row>
    <row r="655" spans="1:12">
      <c r="A655" s="11" t="s">
        <v>1155</v>
      </c>
      <c r="D655" s="11" t="s">
        <v>260</v>
      </c>
      <c r="E655" s="19" t="s">
        <v>1405</v>
      </c>
      <c r="F655" s="10">
        <v>42036</v>
      </c>
      <c r="G655" s="10">
        <v>45689</v>
      </c>
      <c r="H655" s="11">
        <v>11</v>
      </c>
      <c r="I655" s="20" t="s">
        <v>259</v>
      </c>
      <c r="J655" s="11" t="s">
        <v>261</v>
      </c>
      <c r="K655" s="11" t="s">
        <v>2877</v>
      </c>
      <c r="L655" s="11">
        <v>2</v>
      </c>
    </row>
    <row r="656" spans="1:12">
      <c r="A656" s="11" t="s">
        <v>1156</v>
      </c>
      <c r="D656" s="11" t="s">
        <v>260</v>
      </c>
      <c r="E656" s="19" t="s">
        <v>1406</v>
      </c>
      <c r="F656" s="10">
        <v>42036</v>
      </c>
      <c r="G656" s="10">
        <v>45689</v>
      </c>
      <c r="H656" s="11">
        <v>11</v>
      </c>
      <c r="I656" s="20" t="s">
        <v>259</v>
      </c>
      <c r="J656" s="11" t="s">
        <v>261</v>
      </c>
      <c r="K656" s="11" t="s">
        <v>2877</v>
      </c>
      <c r="L656" s="11">
        <v>2</v>
      </c>
    </row>
    <row r="657" spans="1:12">
      <c r="A657" s="11" t="s">
        <v>1157</v>
      </c>
      <c r="D657" s="11" t="s">
        <v>260</v>
      </c>
      <c r="E657" s="19" t="s">
        <v>1407</v>
      </c>
      <c r="F657" s="10">
        <v>42036</v>
      </c>
      <c r="G657" s="10">
        <v>45689</v>
      </c>
      <c r="H657" s="11">
        <v>11</v>
      </c>
      <c r="I657" s="20" t="s">
        <v>259</v>
      </c>
      <c r="J657" s="11" t="s">
        <v>261</v>
      </c>
      <c r="K657" s="11" t="s">
        <v>2877</v>
      </c>
      <c r="L657" s="11">
        <v>2</v>
      </c>
    </row>
    <row r="658" spans="1:12">
      <c r="A658" s="11" t="s">
        <v>1158</v>
      </c>
      <c r="D658" s="11" t="s">
        <v>260</v>
      </c>
      <c r="E658" s="19" t="s">
        <v>1408</v>
      </c>
      <c r="F658" s="10">
        <v>42036</v>
      </c>
      <c r="G658" s="10">
        <v>45689</v>
      </c>
      <c r="H658" s="11">
        <v>11</v>
      </c>
      <c r="I658" s="20" t="s">
        <v>259</v>
      </c>
      <c r="J658" s="11" t="s">
        <v>261</v>
      </c>
      <c r="K658" s="11" t="s">
        <v>2877</v>
      </c>
      <c r="L658" s="11">
        <v>2</v>
      </c>
    </row>
    <row r="659" spans="1:12">
      <c r="A659" s="11" t="s">
        <v>1159</v>
      </c>
      <c r="D659" s="11" t="s">
        <v>260</v>
      </c>
      <c r="E659" s="19" t="s">
        <v>1409</v>
      </c>
      <c r="F659" s="10">
        <v>42036</v>
      </c>
      <c r="G659" s="10">
        <v>45689</v>
      </c>
      <c r="H659" s="11">
        <v>11</v>
      </c>
      <c r="I659" s="20" t="s">
        <v>259</v>
      </c>
      <c r="J659" s="11" t="s">
        <v>261</v>
      </c>
      <c r="K659" s="11" t="s">
        <v>2877</v>
      </c>
      <c r="L659" s="11">
        <v>2</v>
      </c>
    </row>
    <row r="660" spans="1:12">
      <c r="A660" s="11" t="s">
        <v>1160</v>
      </c>
      <c r="D660" s="11" t="s">
        <v>260</v>
      </c>
      <c r="E660" s="19" t="s">
        <v>1410</v>
      </c>
      <c r="F660" s="10">
        <v>42036</v>
      </c>
      <c r="G660" s="10">
        <v>45689</v>
      </c>
      <c r="H660" s="11">
        <v>11</v>
      </c>
      <c r="I660" s="20" t="s">
        <v>259</v>
      </c>
      <c r="J660" s="11" t="s">
        <v>261</v>
      </c>
      <c r="K660" s="11" t="s">
        <v>2877</v>
      </c>
      <c r="L660" s="11">
        <v>2</v>
      </c>
    </row>
    <row r="661" spans="1:12">
      <c r="A661" s="11" t="s">
        <v>1161</v>
      </c>
      <c r="D661" s="11" t="s">
        <v>260</v>
      </c>
      <c r="E661" s="19" t="s">
        <v>1411</v>
      </c>
      <c r="F661" s="10">
        <v>42036</v>
      </c>
      <c r="G661" s="10">
        <v>45689</v>
      </c>
      <c r="H661" s="11">
        <v>11</v>
      </c>
      <c r="I661" s="20" t="s">
        <v>259</v>
      </c>
      <c r="J661" s="11" t="s">
        <v>261</v>
      </c>
      <c r="K661" s="11" t="s">
        <v>2877</v>
      </c>
      <c r="L661" s="11">
        <v>2</v>
      </c>
    </row>
    <row r="662" spans="1:12">
      <c r="A662" s="11" t="s">
        <v>1162</v>
      </c>
      <c r="D662" s="11" t="s">
        <v>260</v>
      </c>
      <c r="E662" s="19" t="s">
        <v>1412</v>
      </c>
      <c r="F662" s="10">
        <v>42036</v>
      </c>
      <c r="G662" s="10">
        <v>45689</v>
      </c>
      <c r="H662" s="11">
        <v>11</v>
      </c>
      <c r="I662" s="20" t="s">
        <v>259</v>
      </c>
      <c r="J662" s="11" t="s">
        <v>261</v>
      </c>
      <c r="K662" s="11" t="s">
        <v>2877</v>
      </c>
      <c r="L662" s="11">
        <v>2</v>
      </c>
    </row>
    <row r="663" spans="1:12">
      <c r="A663" s="11" t="s">
        <v>1163</v>
      </c>
      <c r="D663" s="11" t="s">
        <v>260</v>
      </c>
      <c r="E663" s="19" t="s">
        <v>1413</v>
      </c>
      <c r="F663" s="10">
        <v>42036</v>
      </c>
      <c r="G663" s="10">
        <v>45689</v>
      </c>
      <c r="H663" s="11">
        <v>11</v>
      </c>
      <c r="I663" s="20" t="s">
        <v>259</v>
      </c>
      <c r="J663" s="11" t="s">
        <v>261</v>
      </c>
      <c r="K663" s="11" t="s">
        <v>2877</v>
      </c>
      <c r="L663" s="11">
        <v>2</v>
      </c>
    </row>
    <row r="664" spans="1:12">
      <c r="A664" s="11" t="s">
        <v>1164</v>
      </c>
      <c r="D664" s="11" t="s">
        <v>260</v>
      </c>
      <c r="E664" s="19" t="s">
        <v>1414</v>
      </c>
      <c r="F664" s="10">
        <v>42036</v>
      </c>
      <c r="G664" s="10">
        <v>45689</v>
      </c>
      <c r="H664" s="11">
        <v>11</v>
      </c>
      <c r="I664" s="20" t="s">
        <v>259</v>
      </c>
      <c r="J664" s="11" t="s">
        <v>261</v>
      </c>
      <c r="K664" s="11" t="s">
        <v>2877</v>
      </c>
      <c r="L664" s="11">
        <v>2</v>
      </c>
    </row>
    <row r="665" spans="1:12">
      <c r="A665" s="11" t="s">
        <v>1165</v>
      </c>
      <c r="D665" s="11" t="s">
        <v>260</v>
      </c>
      <c r="E665" s="19" t="s">
        <v>1415</v>
      </c>
      <c r="F665" s="10">
        <v>42036</v>
      </c>
      <c r="G665" s="10">
        <v>45689</v>
      </c>
      <c r="H665" s="11">
        <v>11</v>
      </c>
      <c r="I665" s="20" t="s">
        <v>259</v>
      </c>
      <c r="J665" s="11" t="s">
        <v>261</v>
      </c>
      <c r="K665" s="11" t="s">
        <v>2877</v>
      </c>
      <c r="L665" s="11">
        <v>2</v>
      </c>
    </row>
    <row r="666" spans="1:12">
      <c r="A666" s="11" t="s">
        <v>1166</v>
      </c>
      <c r="D666" s="11" t="s">
        <v>260</v>
      </c>
      <c r="E666" s="19" t="s">
        <v>1416</v>
      </c>
      <c r="F666" s="10">
        <v>42036</v>
      </c>
      <c r="G666" s="10">
        <v>45689</v>
      </c>
      <c r="H666" s="11">
        <v>11</v>
      </c>
      <c r="I666" s="20" t="s">
        <v>259</v>
      </c>
      <c r="J666" s="11" t="s">
        <v>261</v>
      </c>
      <c r="K666" s="11" t="s">
        <v>2877</v>
      </c>
      <c r="L666" s="11">
        <v>2</v>
      </c>
    </row>
    <row r="667" spans="1:12">
      <c r="A667" s="11" t="s">
        <v>1167</v>
      </c>
      <c r="D667" s="11" t="s">
        <v>260</v>
      </c>
      <c r="E667" s="19" t="s">
        <v>1417</v>
      </c>
      <c r="F667" s="10">
        <v>42036</v>
      </c>
      <c r="G667" s="10">
        <v>45689</v>
      </c>
      <c r="H667" s="11">
        <v>11</v>
      </c>
      <c r="I667" s="20" t="s">
        <v>259</v>
      </c>
      <c r="J667" s="11" t="s">
        <v>261</v>
      </c>
      <c r="K667" s="11" t="s">
        <v>2877</v>
      </c>
      <c r="L667" s="11">
        <v>2</v>
      </c>
    </row>
    <row r="668" spans="1:12">
      <c r="A668" s="11" t="s">
        <v>1168</v>
      </c>
      <c r="D668" s="11" t="s">
        <v>260</v>
      </c>
      <c r="E668" s="19" t="s">
        <v>1418</v>
      </c>
      <c r="F668" s="10">
        <v>42036</v>
      </c>
      <c r="G668" s="10">
        <v>45689</v>
      </c>
      <c r="H668" s="11">
        <v>11</v>
      </c>
      <c r="I668" s="20" t="s">
        <v>259</v>
      </c>
      <c r="J668" s="11" t="s">
        <v>261</v>
      </c>
      <c r="K668" s="11" t="s">
        <v>2877</v>
      </c>
      <c r="L668" s="11">
        <v>2</v>
      </c>
    </row>
    <row r="669" spans="1:12">
      <c r="A669" s="11" t="s">
        <v>1169</v>
      </c>
      <c r="D669" s="11" t="s">
        <v>260</v>
      </c>
      <c r="E669" s="19" t="s">
        <v>1419</v>
      </c>
      <c r="F669" s="10">
        <v>42036</v>
      </c>
      <c r="G669" s="10">
        <v>45689</v>
      </c>
      <c r="H669" s="11">
        <v>11</v>
      </c>
      <c r="I669" s="20" t="s">
        <v>259</v>
      </c>
      <c r="J669" s="11" t="s">
        <v>261</v>
      </c>
      <c r="K669" s="11" t="s">
        <v>2877</v>
      </c>
      <c r="L669" s="11">
        <v>2</v>
      </c>
    </row>
    <row r="670" spans="1:12">
      <c r="A670" s="11" t="s">
        <v>1170</v>
      </c>
      <c r="D670" s="11" t="s">
        <v>260</v>
      </c>
      <c r="E670" s="19" t="s">
        <v>1420</v>
      </c>
      <c r="F670" s="10">
        <v>42036</v>
      </c>
      <c r="G670" s="10">
        <v>45689</v>
      </c>
      <c r="H670" s="11">
        <v>11</v>
      </c>
      <c r="I670" s="20" t="s">
        <v>259</v>
      </c>
      <c r="J670" s="11" t="s">
        <v>261</v>
      </c>
      <c r="K670" s="11" t="s">
        <v>2877</v>
      </c>
      <c r="L670" s="11">
        <v>2</v>
      </c>
    </row>
    <row r="671" spans="1:12">
      <c r="A671" s="11" t="s">
        <v>1171</v>
      </c>
      <c r="D671" s="11" t="s">
        <v>260</v>
      </c>
      <c r="E671" s="19" t="s">
        <v>1421</v>
      </c>
      <c r="F671" s="10">
        <v>42036</v>
      </c>
      <c r="G671" s="10">
        <v>45689</v>
      </c>
      <c r="H671" s="11">
        <v>11</v>
      </c>
      <c r="I671" s="20" t="s">
        <v>259</v>
      </c>
      <c r="J671" s="11" t="s">
        <v>261</v>
      </c>
      <c r="K671" s="11" t="s">
        <v>2877</v>
      </c>
      <c r="L671" s="11">
        <v>2</v>
      </c>
    </row>
    <row r="672" spans="1:12">
      <c r="A672" s="11" t="s">
        <v>1172</v>
      </c>
      <c r="D672" s="11" t="s">
        <v>260</v>
      </c>
      <c r="E672" s="19" t="s">
        <v>1422</v>
      </c>
      <c r="F672" s="10">
        <v>42036</v>
      </c>
      <c r="G672" s="10">
        <v>45689</v>
      </c>
      <c r="H672" s="11">
        <v>11</v>
      </c>
      <c r="I672" s="20" t="s">
        <v>259</v>
      </c>
      <c r="J672" s="11" t="s">
        <v>261</v>
      </c>
      <c r="K672" s="11" t="s">
        <v>2877</v>
      </c>
      <c r="L672" s="11">
        <v>2</v>
      </c>
    </row>
    <row r="673" spans="1:12">
      <c r="A673" s="11" t="s">
        <v>1173</v>
      </c>
      <c r="D673" s="11" t="s">
        <v>260</v>
      </c>
      <c r="E673" s="19" t="s">
        <v>1423</v>
      </c>
      <c r="F673" s="10">
        <v>42036</v>
      </c>
      <c r="G673" s="10">
        <v>45689</v>
      </c>
      <c r="H673" s="11">
        <v>11</v>
      </c>
      <c r="I673" s="20" t="s">
        <v>259</v>
      </c>
      <c r="J673" s="11" t="s">
        <v>261</v>
      </c>
      <c r="K673" s="11" t="s">
        <v>2877</v>
      </c>
      <c r="L673" s="11">
        <v>2</v>
      </c>
    </row>
    <row r="674" spans="1:12">
      <c r="A674" s="11" t="s">
        <v>1174</v>
      </c>
      <c r="D674" s="11" t="s">
        <v>260</v>
      </c>
      <c r="E674" s="19" t="s">
        <v>1424</v>
      </c>
      <c r="F674" s="10">
        <v>42036</v>
      </c>
      <c r="G674" s="10">
        <v>45689</v>
      </c>
      <c r="H674" s="11">
        <v>11</v>
      </c>
      <c r="I674" s="20" t="s">
        <v>259</v>
      </c>
      <c r="J674" s="11" t="s">
        <v>261</v>
      </c>
      <c r="K674" s="11" t="s">
        <v>2877</v>
      </c>
      <c r="L674" s="11">
        <v>2</v>
      </c>
    </row>
    <row r="675" spans="1:12">
      <c r="A675" s="11" t="s">
        <v>1175</v>
      </c>
      <c r="D675" s="11" t="s">
        <v>260</v>
      </c>
      <c r="E675" s="19" t="s">
        <v>1425</v>
      </c>
      <c r="F675" s="10">
        <v>42036</v>
      </c>
      <c r="G675" s="10">
        <v>45689</v>
      </c>
      <c r="H675" s="11">
        <v>11</v>
      </c>
      <c r="I675" s="20" t="s">
        <v>259</v>
      </c>
      <c r="J675" s="11" t="s">
        <v>261</v>
      </c>
      <c r="K675" s="11" t="s">
        <v>2877</v>
      </c>
      <c r="L675" s="11">
        <v>2</v>
      </c>
    </row>
    <row r="676" spans="1:12">
      <c r="A676" s="11" t="s">
        <v>1176</v>
      </c>
      <c r="D676" s="11" t="s">
        <v>260</v>
      </c>
      <c r="E676" s="19" t="s">
        <v>1426</v>
      </c>
      <c r="F676" s="10">
        <v>42036</v>
      </c>
      <c r="G676" s="10">
        <v>45689</v>
      </c>
      <c r="H676" s="11">
        <v>11</v>
      </c>
      <c r="I676" s="20" t="s">
        <v>259</v>
      </c>
      <c r="J676" s="11" t="s">
        <v>261</v>
      </c>
      <c r="K676" s="11" t="s">
        <v>2877</v>
      </c>
      <c r="L676" s="11">
        <v>2</v>
      </c>
    </row>
    <row r="677" spans="1:12">
      <c r="A677" s="11" t="s">
        <v>1177</v>
      </c>
      <c r="D677" s="11" t="s">
        <v>260</v>
      </c>
      <c r="E677" s="19" t="s">
        <v>1427</v>
      </c>
      <c r="F677" s="10">
        <v>42036</v>
      </c>
      <c r="G677" s="10">
        <v>45689</v>
      </c>
      <c r="H677" s="11">
        <v>11</v>
      </c>
      <c r="I677" s="20" t="s">
        <v>259</v>
      </c>
      <c r="J677" s="11" t="s">
        <v>261</v>
      </c>
      <c r="K677" s="11" t="s">
        <v>2877</v>
      </c>
      <c r="L677" s="11">
        <v>2</v>
      </c>
    </row>
    <row r="678" spans="1:12">
      <c r="A678" s="11" t="s">
        <v>1178</v>
      </c>
      <c r="D678" s="11" t="s">
        <v>260</v>
      </c>
      <c r="E678" s="19" t="s">
        <v>1428</v>
      </c>
      <c r="F678" s="10">
        <v>42036</v>
      </c>
      <c r="G678" s="10">
        <v>45689</v>
      </c>
      <c r="H678" s="11">
        <v>11</v>
      </c>
      <c r="I678" s="20" t="s">
        <v>259</v>
      </c>
      <c r="J678" s="11" t="s">
        <v>261</v>
      </c>
      <c r="K678" s="11" t="s">
        <v>2877</v>
      </c>
      <c r="L678" s="11">
        <v>2</v>
      </c>
    </row>
    <row r="679" spans="1:12">
      <c r="A679" s="11" t="s">
        <v>1179</v>
      </c>
      <c r="D679" s="11" t="s">
        <v>260</v>
      </c>
      <c r="E679" s="19" t="s">
        <v>1429</v>
      </c>
      <c r="F679" s="10">
        <v>42036</v>
      </c>
      <c r="G679" s="10">
        <v>45689</v>
      </c>
      <c r="H679" s="11">
        <v>11</v>
      </c>
      <c r="I679" s="20" t="s">
        <v>259</v>
      </c>
      <c r="J679" s="11" t="s">
        <v>261</v>
      </c>
      <c r="K679" s="11" t="s">
        <v>2877</v>
      </c>
      <c r="L679" s="11">
        <v>2</v>
      </c>
    </row>
    <row r="680" spans="1:12">
      <c r="A680" s="11" t="s">
        <v>1180</v>
      </c>
      <c r="D680" s="11" t="s">
        <v>260</v>
      </c>
      <c r="E680" s="19" t="s">
        <v>1430</v>
      </c>
      <c r="F680" s="10">
        <v>42036</v>
      </c>
      <c r="G680" s="10">
        <v>45689</v>
      </c>
      <c r="H680" s="11">
        <v>11</v>
      </c>
      <c r="I680" s="20" t="s">
        <v>259</v>
      </c>
      <c r="J680" s="11" t="s">
        <v>261</v>
      </c>
      <c r="K680" s="11" t="s">
        <v>2877</v>
      </c>
      <c r="L680" s="11">
        <v>2</v>
      </c>
    </row>
    <row r="681" spans="1:12">
      <c r="A681" s="11" t="s">
        <v>1181</v>
      </c>
      <c r="D681" s="11" t="s">
        <v>260</v>
      </c>
      <c r="E681" s="19" t="s">
        <v>1431</v>
      </c>
      <c r="F681" s="10">
        <v>42036</v>
      </c>
      <c r="G681" s="10">
        <v>45689</v>
      </c>
      <c r="H681" s="11">
        <v>11</v>
      </c>
      <c r="I681" s="20" t="s">
        <v>259</v>
      </c>
      <c r="J681" s="11" t="s">
        <v>261</v>
      </c>
      <c r="K681" s="11" t="s">
        <v>2877</v>
      </c>
      <c r="L681" s="11">
        <v>2</v>
      </c>
    </row>
    <row r="682" spans="1:12">
      <c r="A682" s="11" t="s">
        <v>1182</v>
      </c>
      <c r="D682" s="11" t="s">
        <v>260</v>
      </c>
      <c r="E682" s="19" t="s">
        <v>1432</v>
      </c>
      <c r="F682" s="10">
        <v>42036</v>
      </c>
      <c r="G682" s="10">
        <v>45689</v>
      </c>
      <c r="H682" s="11">
        <v>11</v>
      </c>
      <c r="I682" s="20" t="s">
        <v>259</v>
      </c>
      <c r="J682" s="11" t="s">
        <v>261</v>
      </c>
      <c r="K682" s="11" t="s">
        <v>2877</v>
      </c>
      <c r="L682" s="11">
        <v>2</v>
      </c>
    </row>
    <row r="683" spans="1:12">
      <c r="A683" s="11" t="s">
        <v>1183</v>
      </c>
      <c r="D683" s="11" t="s">
        <v>260</v>
      </c>
      <c r="E683" s="19" t="s">
        <v>1433</v>
      </c>
      <c r="F683" s="10">
        <v>42036</v>
      </c>
      <c r="G683" s="10">
        <v>45689</v>
      </c>
      <c r="H683" s="11">
        <v>11</v>
      </c>
      <c r="I683" s="20" t="s">
        <v>259</v>
      </c>
      <c r="J683" s="11" t="s">
        <v>261</v>
      </c>
      <c r="K683" s="11" t="s">
        <v>2877</v>
      </c>
      <c r="L683" s="11">
        <v>2</v>
      </c>
    </row>
    <row r="684" spans="1:12">
      <c r="A684" s="11" t="s">
        <v>1184</v>
      </c>
      <c r="D684" s="11" t="s">
        <v>260</v>
      </c>
      <c r="E684" s="19" t="s">
        <v>1434</v>
      </c>
      <c r="F684" s="10">
        <v>42036</v>
      </c>
      <c r="G684" s="10">
        <v>45689</v>
      </c>
      <c r="H684" s="11">
        <v>11</v>
      </c>
      <c r="I684" s="20" t="s">
        <v>259</v>
      </c>
      <c r="J684" s="11" t="s">
        <v>261</v>
      </c>
      <c r="K684" s="11" t="s">
        <v>2877</v>
      </c>
      <c r="L684" s="11">
        <v>2</v>
      </c>
    </row>
    <row r="685" spans="1:12">
      <c r="A685" s="11" t="s">
        <v>1185</v>
      </c>
      <c r="D685" s="11" t="s">
        <v>260</v>
      </c>
      <c r="E685" s="19" t="s">
        <v>1435</v>
      </c>
      <c r="F685" s="10">
        <v>42036</v>
      </c>
      <c r="G685" s="10">
        <v>45689</v>
      </c>
      <c r="H685" s="11">
        <v>11</v>
      </c>
      <c r="I685" s="20" t="s">
        <v>259</v>
      </c>
      <c r="J685" s="11" t="s">
        <v>261</v>
      </c>
      <c r="K685" s="11" t="s">
        <v>2877</v>
      </c>
      <c r="L685" s="11">
        <v>2</v>
      </c>
    </row>
    <row r="686" spans="1:12">
      <c r="A686" s="11" t="s">
        <v>1186</v>
      </c>
      <c r="D686" s="11" t="s">
        <v>260</v>
      </c>
      <c r="E686" s="19" t="s">
        <v>1436</v>
      </c>
      <c r="F686" s="10">
        <v>42036</v>
      </c>
      <c r="G686" s="10">
        <v>45689</v>
      </c>
      <c r="H686" s="11">
        <v>11</v>
      </c>
      <c r="I686" s="20" t="s">
        <v>259</v>
      </c>
      <c r="J686" s="11" t="s">
        <v>261</v>
      </c>
      <c r="K686" s="11" t="s">
        <v>2877</v>
      </c>
      <c r="L686" s="11">
        <v>2</v>
      </c>
    </row>
    <row r="687" spans="1:12">
      <c r="A687" s="11" t="s">
        <v>1187</v>
      </c>
      <c r="D687" s="11" t="s">
        <v>260</v>
      </c>
      <c r="E687" s="19" t="s">
        <v>1437</v>
      </c>
      <c r="F687" s="10">
        <v>42036</v>
      </c>
      <c r="G687" s="10">
        <v>45689</v>
      </c>
      <c r="H687" s="11">
        <v>11</v>
      </c>
      <c r="I687" s="20" t="s">
        <v>259</v>
      </c>
      <c r="J687" s="11" t="s">
        <v>261</v>
      </c>
      <c r="K687" s="11" t="s">
        <v>2877</v>
      </c>
      <c r="L687" s="11">
        <v>2</v>
      </c>
    </row>
    <row r="688" spans="1:12">
      <c r="A688" s="11" t="s">
        <v>1188</v>
      </c>
      <c r="D688" s="11" t="s">
        <v>260</v>
      </c>
      <c r="E688" s="19" t="s">
        <v>1438</v>
      </c>
      <c r="F688" s="10">
        <v>42036</v>
      </c>
      <c r="G688" s="10">
        <v>45689</v>
      </c>
      <c r="H688" s="11">
        <v>11</v>
      </c>
      <c r="I688" s="20" t="s">
        <v>259</v>
      </c>
      <c r="J688" s="11" t="s">
        <v>261</v>
      </c>
      <c r="K688" s="11" t="s">
        <v>2877</v>
      </c>
      <c r="L688" s="11">
        <v>2</v>
      </c>
    </row>
    <row r="689" spans="1:12">
      <c r="A689" s="11" t="s">
        <v>1189</v>
      </c>
      <c r="D689" s="11" t="s">
        <v>260</v>
      </c>
      <c r="E689" s="19" t="s">
        <v>1439</v>
      </c>
      <c r="F689" s="10">
        <v>42036</v>
      </c>
      <c r="G689" s="10">
        <v>45689</v>
      </c>
      <c r="H689" s="11">
        <v>11</v>
      </c>
      <c r="I689" s="20" t="s">
        <v>259</v>
      </c>
      <c r="J689" s="11" t="s">
        <v>261</v>
      </c>
      <c r="K689" s="11" t="s">
        <v>2877</v>
      </c>
      <c r="L689" s="11">
        <v>2</v>
      </c>
    </row>
    <row r="690" spans="1:12">
      <c r="A690" s="11" t="s">
        <v>1190</v>
      </c>
      <c r="D690" s="11" t="s">
        <v>260</v>
      </c>
      <c r="E690" s="19" t="s">
        <v>1440</v>
      </c>
      <c r="F690" s="10">
        <v>42036</v>
      </c>
      <c r="G690" s="10">
        <v>45689</v>
      </c>
      <c r="H690" s="11">
        <v>11</v>
      </c>
      <c r="I690" s="20" t="s">
        <v>259</v>
      </c>
      <c r="J690" s="11" t="s">
        <v>261</v>
      </c>
      <c r="K690" s="11" t="s">
        <v>2877</v>
      </c>
      <c r="L690" s="11">
        <v>2</v>
      </c>
    </row>
    <row r="691" spans="1:12">
      <c r="A691" s="11" t="s">
        <v>1191</v>
      </c>
      <c r="D691" s="11" t="s">
        <v>260</v>
      </c>
      <c r="E691" s="19" t="s">
        <v>1441</v>
      </c>
      <c r="F691" s="10">
        <v>42036</v>
      </c>
      <c r="G691" s="10">
        <v>45689</v>
      </c>
      <c r="H691" s="11">
        <v>11</v>
      </c>
      <c r="I691" s="20" t="s">
        <v>259</v>
      </c>
      <c r="J691" s="11" t="s">
        <v>261</v>
      </c>
      <c r="K691" s="11" t="s">
        <v>2877</v>
      </c>
      <c r="L691" s="11">
        <v>2</v>
      </c>
    </row>
    <row r="692" spans="1:12">
      <c r="A692" s="11" t="s">
        <v>1192</v>
      </c>
      <c r="D692" s="11" t="s">
        <v>260</v>
      </c>
      <c r="E692" s="19" t="s">
        <v>1442</v>
      </c>
      <c r="F692" s="10">
        <v>42036</v>
      </c>
      <c r="G692" s="10">
        <v>45689</v>
      </c>
      <c r="H692" s="11">
        <v>11</v>
      </c>
      <c r="I692" s="20" t="s">
        <v>259</v>
      </c>
      <c r="J692" s="11" t="s">
        <v>261</v>
      </c>
      <c r="K692" s="11" t="s">
        <v>2877</v>
      </c>
      <c r="L692" s="11">
        <v>2</v>
      </c>
    </row>
    <row r="693" spans="1:12">
      <c r="A693" s="11" t="s">
        <v>1193</v>
      </c>
      <c r="D693" s="11" t="s">
        <v>260</v>
      </c>
      <c r="E693" s="19" t="s">
        <v>1443</v>
      </c>
      <c r="F693" s="10">
        <v>42036</v>
      </c>
      <c r="G693" s="10">
        <v>45689</v>
      </c>
      <c r="H693" s="11">
        <v>11</v>
      </c>
      <c r="I693" s="20" t="s">
        <v>259</v>
      </c>
      <c r="J693" s="11" t="s">
        <v>261</v>
      </c>
      <c r="K693" s="11" t="s">
        <v>2877</v>
      </c>
      <c r="L693" s="11">
        <v>2</v>
      </c>
    </row>
    <row r="694" spans="1:12">
      <c r="A694" s="11" t="s">
        <v>1194</v>
      </c>
      <c r="D694" s="11" t="s">
        <v>260</v>
      </c>
      <c r="E694" s="19" t="s">
        <v>1444</v>
      </c>
      <c r="F694" s="10">
        <v>42036</v>
      </c>
      <c r="G694" s="10">
        <v>45689</v>
      </c>
      <c r="H694" s="11">
        <v>11</v>
      </c>
      <c r="I694" s="20" t="s">
        <v>259</v>
      </c>
      <c r="J694" s="11" t="s">
        <v>261</v>
      </c>
      <c r="K694" s="11" t="s">
        <v>2877</v>
      </c>
      <c r="L694" s="11">
        <v>2</v>
      </c>
    </row>
    <row r="695" spans="1:12">
      <c r="A695" s="11" t="s">
        <v>1195</v>
      </c>
      <c r="D695" s="11" t="s">
        <v>260</v>
      </c>
      <c r="E695" s="19" t="s">
        <v>1445</v>
      </c>
      <c r="F695" s="10">
        <v>42036</v>
      </c>
      <c r="G695" s="10">
        <v>45689</v>
      </c>
      <c r="H695" s="11">
        <v>11</v>
      </c>
      <c r="I695" s="20" t="s">
        <v>259</v>
      </c>
      <c r="J695" s="11" t="s">
        <v>261</v>
      </c>
      <c r="K695" s="11" t="s">
        <v>2877</v>
      </c>
      <c r="L695" s="11">
        <v>2</v>
      </c>
    </row>
    <row r="696" spans="1:12">
      <c r="A696" s="11" t="s">
        <v>1196</v>
      </c>
      <c r="D696" s="11" t="s">
        <v>260</v>
      </c>
      <c r="E696" s="19" t="s">
        <v>1446</v>
      </c>
      <c r="F696" s="10">
        <v>42036</v>
      </c>
      <c r="G696" s="10">
        <v>45689</v>
      </c>
      <c r="H696" s="11">
        <v>11</v>
      </c>
      <c r="I696" s="20" t="s">
        <v>259</v>
      </c>
      <c r="J696" s="11" t="s">
        <v>261</v>
      </c>
      <c r="K696" s="11" t="s">
        <v>2877</v>
      </c>
      <c r="L696" s="11">
        <v>2</v>
      </c>
    </row>
    <row r="697" spans="1:12">
      <c r="A697" s="11" t="s">
        <v>1197</v>
      </c>
      <c r="D697" s="11" t="s">
        <v>260</v>
      </c>
      <c r="E697" s="19" t="s">
        <v>1447</v>
      </c>
      <c r="F697" s="10">
        <v>42036</v>
      </c>
      <c r="G697" s="10">
        <v>45689</v>
      </c>
      <c r="H697" s="11">
        <v>11</v>
      </c>
      <c r="I697" s="20" t="s">
        <v>259</v>
      </c>
      <c r="J697" s="11" t="s">
        <v>261</v>
      </c>
      <c r="K697" s="11" t="s">
        <v>2877</v>
      </c>
      <c r="L697" s="11">
        <v>2</v>
      </c>
    </row>
    <row r="698" spans="1:12">
      <c r="A698" s="11" t="s">
        <v>1198</v>
      </c>
      <c r="D698" s="11" t="s">
        <v>260</v>
      </c>
      <c r="E698" s="19" t="s">
        <v>1448</v>
      </c>
      <c r="F698" s="10">
        <v>42036</v>
      </c>
      <c r="G698" s="10">
        <v>45689</v>
      </c>
      <c r="H698" s="11">
        <v>11</v>
      </c>
      <c r="I698" s="20" t="s">
        <v>259</v>
      </c>
      <c r="J698" s="11" t="s">
        <v>261</v>
      </c>
      <c r="K698" s="11" t="s">
        <v>2877</v>
      </c>
      <c r="L698" s="11">
        <v>2</v>
      </c>
    </row>
    <row r="699" spans="1:12">
      <c r="A699" s="11" t="s">
        <v>1199</v>
      </c>
      <c r="D699" s="11" t="s">
        <v>260</v>
      </c>
      <c r="E699" s="19" t="s">
        <v>1449</v>
      </c>
      <c r="F699" s="10">
        <v>42036</v>
      </c>
      <c r="G699" s="10">
        <v>45689</v>
      </c>
      <c r="H699" s="11">
        <v>11</v>
      </c>
      <c r="I699" s="20" t="s">
        <v>259</v>
      </c>
      <c r="J699" s="11" t="s">
        <v>261</v>
      </c>
      <c r="K699" s="11" t="s">
        <v>2877</v>
      </c>
      <c r="L699" s="11">
        <v>2</v>
      </c>
    </row>
    <row r="700" spans="1:12">
      <c r="A700" s="11" t="s">
        <v>1200</v>
      </c>
      <c r="D700" s="11" t="s">
        <v>260</v>
      </c>
      <c r="E700" s="19" t="s">
        <v>1450</v>
      </c>
      <c r="F700" s="10">
        <v>42036</v>
      </c>
      <c r="G700" s="10">
        <v>45689</v>
      </c>
      <c r="H700" s="11">
        <v>11</v>
      </c>
      <c r="I700" s="20" t="s">
        <v>259</v>
      </c>
      <c r="J700" s="11" t="s">
        <v>261</v>
      </c>
      <c r="K700" s="11" t="s">
        <v>2877</v>
      </c>
      <c r="L700" s="11">
        <v>2</v>
      </c>
    </row>
    <row r="701" spans="1:12">
      <c r="A701" s="11" t="s">
        <v>1201</v>
      </c>
      <c r="D701" s="11" t="s">
        <v>260</v>
      </c>
      <c r="E701" s="19" t="s">
        <v>1451</v>
      </c>
      <c r="F701" s="10">
        <v>42036</v>
      </c>
      <c r="G701" s="10">
        <v>45689</v>
      </c>
      <c r="H701" s="11">
        <v>11</v>
      </c>
      <c r="I701" s="20" t="s">
        <v>259</v>
      </c>
      <c r="J701" s="11" t="s">
        <v>261</v>
      </c>
      <c r="K701" s="11" t="s">
        <v>2877</v>
      </c>
      <c r="L701" s="11">
        <v>2</v>
      </c>
    </row>
    <row r="702" spans="1:12">
      <c r="A702" s="11" t="s">
        <v>1202</v>
      </c>
      <c r="D702" s="11" t="s">
        <v>260</v>
      </c>
      <c r="E702" s="19" t="s">
        <v>1452</v>
      </c>
      <c r="F702" s="10">
        <v>42036</v>
      </c>
      <c r="G702" s="10">
        <v>45689</v>
      </c>
      <c r="H702" s="11">
        <v>11</v>
      </c>
      <c r="I702" s="20" t="s">
        <v>259</v>
      </c>
      <c r="J702" s="11" t="s">
        <v>261</v>
      </c>
      <c r="K702" s="11" t="s">
        <v>2877</v>
      </c>
      <c r="L702" s="11">
        <v>2</v>
      </c>
    </row>
    <row r="703" spans="1:12">
      <c r="A703" s="11" t="s">
        <v>1203</v>
      </c>
      <c r="D703" s="11" t="s">
        <v>260</v>
      </c>
      <c r="E703" s="19" t="s">
        <v>1453</v>
      </c>
      <c r="F703" s="10">
        <v>42036</v>
      </c>
      <c r="G703" s="10">
        <v>45689</v>
      </c>
      <c r="H703" s="11">
        <v>11</v>
      </c>
      <c r="I703" s="20" t="s">
        <v>259</v>
      </c>
      <c r="J703" s="11" t="s">
        <v>261</v>
      </c>
      <c r="K703" s="11" t="s">
        <v>2877</v>
      </c>
      <c r="L703" s="11">
        <v>2</v>
      </c>
    </row>
    <row r="704" spans="1:12">
      <c r="A704" s="11" t="s">
        <v>1204</v>
      </c>
      <c r="D704" s="11" t="s">
        <v>260</v>
      </c>
      <c r="E704" s="19" t="s">
        <v>1454</v>
      </c>
      <c r="F704" s="10">
        <v>42036</v>
      </c>
      <c r="G704" s="10">
        <v>45689</v>
      </c>
      <c r="H704" s="11">
        <v>11</v>
      </c>
      <c r="I704" s="20" t="s">
        <v>259</v>
      </c>
      <c r="J704" s="11" t="s">
        <v>261</v>
      </c>
      <c r="K704" s="11" t="s">
        <v>2877</v>
      </c>
      <c r="L704" s="11">
        <v>2</v>
      </c>
    </row>
    <row r="705" spans="1:12">
      <c r="A705" s="11" t="s">
        <v>1205</v>
      </c>
      <c r="D705" s="11" t="s">
        <v>260</v>
      </c>
      <c r="E705" s="19" t="s">
        <v>1455</v>
      </c>
      <c r="F705" s="10">
        <v>42036</v>
      </c>
      <c r="G705" s="10">
        <v>45689</v>
      </c>
      <c r="H705" s="11">
        <v>11</v>
      </c>
      <c r="I705" s="20" t="s">
        <v>259</v>
      </c>
      <c r="J705" s="11" t="s">
        <v>261</v>
      </c>
      <c r="K705" s="11" t="s">
        <v>2877</v>
      </c>
      <c r="L705" s="11">
        <v>2</v>
      </c>
    </row>
    <row r="706" spans="1:12">
      <c r="A706" s="11" t="s">
        <v>1206</v>
      </c>
      <c r="D706" s="11" t="s">
        <v>260</v>
      </c>
      <c r="E706" s="19" t="s">
        <v>1456</v>
      </c>
      <c r="F706" s="10">
        <v>42036</v>
      </c>
      <c r="G706" s="10">
        <v>45689</v>
      </c>
      <c r="H706" s="11">
        <v>11</v>
      </c>
      <c r="I706" s="20" t="s">
        <v>259</v>
      </c>
      <c r="J706" s="11" t="s">
        <v>261</v>
      </c>
      <c r="K706" s="11" t="s">
        <v>2877</v>
      </c>
      <c r="L706" s="11">
        <v>2</v>
      </c>
    </row>
    <row r="707" spans="1:12">
      <c r="A707" s="11" t="s">
        <v>1207</v>
      </c>
      <c r="D707" s="11" t="s">
        <v>260</v>
      </c>
      <c r="E707" s="19" t="s">
        <v>1457</v>
      </c>
      <c r="F707" s="10">
        <v>42036</v>
      </c>
      <c r="G707" s="10">
        <v>45689</v>
      </c>
      <c r="H707" s="11">
        <v>11</v>
      </c>
      <c r="I707" s="20" t="s">
        <v>259</v>
      </c>
      <c r="J707" s="11" t="s">
        <v>261</v>
      </c>
      <c r="K707" s="11" t="s">
        <v>2877</v>
      </c>
      <c r="L707" s="11">
        <v>2</v>
      </c>
    </row>
    <row r="708" spans="1:12">
      <c r="A708" s="11" t="s">
        <v>1208</v>
      </c>
      <c r="D708" s="11" t="s">
        <v>260</v>
      </c>
      <c r="E708" s="19" t="s">
        <v>1458</v>
      </c>
      <c r="F708" s="10">
        <v>42036</v>
      </c>
      <c r="G708" s="10">
        <v>45689</v>
      </c>
      <c r="H708" s="11">
        <v>11</v>
      </c>
      <c r="I708" s="20" t="s">
        <v>259</v>
      </c>
      <c r="J708" s="11" t="s">
        <v>261</v>
      </c>
      <c r="K708" s="11" t="s">
        <v>2877</v>
      </c>
      <c r="L708" s="11">
        <v>2</v>
      </c>
    </row>
    <row r="709" spans="1:12">
      <c r="A709" s="11" t="s">
        <v>1209</v>
      </c>
      <c r="D709" s="11" t="s">
        <v>260</v>
      </c>
      <c r="E709" s="19" t="s">
        <v>1459</v>
      </c>
      <c r="F709" s="10">
        <v>42036</v>
      </c>
      <c r="G709" s="10">
        <v>45689</v>
      </c>
      <c r="H709" s="11">
        <v>11</v>
      </c>
      <c r="I709" s="20" t="s">
        <v>259</v>
      </c>
      <c r="J709" s="11" t="s">
        <v>261</v>
      </c>
      <c r="K709" s="11" t="s">
        <v>2877</v>
      </c>
      <c r="L709" s="11">
        <v>2</v>
      </c>
    </row>
    <row r="710" spans="1:12">
      <c r="A710" s="11" t="s">
        <v>1210</v>
      </c>
      <c r="D710" s="11" t="s">
        <v>260</v>
      </c>
      <c r="E710" s="19" t="s">
        <v>1460</v>
      </c>
      <c r="F710" s="10">
        <v>42036</v>
      </c>
      <c r="G710" s="10">
        <v>45689</v>
      </c>
      <c r="H710" s="11">
        <v>11</v>
      </c>
      <c r="I710" s="20" t="s">
        <v>259</v>
      </c>
      <c r="J710" s="11" t="s">
        <v>261</v>
      </c>
      <c r="K710" s="11" t="s">
        <v>2877</v>
      </c>
      <c r="L710" s="11">
        <v>2</v>
      </c>
    </row>
    <row r="711" spans="1:12">
      <c r="A711" s="11" t="s">
        <v>1211</v>
      </c>
      <c r="D711" s="11" t="s">
        <v>260</v>
      </c>
      <c r="E711" s="19" t="s">
        <v>1461</v>
      </c>
      <c r="F711" s="10">
        <v>42036</v>
      </c>
      <c r="G711" s="10">
        <v>45689</v>
      </c>
      <c r="H711" s="11">
        <v>11</v>
      </c>
      <c r="I711" s="20" t="s">
        <v>259</v>
      </c>
      <c r="J711" s="11" t="s">
        <v>261</v>
      </c>
      <c r="K711" s="11" t="s">
        <v>2877</v>
      </c>
      <c r="L711" s="11">
        <v>2</v>
      </c>
    </row>
    <row r="712" spans="1:12">
      <c r="A712" s="11" t="s">
        <v>1212</v>
      </c>
      <c r="D712" s="11" t="s">
        <v>260</v>
      </c>
      <c r="E712" s="19" t="s">
        <v>1462</v>
      </c>
      <c r="F712" s="10">
        <v>42036</v>
      </c>
      <c r="G712" s="10">
        <v>45689</v>
      </c>
      <c r="H712" s="11">
        <v>11</v>
      </c>
      <c r="I712" s="20" t="s">
        <v>259</v>
      </c>
      <c r="J712" s="11" t="s">
        <v>261</v>
      </c>
      <c r="K712" s="11" t="s">
        <v>2877</v>
      </c>
      <c r="L712" s="11">
        <v>2</v>
      </c>
    </row>
    <row r="713" spans="1:12">
      <c r="A713" s="11" t="s">
        <v>1213</v>
      </c>
      <c r="D713" s="11" t="s">
        <v>260</v>
      </c>
      <c r="E713" s="19" t="s">
        <v>1463</v>
      </c>
      <c r="F713" s="10">
        <v>42036</v>
      </c>
      <c r="G713" s="10">
        <v>45689</v>
      </c>
      <c r="H713" s="11">
        <v>11</v>
      </c>
      <c r="I713" s="20" t="s">
        <v>259</v>
      </c>
      <c r="J713" s="11" t="s">
        <v>261</v>
      </c>
      <c r="K713" s="11" t="s">
        <v>2877</v>
      </c>
      <c r="L713" s="11">
        <v>2</v>
      </c>
    </row>
    <row r="714" spans="1:12">
      <c r="A714" s="11" t="s">
        <v>1214</v>
      </c>
      <c r="D714" s="11" t="s">
        <v>260</v>
      </c>
      <c r="E714" s="19" t="s">
        <v>1464</v>
      </c>
      <c r="F714" s="10">
        <v>42036</v>
      </c>
      <c r="G714" s="10">
        <v>45689</v>
      </c>
      <c r="H714" s="11">
        <v>11</v>
      </c>
      <c r="I714" s="20" t="s">
        <v>259</v>
      </c>
      <c r="J714" s="11" t="s">
        <v>261</v>
      </c>
      <c r="K714" s="11" t="s">
        <v>2877</v>
      </c>
      <c r="L714" s="11">
        <v>2</v>
      </c>
    </row>
    <row r="715" spans="1:12">
      <c r="A715" s="11" t="s">
        <v>1215</v>
      </c>
      <c r="D715" s="11" t="s">
        <v>260</v>
      </c>
      <c r="E715" s="19" t="s">
        <v>1465</v>
      </c>
      <c r="F715" s="10">
        <v>42036</v>
      </c>
      <c r="G715" s="10">
        <v>45689</v>
      </c>
      <c r="H715" s="11">
        <v>11</v>
      </c>
      <c r="I715" s="20" t="s">
        <v>259</v>
      </c>
      <c r="J715" s="11" t="s">
        <v>261</v>
      </c>
      <c r="K715" s="11" t="s">
        <v>2877</v>
      </c>
      <c r="L715" s="11">
        <v>2</v>
      </c>
    </row>
    <row r="716" spans="1:12">
      <c r="A716" s="11" t="s">
        <v>1216</v>
      </c>
      <c r="D716" s="11" t="s">
        <v>260</v>
      </c>
      <c r="E716" s="19" t="s">
        <v>1466</v>
      </c>
      <c r="F716" s="10">
        <v>42036</v>
      </c>
      <c r="G716" s="10">
        <v>45689</v>
      </c>
      <c r="H716" s="11">
        <v>11</v>
      </c>
      <c r="I716" s="20" t="s">
        <v>259</v>
      </c>
      <c r="J716" s="11" t="s">
        <v>261</v>
      </c>
      <c r="K716" s="11" t="s">
        <v>2877</v>
      </c>
      <c r="L716" s="11">
        <v>2</v>
      </c>
    </row>
    <row r="717" spans="1:12">
      <c r="A717" s="11" t="s">
        <v>1217</v>
      </c>
      <c r="D717" s="11" t="s">
        <v>260</v>
      </c>
      <c r="E717" s="19" t="s">
        <v>1467</v>
      </c>
      <c r="F717" s="10">
        <v>42036</v>
      </c>
      <c r="G717" s="10">
        <v>45689</v>
      </c>
      <c r="H717" s="11">
        <v>11</v>
      </c>
      <c r="I717" s="20" t="s">
        <v>259</v>
      </c>
      <c r="J717" s="11" t="s">
        <v>261</v>
      </c>
      <c r="K717" s="11" t="s">
        <v>2877</v>
      </c>
      <c r="L717" s="11">
        <v>2</v>
      </c>
    </row>
    <row r="718" spans="1:12">
      <c r="A718" s="11" t="s">
        <v>1218</v>
      </c>
      <c r="D718" s="11" t="s">
        <v>260</v>
      </c>
      <c r="E718" s="19" t="s">
        <v>1468</v>
      </c>
      <c r="F718" s="10">
        <v>42036</v>
      </c>
      <c r="G718" s="10">
        <v>45689</v>
      </c>
      <c r="H718" s="11">
        <v>11</v>
      </c>
      <c r="I718" s="20" t="s">
        <v>259</v>
      </c>
      <c r="J718" s="11" t="s">
        <v>261</v>
      </c>
      <c r="K718" s="11" t="s">
        <v>2877</v>
      </c>
      <c r="L718" s="11">
        <v>2</v>
      </c>
    </row>
    <row r="719" spans="1:12">
      <c r="A719" s="11" t="s">
        <v>1219</v>
      </c>
      <c r="D719" s="11" t="s">
        <v>260</v>
      </c>
      <c r="E719" s="19" t="s">
        <v>1469</v>
      </c>
      <c r="F719" s="10">
        <v>42036</v>
      </c>
      <c r="G719" s="10">
        <v>45689</v>
      </c>
      <c r="H719" s="11">
        <v>11</v>
      </c>
      <c r="I719" s="20" t="s">
        <v>259</v>
      </c>
      <c r="J719" s="11" t="s">
        <v>261</v>
      </c>
      <c r="K719" s="11" t="s">
        <v>2877</v>
      </c>
      <c r="L719" s="11">
        <v>2</v>
      </c>
    </row>
    <row r="720" spans="1:12">
      <c r="A720" s="11" t="s">
        <v>1220</v>
      </c>
      <c r="D720" s="11" t="s">
        <v>260</v>
      </c>
      <c r="E720" s="19" t="s">
        <v>1470</v>
      </c>
      <c r="F720" s="10">
        <v>42036</v>
      </c>
      <c r="G720" s="10">
        <v>45689</v>
      </c>
      <c r="H720" s="11">
        <v>11</v>
      </c>
      <c r="I720" s="20" t="s">
        <v>259</v>
      </c>
      <c r="J720" s="11" t="s">
        <v>261</v>
      </c>
      <c r="K720" s="11" t="s">
        <v>2877</v>
      </c>
      <c r="L720" s="11">
        <v>2</v>
      </c>
    </row>
    <row r="721" spans="1:12">
      <c r="A721" s="11" t="s">
        <v>1221</v>
      </c>
      <c r="D721" s="11" t="s">
        <v>260</v>
      </c>
      <c r="E721" s="19" t="s">
        <v>1471</v>
      </c>
      <c r="F721" s="10">
        <v>42036</v>
      </c>
      <c r="G721" s="10">
        <v>45689</v>
      </c>
      <c r="H721" s="11">
        <v>11</v>
      </c>
      <c r="I721" s="20" t="s">
        <v>259</v>
      </c>
      <c r="J721" s="11" t="s">
        <v>261</v>
      </c>
      <c r="K721" s="11" t="s">
        <v>2877</v>
      </c>
      <c r="L721" s="11">
        <v>2</v>
      </c>
    </row>
    <row r="722" spans="1:12">
      <c r="A722" s="11" t="s">
        <v>1222</v>
      </c>
      <c r="D722" s="11" t="s">
        <v>260</v>
      </c>
      <c r="E722" s="19" t="s">
        <v>1472</v>
      </c>
      <c r="F722" s="10">
        <v>42036</v>
      </c>
      <c r="G722" s="10">
        <v>45689</v>
      </c>
      <c r="H722" s="11">
        <v>11</v>
      </c>
      <c r="I722" s="20" t="s">
        <v>259</v>
      </c>
      <c r="J722" s="11" t="s">
        <v>261</v>
      </c>
      <c r="K722" s="11" t="s">
        <v>2877</v>
      </c>
      <c r="L722" s="11">
        <v>2</v>
      </c>
    </row>
    <row r="723" spans="1:12">
      <c r="A723" s="11" t="s">
        <v>1223</v>
      </c>
      <c r="D723" s="11" t="s">
        <v>260</v>
      </c>
      <c r="E723" s="19" t="s">
        <v>1473</v>
      </c>
      <c r="F723" s="10">
        <v>42036</v>
      </c>
      <c r="G723" s="10">
        <v>45689</v>
      </c>
      <c r="H723" s="11">
        <v>11</v>
      </c>
      <c r="I723" s="20" t="s">
        <v>259</v>
      </c>
      <c r="J723" s="11" t="s">
        <v>261</v>
      </c>
      <c r="K723" s="11" t="s">
        <v>2877</v>
      </c>
      <c r="L723" s="11">
        <v>2</v>
      </c>
    </row>
    <row r="724" spans="1:12">
      <c r="A724" s="11" t="s">
        <v>1224</v>
      </c>
      <c r="D724" s="11" t="s">
        <v>260</v>
      </c>
      <c r="E724" s="19" t="s">
        <v>1474</v>
      </c>
      <c r="F724" s="10">
        <v>42036</v>
      </c>
      <c r="G724" s="10">
        <v>45689</v>
      </c>
      <c r="H724" s="11">
        <v>11</v>
      </c>
      <c r="I724" s="20" t="s">
        <v>259</v>
      </c>
      <c r="J724" s="11" t="s">
        <v>261</v>
      </c>
      <c r="K724" s="11" t="s">
        <v>2877</v>
      </c>
      <c r="L724" s="11">
        <v>2</v>
      </c>
    </row>
    <row r="725" spans="1:12">
      <c r="A725" s="11" t="s">
        <v>1225</v>
      </c>
      <c r="D725" s="11" t="s">
        <v>260</v>
      </c>
      <c r="E725" s="19" t="s">
        <v>1475</v>
      </c>
      <c r="F725" s="10">
        <v>42036</v>
      </c>
      <c r="G725" s="10">
        <v>45689</v>
      </c>
      <c r="H725" s="11">
        <v>11</v>
      </c>
      <c r="I725" s="20" t="s">
        <v>259</v>
      </c>
      <c r="J725" s="11" t="s">
        <v>261</v>
      </c>
      <c r="K725" s="11" t="s">
        <v>2877</v>
      </c>
      <c r="L725" s="11">
        <v>2</v>
      </c>
    </row>
    <row r="726" spans="1:12">
      <c r="A726" s="11" t="s">
        <v>1226</v>
      </c>
      <c r="D726" s="11" t="s">
        <v>260</v>
      </c>
      <c r="E726" s="19" t="s">
        <v>1476</v>
      </c>
      <c r="F726" s="10">
        <v>42036</v>
      </c>
      <c r="G726" s="10">
        <v>45689</v>
      </c>
      <c r="H726" s="11">
        <v>11</v>
      </c>
      <c r="I726" s="20" t="s">
        <v>259</v>
      </c>
      <c r="J726" s="11" t="s">
        <v>261</v>
      </c>
      <c r="K726" s="11" t="s">
        <v>2877</v>
      </c>
      <c r="L726" s="11">
        <v>2</v>
      </c>
    </row>
    <row r="727" spans="1:12">
      <c r="A727" s="11" t="s">
        <v>1227</v>
      </c>
      <c r="D727" s="11" t="s">
        <v>260</v>
      </c>
      <c r="E727" s="19" t="s">
        <v>1477</v>
      </c>
      <c r="F727" s="10">
        <v>42036</v>
      </c>
      <c r="G727" s="10">
        <v>45689</v>
      </c>
      <c r="H727" s="11">
        <v>11</v>
      </c>
      <c r="I727" s="20" t="s">
        <v>259</v>
      </c>
      <c r="J727" s="11" t="s">
        <v>261</v>
      </c>
      <c r="K727" s="11" t="s">
        <v>2877</v>
      </c>
      <c r="L727" s="11">
        <v>2</v>
      </c>
    </row>
    <row r="728" spans="1:12">
      <c r="A728" s="11" t="s">
        <v>1228</v>
      </c>
      <c r="D728" s="11" t="s">
        <v>260</v>
      </c>
      <c r="E728" s="19" t="s">
        <v>1478</v>
      </c>
      <c r="F728" s="10">
        <v>42036</v>
      </c>
      <c r="G728" s="10">
        <v>45689</v>
      </c>
      <c r="H728" s="11">
        <v>11</v>
      </c>
      <c r="I728" s="20" t="s">
        <v>259</v>
      </c>
      <c r="J728" s="11" t="s">
        <v>261</v>
      </c>
      <c r="K728" s="11" t="s">
        <v>2877</v>
      </c>
      <c r="L728" s="11">
        <v>2</v>
      </c>
    </row>
    <row r="729" spans="1:12">
      <c r="A729" s="11" t="s">
        <v>1229</v>
      </c>
      <c r="D729" s="11" t="s">
        <v>260</v>
      </c>
      <c r="E729" s="19" t="s">
        <v>1479</v>
      </c>
      <c r="F729" s="10">
        <v>42036</v>
      </c>
      <c r="G729" s="10">
        <v>45689</v>
      </c>
      <c r="H729" s="11">
        <v>11</v>
      </c>
      <c r="I729" s="20" t="s">
        <v>259</v>
      </c>
      <c r="J729" s="11" t="s">
        <v>261</v>
      </c>
      <c r="K729" s="11" t="s">
        <v>2877</v>
      </c>
      <c r="L729" s="11">
        <v>2</v>
      </c>
    </row>
    <row r="730" spans="1:12">
      <c r="A730" s="11" t="s">
        <v>1230</v>
      </c>
      <c r="D730" s="11" t="s">
        <v>260</v>
      </c>
      <c r="E730" s="19" t="s">
        <v>1480</v>
      </c>
      <c r="F730" s="10">
        <v>42036</v>
      </c>
      <c r="G730" s="10">
        <v>45689</v>
      </c>
      <c r="H730" s="11">
        <v>11</v>
      </c>
      <c r="I730" s="20" t="s">
        <v>259</v>
      </c>
      <c r="J730" s="11" t="s">
        <v>261</v>
      </c>
      <c r="K730" s="11" t="s">
        <v>2877</v>
      </c>
      <c r="L730" s="11">
        <v>2</v>
      </c>
    </row>
    <row r="731" spans="1:12">
      <c r="A731" s="11" t="s">
        <v>1231</v>
      </c>
      <c r="D731" s="11" t="s">
        <v>260</v>
      </c>
      <c r="E731" s="19" t="s">
        <v>1481</v>
      </c>
      <c r="F731" s="10">
        <v>42036</v>
      </c>
      <c r="G731" s="10">
        <v>45689</v>
      </c>
      <c r="H731" s="11">
        <v>11</v>
      </c>
      <c r="I731" s="20" t="s">
        <v>259</v>
      </c>
      <c r="J731" s="11" t="s">
        <v>261</v>
      </c>
      <c r="K731" s="11" t="s">
        <v>2877</v>
      </c>
      <c r="L731" s="11">
        <v>2</v>
      </c>
    </row>
    <row r="732" spans="1:12">
      <c r="A732" s="11" t="s">
        <v>1232</v>
      </c>
      <c r="D732" s="11" t="s">
        <v>260</v>
      </c>
      <c r="E732" s="19" t="s">
        <v>1482</v>
      </c>
      <c r="F732" s="10">
        <v>42036</v>
      </c>
      <c r="G732" s="10">
        <v>45689</v>
      </c>
      <c r="H732" s="11">
        <v>11</v>
      </c>
      <c r="I732" s="20" t="s">
        <v>259</v>
      </c>
      <c r="J732" s="11" t="s">
        <v>261</v>
      </c>
      <c r="K732" s="11" t="s">
        <v>2877</v>
      </c>
      <c r="L732" s="11">
        <v>2</v>
      </c>
    </row>
    <row r="733" spans="1:12">
      <c r="A733" s="11" t="s">
        <v>1233</v>
      </c>
      <c r="D733" s="11" t="s">
        <v>260</v>
      </c>
      <c r="E733" s="19" t="s">
        <v>1483</v>
      </c>
      <c r="F733" s="10">
        <v>42036</v>
      </c>
      <c r="G733" s="10">
        <v>45689</v>
      </c>
      <c r="H733" s="11">
        <v>11</v>
      </c>
      <c r="I733" s="20" t="s">
        <v>259</v>
      </c>
      <c r="J733" s="11" t="s">
        <v>261</v>
      </c>
      <c r="K733" s="11" t="s">
        <v>2877</v>
      </c>
      <c r="L733" s="11">
        <v>2</v>
      </c>
    </row>
    <row r="734" spans="1:12">
      <c r="A734" s="11" t="s">
        <v>1234</v>
      </c>
      <c r="D734" s="11" t="s">
        <v>260</v>
      </c>
      <c r="E734" s="19" t="s">
        <v>1484</v>
      </c>
      <c r="F734" s="10">
        <v>42036</v>
      </c>
      <c r="G734" s="10">
        <v>45689</v>
      </c>
      <c r="H734" s="11">
        <v>11</v>
      </c>
      <c r="I734" s="20" t="s">
        <v>259</v>
      </c>
      <c r="J734" s="11" t="s">
        <v>261</v>
      </c>
      <c r="K734" s="11" t="s">
        <v>2877</v>
      </c>
      <c r="L734" s="11">
        <v>2</v>
      </c>
    </row>
    <row r="735" spans="1:12">
      <c r="A735" s="11" t="s">
        <v>1235</v>
      </c>
      <c r="D735" s="11" t="s">
        <v>260</v>
      </c>
      <c r="E735" s="19" t="s">
        <v>1485</v>
      </c>
      <c r="F735" s="10">
        <v>42036</v>
      </c>
      <c r="G735" s="10">
        <v>45689</v>
      </c>
      <c r="H735" s="11">
        <v>11</v>
      </c>
      <c r="I735" s="20" t="s">
        <v>259</v>
      </c>
      <c r="J735" s="11" t="s">
        <v>261</v>
      </c>
      <c r="K735" s="11" t="s">
        <v>2877</v>
      </c>
      <c r="L735" s="11">
        <v>2</v>
      </c>
    </row>
    <row r="736" spans="1:12">
      <c r="A736" s="11" t="s">
        <v>1236</v>
      </c>
      <c r="D736" s="11" t="s">
        <v>260</v>
      </c>
      <c r="E736" s="19" t="s">
        <v>1486</v>
      </c>
      <c r="F736" s="10">
        <v>42036</v>
      </c>
      <c r="G736" s="10">
        <v>45689</v>
      </c>
      <c r="H736" s="11">
        <v>11</v>
      </c>
      <c r="I736" s="20" t="s">
        <v>259</v>
      </c>
      <c r="J736" s="11" t="s">
        <v>261</v>
      </c>
      <c r="K736" s="11" t="s">
        <v>2877</v>
      </c>
      <c r="L736" s="11">
        <v>2</v>
      </c>
    </row>
    <row r="737" spans="1:12">
      <c r="A737" s="11" t="s">
        <v>1237</v>
      </c>
      <c r="D737" s="11" t="s">
        <v>260</v>
      </c>
      <c r="E737" s="19" t="s">
        <v>1487</v>
      </c>
      <c r="F737" s="10">
        <v>42036</v>
      </c>
      <c r="G737" s="10">
        <v>45689</v>
      </c>
      <c r="H737" s="11">
        <v>11</v>
      </c>
      <c r="I737" s="20" t="s">
        <v>259</v>
      </c>
      <c r="J737" s="11" t="s">
        <v>261</v>
      </c>
      <c r="K737" s="11" t="s">
        <v>2877</v>
      </c>
      <c r="L737" s="11">
        <v>2</v>
      </c>
    </row>
    <row r="738" spans="1:12">
      <c r="A738" s="11" t="s">
        <v>1238</v>
      </c>
      <c r="D738" s="11" t="s">
        <v>260</v>
      </c>
      <c r="E738" s="19" t="s">
        <v>1488</v>
      </c>
      <c r="F738" s="10">
        <v>42036</v>
      </c>
      <c r="G738" s="10">
        <v>45689</v>
      </c>
      <c r="H738" s="11">
        <v>11</v>
      </c>
      <c r="I738" s="20" t="s">
        <v>259</v>
      </c>
      <c r="J738" s="11" t="s">
        <v>261</v>
      </c>
      <c r="K738" s="11" t="s">
        <v>2877</v>
      </c>
      <c r="L738" s="11">
        <v>2</v>
      </c>
    </row>
    <row r="739" spans="1:12">
      <c r="A739" s="11" t="s">
        <v>1239</v>
      </c>
      <c r="D739" s="11" t="s">
        <v>260</v>
      </c>
      <c r="E739" s="19" t="s">
        <v>1489</v>
      </c>
      <c r="F739" s="10">
        <v>42036</v>
      </c>
      <c r="G739" s="10">
        <v>45689</v>
      </c>
      <c r="H739" s="11">
        <v>11</v>
      </c>
      <c r="I739" s="20" t="s">
        <v>259</v>
      </c>
      <c r="J739" s="11" t="s">
        <v>261</v>
      </c>
      <c r="K739" s="11" t="s">
        <v>2877</v>
      </c>
      <c r="L739" s="11">
        <v>2</v>
      </c>
    </row>
    <row r="740" spans="1:12">
      <c r="A740" s="11" t="s">
        <v>1240</v>
      </c>
      <c r="D740" s="11" t="s">
        <v>260</v>
      </c>
      <c r="E740" s="19" t="s">
        <v>1490</v>
      </c>
      <c r="F740" s="10">
        <v>42036</v>
      </c>
      <c r="G740" s="10">
        <v>45689</v>
      </c>
      <c r="H740" s="11">
        <v>11</v>
      </c>
      <c r="I740" s="20" t="s">
        <v>259</v>
      </c>
      <c r="J740" s="11" t="s">
        <v>261</v>
      </c>
      <c r="K740" s="11" t="s">
        <v>2877</v>
      </c>
      <c r="L740" s="11">
        <v>2</v>
      </c>
    </row>
    <row r="741" spans="1:12">
      <c r="A741" s="11" t="s">
        <v>1241</v>
      </c>
      <c r="D741" s="11" t="s">
        <v>260</v>
      </c>
      <c r="E741" s="19" t="s">
        <v>1491</v>
      </c>
      <c r="F741" s="10">
        <v>42036</v>
      </c>
      <c r="G741" s="10">
        <v>45689</v>
      </c>
      <c r="H741" s="11">
        <v>11</v>
      </c>
      <c r="I741" s="20" t="s">
        <v>259</v>
      </c>
      <c r="J741" s="11" t="s">
        <v>261</v>
      </c>
      <c r="K741" s="11" t="s">
        <v>2877</v>
      </c>
      <c r="L741" s="11">
        <v>2</v>
      </c>
    </row>
    <row r="742" spans="1:12">
      <c r="A742" s="11" t="s">
        <v>1242</v>
      </c>
      <c r="D742" s="11" t="s">
        <v>260</v>
      </c>
      <c r="E742" s="19" t="s">
        <v>1492</v>
      </c>
      <c r="F742" s="10">
        <v>42036</v>
      </c>
      <c r="G742" s="10">
        <v>45689</v>
      </c>
      <c r="H742" s="11">
        <v>11</v>
      </c>
      <c r="I742" s="20" t="s">
        <v>259</v>
      </c>
      <c r="J742" s="11" t="s">
        <v>261</v>
      </c>
      <c r="K742" s="11" t="s">
        <v>2877</v>
      </c>
      <c r="L742" s="11">
        <v>2</v>
      </c>
    </row>
    <row r="743" spans="1:12">
      <c r="A743" s="11" t="s">
        <v>1243</v>
      </c>
      <c r="D743" s="11" t="s">
        <v>260</v>
      </c>
      <c r="E743" s="19" t="s">
        <v>1493</v>
      </c>
      <c r="F743" s="10">
        <v>42036</v>
      </c>
      <c r="G743" s="10">
        <v>45689</v>
      </c>
      <c r="H743" s="11">
        <v>11</v>
      </c>
      <c r="I743" s="20" t="s">
        <v>259</v>
      </c>
      <c r="J743" s="11" t="s">
        <v>261</v>
      </c>
      <c r="K743" s="11" t="s">
        <v>2877</v>
      </c>
      <c r="L743" s="11">
        <v>2</v>
      </c>
    </row>
    <row r="744" spans="1:12">
      <c r="A744" s="11" t="s">
        <v>1244</v>
      </c>
      <c r="D744" s="11" t="s">
        <v>260</v>
      </c>
      <c r="E744" s="19" t="s">
        <v>1494</v>
      </c>
      <c r="F744" s="10">
        <v>42036</v>
      </c>
      <c r="G744" s="10">
        <v>45689</v>
      </c>
      <c r="H744" s="11">
        <v>11</v>
      </c>
      <c r="I744" s="20" t="s">
        <v>259</v>
      </c>
      <c r="J744" s="11" t="s">
        <v>261</v>
      </c>
      <c r="K744" s="11" t="s">
        <v>2877</v>
      </c>
      <c r="L744" s="11">
        <v>2</v>
      </c>
    </row>
    <row r="745" spans="1:12">
      <c r="A745" s="11" t="s">
        <v>1245</v>
      </c>
      <c r="D745" s="11" t="s">
        <v>260</v>
      </c>
      <c r="E745" s="19" t="s">
        <v>1495</v>
      </c>
      <c r="F745" s="10">
        <v>42036</v>
      </c>
      <c r="G745" s="10">
        <v>45689</v>
      </c>
      <c r="H745" s="11">
        <v>11</v>
      </c>
      <c r="I745" s="20" t="s">
        <v>259</v>
      </c>
      <c r="J745" s="11" t="s">
        <v>261</v>
      </c>
      <c r="K745" s="11" t="s">
        <v>2877</v>
      </c>
      <c r="L745" s="11">
        <v>2</v>
      </c>
    </row>
    <row r="746" spans="1:12">
      <c r="A746" s="11" t="s">
        <v>1246</v>
      </c>
      <c r="D746" s="11" t="s">
        <v>260</v>
      </c>
      <c r="E746" s="19" t="s">
        <v>1496</v>
      </c>
      <c r="F746" s="10">
        <v>42036</v>
      </c>
      <c r="G746" s="10">
        <v>45689</v>
      </c>
      <c r="H746" s="11">
        <v>11</v>
      </c>
      <c r="I746" s="20" t="s">
        <v>259</v>
      </c>
      <c r="J746" s="11" t="s">
        <v>261</v>
      </c>
      <c r="K746" s="11" t="s">
        <v>2877</v>
      </c>
      <c r="L746" s="11">
        <v>2</v>
      </c>
    </row>
    <row r="747" spans="1:12">
      <c r="A747" s="11" t="s">
        <v>1247</v>
      </c>
      <c r="D747" s="11" t="s">
        <v>260</v>
      </c>
      <c r="E747" s="19" t="s">
        <v>1497</v>
      </c>
      <c r="F747" s="10">
        <v>42036</v>
      </c>
      <c r="G747" s="10">
        <v>45689</v>
      </c>
      <c r="H747" s="11">
        <v>11</v>
      </c>
      <c r="I747" s="20" t="s">
        <v>259</v>
      </c>
      <c r="J747" s="11" t="s">
        <v>261</v>
      </c>
      <c r="K747" s="11" t="s">
        <v>2877</v>
      </c>
      <c r="L747" s="11">
        <v>2</v>
      </c>
    </row>
    <row r="748" spans="1:12">
      <c r="A748" s="11" t="s">
        <v>1248</v>
      </c>
      <c r="D748" s="11" t="s">
        <v>260</v>
      </c>
      <c r="E748" s="19" t="s">
        <v>1498</v>
      </c>
      <c r="F748" s="10">
        <v>42036</v>
      </c>
      <c r="G748" s="10">
        <v>45689</v>
      </c>
      <c r="H748" s="11">
        <v>11</v>
      </c>
      <c r="I748" s="20" t="s">
        <v>259</v>
      </c>
      <c r="J748" s="11" t="s">
        <v>261</v>
      </c>
      <c r="K748" s="11" t="s">
        <v>2877</v>
      </c>
      <c r="L748" s="11">
        <v>2</v>
      </c>
    </row>
    <row r="749" spans="1:12">
      <c r="A749" s="11" t="s">
        <v>1249</v>
      </c>
      <c r="D749" s="11" t="s">
        <v>260</v>
      </c>
      <c r="E749" s="19" t="s">
        <v>1499</v>
      </c>
      <c r="F749" s="10">
        <v>42036</v>
      </c>
      <c r="G749" s="10">
        <v>45689</v>
      </c>
      <c r="H749" s="11">
        <v>11</v>
      </c>
      <c r="I749" s="20" t="s">
        <v>259</v>
      </c>
      <c r="J749" s="11" t="s">
        <v>261</v>
      </c>
      <c r="K749" s="11" t="s">
        <v>2877</v>
      </c>
      <c r="L749" s="11">
        <v>2</v>
      </c>
    </row>
    <row r="750" spans="1:12">
      <c r="A750" s="11" t="s">
        <v>1250</v>
      </c>
      <c r="D750" s="11" t="s">
        <v>260</v>
      </c>
      <c r="E750" s="19" t="s">
        <v>1500</v>
      </c>
      <c r="F750" s="10">
        <v>42036</v>
      </c>
      <c r="G750" s="10">
        <v>45689</v>
      </c>
      <c r="H750" s="11">
        <v>11</v>
      </c>
      <c r="I750" s="20" t="s">
        <v>259</v>
      </c>
      <c r="J750" s="11" t="s">
        <v>261</v>
      </c>
      <c r="K750" s="11" t="s">
        <v>2877</v>
      </c>
      <c r="L750" s="11">
        <v>2</v>
      </c>
    </row>
    <row r="751" spans="1:12">
      <c r="A751" s="11" t="s">
        <v>1251</v>
      </c>
      <c r="D751" s="11" t="s">
        <v>260</v>
      </c>
      <c r="E751" s="19" t="s">
        <v>1501</v>
      </c>
      <c r="F751" s="10">
        <v>42036</v>
      </c>
      <c r="G751" s="10">
        <v>45689</v>
      </c>
      <c r="H751" s="11">
        <v>11</v>
      </c>
      <c r="I751" s="20" t="s">
        <v>259</v>
      </c>
      <c r="J751" s="11" t="s">
        <v>261</v>
      </c>
      <c r="K751" s="11" t="s">
        <v>2877</v>
      </c>
      <c r="L751" s="11">
        <v>2</v>
      </c>
    </row>
    <row r="752" spans="1:12">
      <c r="A752" s="11" t="s">
        <v>1252</v>
      </c>
      <c r="D752" s="11" t="s">
        <v>260</v>
      </c>
      <c r="E752" s="19" t="s">
        <v>1502</v>
      </c>
      <c r="F752" s="10">
        <v>42036</v>
      </c>
      <c r="G752" s="10">
        <v>45689</v>
      </c>
      <c r="H752" s="11">
        <v>11</v>
      </c>
      <c r="I752" s="20" t="s">
        <v>259</v>
      </c>
      <c r="J752" s="11" t="s">
        <v>261</v>
      </c>
      <c r="K752" s="11" t="s">
        <v>2877</v>
      </c>
      <c r="L752" s="11">
        <v>2</v>
      </c>
    </row>
    <row r="753" spans="1:12">
      <c r="A753" s="11" t="s">
        <v>1253</v>
      </c>
      <c r="D753" s="11" t="s">
        <v>260</v>
      </c>
      <c r="E753" s="19" t="s">
        <v>1503</v>
      </c>
      <c r="F753" s="10">
        <v>42036</v>
      </c>
      <c r="G753" s="10">
        <v>45689</v>
      </c>
      <c r="H753" s="11">
        <v>11</v>
      </c>
      <c r="I753" s="20" t="s">
        <v>259</v>
      </c>
      <c r="J753" s="11" t="s">
        <v>261</v>
      </c>
      <c r="K753" s="11" t="s">
        <v>2877</v>
      </c>
      <c r="L753" s="11">
        <v>2</v>
      </c>
    </row>
    <row r="754" spans="1:12">
      <c r="A754" s="11" t="s">
        <v>1254</v>
      </c>
      <c r="D754" s="11" t="s">
        <v>260</v>
      </c>
      <c r="E754" s="19" t="s">
        <v>1504</v>
      </c>
      <c r="F754" s="10">
        <v>42036</v>
      </c>
      <c r="G754" s="10">
        <v>45689</v>
      </c>
      <c r="H754" s="11">
        <v>11</v>
      </c>
      <c r="I754" s="20" t="s">
        <v>259</v>
      </c>
      <c r="J754" s="11" t="s">
        <v>261</v>
      </c>
      <c r="K754" s="11" t="s">
        <v>2877</v>
      </c>
      <c r="L754" s="11">
        <v>2</v>
      </c>
    </row>
    <row r="755" spans="1:12">
      <c r="A755" s="11" t="s">
        <v>1255</v>
      </c>
      <c r="D755" s="11" t="s">
        <v>260</v>
      </c>
      <c r="E755" s="19" t="s">
        <v>1505</v>
      </c>
      <c r="F755" s="10">
        <v>42036</v>
      </c>
      <c r="G755" s="10">
        <v>45689</v>
      </c>
      <c r="H755" s="11">
        <v>11</v>
      </c>
      <c r="I755" s="20" t="s">
        <v>259</v>
      </c>
      <c r="J755" s="11" t="s">
        <v>261</v>
      </c>
      <c r="K755" s="11" t="s">
        <v>2877</v>
      </c>
      <c r="L755" s="11">
        <v>2</v>
      </c>
    </row>
    <row r="756" spans="1:12">
      <c r="A756" s="11" t="s">
        <v>1256</v>
      </c>
      <c r="D756" s="11" t="s">
        <v>260</v>
      </c>
      <c r="E756" s="19" t="s">
        <v>1506</v>
      </c>
      <c r="F756" s="10">
        <v>42036</v>
      </c>
      <c r="G756" s="10">
        <v>45689</v>
      </c>
      <c r="H756" s="11">
        <v>11</v>
      </c>
      <c r="I756" s="20" t="s">
        <v>259</v>
      </c>
      <c r="J756" s="11" t="s">
        <v>261</v>
      </c>
      <c r="K756" s="11" t="s">
        <v>2877</v>
      </c>
      <c r="L756" s="11">
        <v>2</v>
      </c>
    </row>
    <row r="757" spans="1:12">
      <c r="A757" s="11" t="s">
        <v>1257</v>
      </c>
      <c r="D757" s="11" t="s">
        <v>260</v>
      </c>
      <c r="E757" s="19" t="s">
        <v>1507</v>
      </c>
      <c r="F757" s="10">
        <v>42036</v>
      </c>
      <c r="G757" s="10">
        <v>45689</v>
      </c>
      <c r="H757" s="11">
        <v>11</v>
      </c>
      <c r="I757" s="20" t="s">
        <v>259</v>
      </c>
      <c r="J757" s="11" t="s">
        <v>261</v>
      </c>
      <c r="K757" s="11" t="s">
        <v>2877</v>
      </c>
      <c r="L757" s="11">
        <v>2</v>
      </c>
    </row>
    <row r="758" spans="1:12">
      <c r="A758" s="11" t="s">
        <v>1258</v>
      </c>
      <c r="D758" s="11" t="s">
        <v>260</v>
      </c>
      <c r="E758" s="19" t="s">
        <v>1508</v>
      </c>
      <c r="F758" s="10">
        <v>42036</v>
      </c>
      <c r="G758" s="10">
        <v>45689</v>
      </c>
      <c r="H758" s="11">
        <v>11</v>
      </c>
      <c r="I758" s="20" t="s">
        <v>259</v>
      </c>
      <c r="J758" s="11" t="s">
        <v>261</v>
      </c>
      <c r="K758" s="11" t="s">
        <v>2877</v>
      </c>
      <c r="L758" s="11">
        <v>2</v>
      </c>
    </row>
    <row r="759" spans="1:12">
      <c r="A759" s="11" t="s">
        <v>1259</v>
      </c>
      <c r="D759" s="11" t="s">
        <v>260</v>
      </c>
      <c r="E759" s="19" t="s">
        <v>1509</v>
      </c>
      <c r="F759" s="10">
        <v>42036</v>
      </c>
      <c r="G759" s="10">
        <v>45689</v>
      </c>
      <c r="H759" s="11">
        <v>11</v>
      </c>
      <c r="I759" s="20" t="s">
        <v>259</v>
      </c>
      <c r="J759" s="11" t="s">
        <v>261</v>
      </c>
      <c r="K759" s="11" t="s">
        <v>2877</v>
      </c>
      <c r="L759" s="11">
        <v>2</v>
      </c>
    </row>
    <row r="760" spans="1:12">
      <c r="A760" s="11" t="s">
        <v>1260</v>
      </c>
      <c r="D760" s="11" t="s">
        <v>260</v>
      </c>
      <c r="E760" s="19" t="s">
        <v>1510</v>
      </c>
      <c r="F760" s="10">
        <v>42036</v>
      </c>
      <c r="G760" s="10">
        <v>45689</v>
      </c>
      <c r="H760" s="11">
        <v>11</v>
      </c>
      <c r="I760" s="20" t="s">
        <v>259</v>
      </c>
      <c r="J760" s="11" t="s">
        <v>261</v>
      </c>
      <c r="K760" s="11" t="s">
        <v>2877</v>
      </c>
      <c r="L760" s="11">
        <v>2</v>
      </c>
    </row>
    <row r="761" spans="1:12">
      <c r="A761" s="11" t="s">
        <v>1261</v>
      </c>
      <c r="D761" s="11" t="s">
        <v>260</v>
      </c>
      <c r="E761" s="19" t="s">
        <v>1511</v>
      </c>
      <c r="F761" s="10">
        <v>42036</v>
      </c>
      <c r="G761" s="10">
        <v>45689</v>
      </c>
      <c r="H761" s="11">
        <v>11</v>
      </c>
      <c r="I761" s="20" t="s">
        <v>259</v>
      </c>
      <c r="J761" s="11" t="s">
        <v>261</v>
      </c>
      <c r="K761" s="11" t="s">
        <v>2877</v>
      </c>
      <c r="L761" s="11">
        <v>2</v>
      </c>
    </row>
    <row r="762" spans="1:12">
      <c r="A762" s="11" t="s">
        <v>1512</v>
      </c>
      <c r="D762" s="11" t="s">
        <v>260</v>
      </c>
      <c r="E762" s="19" t="s">
        <v>1762</v>
      </c>
      <c r="F762" s="10">
        <v>42036</v>
      </c>
      <c r="G762" s="10">
        <v>45689</v>
      </c>
      <c r="H762" s="11">
        <v>11</v>
      </c>
      <c r="I762" s="20" t="s">
        <v>259</v>
      </c>
      <c r="J762" s="11" t="s">
        <v>261</v>
      </c>
      <c r="K762" s="11" t="s">
        <v>2877</v>
      </c>
      <c r="L762" s="11">
        <v>2</v>
      </c>
    </row>
    <row r="763" spans="1:12">
      <c r="A763" s="11" t="s">
        <v>1513</v>
      </c>
      <c r="D763" s="11" t="s">
        <v>260</v>
      </c>
      <c r="E763" s="19" t="s">
        <v>1763</v>
      </c>
      <c r="F763" s="10">
        <v>42036</v>
      </c>
      <c r="G763" s="10">
        <v>45689</v>
      </c>
      <c r="H763" s="11">
        <v>11</v>
      </c>
      <c r="I763" s="20" t="s">
        <v>259</v>
      </c>
      <c r="J763" s="11" t="s">
        <v>261</v>
      </c>
      <c r="K763" s="11" t="s">
        <v>2877</v>
      </c>
      <c r="L763" s="11">
        <v>2</v>
      </c>
    </row>
    <row r="764" spans="1:12">
      <c r="A764" s="11" t="s">
        <v>1514</v>
      </c>
      <c r="D764" s="11" t="s">
        <v>260</v>
      </c>
      <c r="E764" s="19" t="s">
        <v>1764</v>
      </c>
      <c r="F764" s="10">
        <v>42036</v>
      </c>
      <c r="G764" s="10">
        <v>45689</v>
      </c>
      <c r="H764" s="11">
        <v>11</v>
      </c>
      <c r="I764" s="20" t="s">
        <v>259</v>
      </c>
      <c r="J764" s="11" t="s">
        <v>261</v>
      </c>
      <c r="K764" s="11" t="s">
        <v>2877</v>
      </c>
      <c r="L764" s="11">
        <v>2</v>
      </c>
    </row>
    <row r="765" spans="1:12">
      <c r="A765" s="11" t="s">
        <v>1515</v>
      </c>
      <c r="D765" s="11" t="s">
        <v>260</v>
      </c>
      <c r="E765" s="19" t="s">
        <v>1765</v>
      </c>
      <c r="F765" s="10">
        <v>42036</v>
      </c>
      <c r="G765" s="10">
        <v>45689</v>
      </c>
      <c r="H765" s="11">
        <v>11</v>
      </c>
      <c r="I765" s="20" t="s">
        <v>259</v>
      </c>
      <c r="J765" s="11" t="s">
        <v>261</v>
      </c>
      <c r="K765" s="11" t="s">
        <v>2877</v>
      </c>
      <c r="L765" s="11">
        <v>2</v>
      </c>
    </row>
    <row r="766" spans="1:12">
      <c r="A766" s="11" t="s">
        <v>1516</v>
      </c>
      <c r="D766" s="11" t="s">
        <v>260</v>
      </c>
      <c r="E766" s="19" t="s">
        <v>1766</v>
      </c>
      <c r="F766" s="10">
        <v>42036</v>
      </c>
      <c r="G766" s="10">
        <v>45689</v>
      </c>
      <c r="H766" s="11">
        <v>11</v>
      </c>
      <c r="I766" s="20" t="s">
        <v>259</v>
      </c>
      <c r="J766" s="11" t="s">
        <v>261</v>
      </c>
      <c r="K766" s="11" t="s">
        <v>2877</v>
      </c>
      <c r="L766" s="11">
        <v>2</v>
      </c>
    </row>
    <row r="767" spans="1:12">
      <c r="A767" s="11" t="s">
        <v>1517</v>
      </c>
      <c r="D767" s="11" t="s">
        <v>260</v>
      </c>
      <c r="E767" s="19" t="s">
        <v>1767</v>
      </c>
      <c r="F767" s="10">
        <v>42036</v>
      </c>
      <c r="G767" s="10">
        <v>45689</v>
      </c>
      <c r="H767" s="11">
        <v>11</v>
      </c>
      <c r="I767" s="20" t="s">
        <v>259</v>
      </c>
      <c r="J767" s="11" t="s">
        <v>261</v>
      </c>
      <c r="K767" s="11" t="s">
        <v>2877</v>
      </c>
      <c r="L767" s="11">
        <v>2</v>
      </c>
    </row>
    <row r="768" spans="1:12">
      <c r="A768" s="11" t="s">
        <v>1518</v>
      </c>
      <c r="D768" s="11" t="s">
        <v>260</v>
      </c>
      <c r="E768" s="19" t="s">
        <v>1768</v>
      </c>
      <c r="F768" s="10">
        <v>42036</v>
      </c>
      <c r="G768" s="10">
        <v>45689</v>
      </c>
      <c r="H768" s="11">
        <v>11</v>
      </c>
      <c r="I768" s="20" t="s">
        <v>259</v>
      </c>
      <c r="J768" s="11" t="s">
        <v>261</v>
      </c>
      <c r="K768" s="11" t="s">
        <v>2877</v>
      </c>
      <c r="L768" s="11">
        <v>2</v>
      </c>
    </row>
    <row r="769" spans="1:12">
      <c r="A769" s="11" t="s">
        <v>1519</v>
      </c>
      <c r="D769" s="11" t="s">
        <v>260</v>
      </c>
      <c r="E769" s="19" t="s">
        <v>1769</v>
      </c>
      <c r="F769" s="10">
        <v>42036</v>
      </c>
      <c r="G769" s="10">
        <v>45689</v>
      </c>
      <c r="H769" s="11">
        <v>11</v>
      </c>
      <c r="I769" s="20" t="s">
        <v>259</v>
      </c>
      <c r="J769" s="11" t="s">
        <v>261</v>
      </c>
      <c r="K769" s="11" t="s">
        <v>2877</v>
      </c>
      <c r="L769" s="11">
        <v>2</v>
      </c>
    </row>
    <row r="770" spans="1:12">
      <c r="A770" s="11" t="s">
        <v>1520</v>
      </c>
      <c r="D770" s="11" t="s">
        <v>260</v>
      </c>
      <c r="E770" s="19" t="s">
        <v>1770</v>
      </c>
      <c r="F770" s="10">
        <v>42036</v>
      </c>
      <c r="G770" s="10">
        <v>45689</v>
      </c>
      <c r="H770" s="11">
        <v>11</v>
      </c>
      <c r="I770" s="20" t="s">
        <v>259</v>
      </c>
      <c r="J770" s="11" t="s">
        <v>261</v>
      </c>
      <c r="K770" s="11" t="s">
        <v>2877</v>
      </c>
      <c r="L770" s="11">
        <v>2</v>
      </c>
    </row>
    <row r="771" spans="1:12">
      <c r="A771" s="11" t="s">
        <v>1521</v>
      </c>
      <c r="D771" s="11" t="s">
        <v>260</v>
      </c>
      <c r="E771" s="19" t="s">
        <v>1771</v>
      </c>
      <c r="F771" s="10">
        <v>42036</v>
      </c>
      <c r="G771" s="10">
        <v>45689</v>
      </c>
      <c r="H771" s="11">
        <v>11</v>
      </c>
      <c r="I771" s="20" t="s">
        <v>259</v>
      </c>
      <c r="J771" s="11" t="s">
        <v>261</v>
      </c>
      <c r="K771" s="11" t="s">
        <v>2877</v>
      </c>
      <c r="L771" s="11">
        <v>2</v>
      </c>
    </row>
    <row r="772" spans="1:12">
      <c r="A772" s="11" t="s">
        <v>1522</v>
      </c>
      <c r="D772" s="11" t="s">
        <v>260</v>
      </c>
      <c r="E772" s="19" t="s">
        <v>1772</v>
      </c>
      <c r="F772" s="10">
        <v>42036</v>
      </c>
      <c r="G772" s="10">
        <v>45689</v>
      </c>
      <c r="H772" s="11">
        <v>11</v>
      </c>
      <c r="I772" s="20" t="s">
        <v>259</v>
      </c>
      <c r="J772" s="11" t="s">
        <v>261</v>
      </c>
      <c r="K772" s="11" t="s">
        <v>2877</v>
      </c>
      <c r="L772" s="11">
        <v>2</v>
      </c>
    </row>
    <row r="773" spans="1:12">
      <c r="A773" s="11" t="s">
        <v>1523</v>
      </c>
      <c r="D773" s="11" t="s">
        <v>260</v>
      </c>
      <c r="E773" s="19" t="s">
        <v>1773</v>
      </c>
      <c r="F773" s="10">
        <v>42036</v>
      </c>
      <c r="G773" s="10">
        <v>45689</v>
      </c>
      <c r="H773" s="11">
        <v>11</v>
      </c>
      <c r="I773" s="20" t="s">
        <v>259</v>
      </c>
      <c r="J773" s="11" t="s">
        <v>261</v>
      </c>
      <c r="K773" s="11" t="s">
        <v>2877</v>
      </c>
      <c r="L773" s="11">
        <v>2</v>
      </c>
    </row>
    <row r="774" spans="1:12">
      <c r="A774" s="11" t="s">
        <v>1524</v>
      </c>
      <c r="D774" s="11" t="s">
        <v>260</v>
      </c>
      <c r="E774" s="19" t="s">
        <v>1774</v>
      </c>
      <c r="F774" s="10">
        <v>42036</v>
      </c>
      <c r="G774" s="10">
        <v>45689</v>
      </c>
      <c r="H774" s="11">
        <v>11</v>
      </c>
      <c r="I774" s="20" t="s">
        <v>259</v>
      </c>
      <c r="J774" s="11" t="s">
        <v>261</v>
      </c>
      <c r="K774" s="11" t="s">
        <v>2877</v>
      </c>
      <c r="L774" s="11">
        <v>2</v>
      </c>
    </row>
    <row r="775" spans="1:12">
      <c r="A775" s="11" t="s">
        <v>1525</v>
      </c>
      <c r="D775" s="11" t="s">
        <v>260</v>
      </c>
      <c r="E775" s="19" t="s">
        <v>1775</v>
      </c>
      <c r="F775" s="10">
        <v>42036</v>
      </c>
      <c r="G775" s="10">
        <v>45689</v>
      </c>
      <c r="H775" s="11">
        <v>11</v>
      </c>
      <c r="I775" s="20" t="s">
        <v>259</v>
      </c>
      <c r="J775" s="11" t="s">
        <v>261</v>
      </c>
      <c r="K775" s="11" t="s">
        <v>2877</v>
      </c>
      <c r="L775" s="11">
        <v>2</v>
      </c>
    </row>
    <row r="776" spans="1:12">
      <c r="A776" s="11" t="s">
        <v>1526</v>
      </c>
      <c r="D776" s="11" t="s">
        <v>260</v>
      </c>
      <c r="E776" s="19" t="s">
        <v>1776</v>
      </c>
      <c r="F776" s="10">
        <v>42036</v>
      </c>
      <c r="G776" s="10">
        <v>45689</v>
      </c>
      <c r="H776" s="11">
        <v>11</v>
      </c>
      <c r="I776" s="20" t="s">
        <v>259</v>
      </c>
      <c r="J776" s="11" t="s">
        <v>261</v>
      </c>
      <c r="K776" s="11" t="s">
        <v>2877</v>
      </c>
      <c r="L776" s="11">
        <v>2</v>
      </c>
    </row>
    <row r="777" spans="1:12">
      <c r="A777" s="11" t="s">
        <v>1527</v>
      </c>
      <c r="D777" s="11" t="s">
        <v>260</v>
      </c>
      <c r="E777" s="19" t="s">
        <v>1777</v>
      </c>
      <c r="F777" s="10">
        <v>42036</v>
      </c>
      <c r="G777" s="10">
        <v>45689</v>
      </c>
      <c r="H777" s="11">
        <v>11</v>
      </c>
      <c r="I777" s="20" t="s">
        <v>259</v>
      </c>
      <c r="J777" s="11" t="s">
        <v>261</v>
      </c>
      <c r="K777" s="11" t="s">
        <v>2877</v>
      </c>
      <c r="L777" s="11">
        <v>2</v>
      </c>
    </row>
    <row r="778" spans="1:12">
      <c r="A778" s="11" t="s">
        <v>1528</v>
      </c>
      <c r="D778" s="11" t="s">
        <v>260</v>
      </c>
      <c r="E778" s="19" t="s">
        <v>1778</v>
      </c>
      <c r="F778" s="10">
        <v>42036</v>
      </c>
      <c r="G778" s="10">
        <v>45689</v>
      </c>
      <c r="H778" s="11">
        <v>11</v>
      </c>
      <c r="I778" s="20" t="s">
        <v>259</v>
      </c>
      <c r="J778" s="11" t="s">
        <v>261</v>
      </c>
      <c r="K778" s="11" t="s">
        <v>2877</v>
      </c>
      <c r="L778" s="11">
        <v>2</v>
      </c>
    </row>
    <row r="779" spans="1:12">
      <c r="A779" s="11" t="s">
        <v>1529</v>
      </c>
      <c r="D779" s="11" t="s">
        <v>260</v>
      </c>
      <c r="E779" s="19" t="s">
        <v>1779</v>
      </c>
      <c r="F779" s="10">
        <v>42036</v>
      </c>
      <c r="G779" s="10">
        <v>45689</v>
      </c>
      <c r="H779" s="11">
        <v>11</v>
      </c>
      <c r="I779" s="20" t="s">
        <v>259</v>
      </c>
      <c r="J779" s="11" t="s">
        <v>261</v>
      </c>
      <c r="K779" s="11" t="s">
        <v>2877</v>
      </c>
      <c r="L779" s="11">
        <v>2</v>
      </c>
    </row>
    <row r="780" spans="1:12">
      <c r="A780" s="11" t="s">
        <v>1530</v>
      </c>
      <c r="D780" s="11" t="s">
        <v>260</v>
      </c>
      <c r="E780" s="19" t="s">
        <v>1780</v>
      </c>
      <c r="F780" s="10">
        <v>42036</v>
      </c>
      <c r="G780" s="10">
        <v>45689</v>
      </c>
      <c r="H780" s="11">
        <v>11</v>
      </c>
      <c r="I780" s="20" t="s">
        <v>259</v>
      </c>
      <c r="J780" s="11" t="s">
        <v>261</v>
      </c>
      <c r="K780" s="11" t="s">
        <v>2877</v>
      </c>
      <c r="L780" s="11">
        <v>2</v>
      </c>
    </row>
    <row r="781" spans="1:12">
      <c r="A781" s="11" t="s">
        <v>1531</v>
      </c>
      <c r="D781" s="11" t="s">
        <v>260</v>
      </c>
      <c r="E781" s="19" t="s">
        <v>1781</v>
      </c>
      <c r="F781" s="10">
        <v>42036</v>
      </c>
      <c r="G781" s="10">
        <v>45689</v>
      </c>
      <c r="H781" s="11">
        <v>11</v>
      </c>
      <c r="I781" s="20" t="s">
        <v>259</v>
      </c>
      <c r="J781" s="11" t="s">
        <v>261</v>
      </c>
      <c r="K781" s="11" t="s">
        <v>2877</v>
      </c>
      <c r="L781" s="11">
        <v>2</v>
      </c>
    </row>
    <row r="782" spans="1:12">
      <c r="A782" s="11" t="s">
        <v>1532</v>
      </c>
      <c r="D782" s="11" t="s">
        <v>260</v>
      </c>
      <c r="E782" s="19" t="s">
        <v>1782</v>
      </c>
      <c r="F782" s="10">
        <v>42036</v>
      </c>
      <c r="G782" s="10">
        <v>45689</v>
      </c>
      <c r="H782" s="11">
        <v>11</v>
      </c>
      <c r="I782" s="20" t="s">
        <v>259</v>
      </c>
      <c r="J782" s="11" t="s">
        <v>261</v>
      </c>
      <c r="K782" s="11" t="s">
        <v>2877</v>
      </c>
      <c r="L782" s="11">
        <v>2</v>
      </c>
    </row>
    <row r="783" spans="1:12">
      <c r="A783" s="11" t="s">
        <v>1533</v>
      </c>
      <c r="D783" s="11" t="s">
        <v>260</v>
      </c>
      <c r="E783" s="19" t="s">
        <v>1783</v>
      </c>
      <c r="F783" s="10">
        <v>42036</v>
      </c>
      <c r="G783" s="10">
        <v>45689</v>
      </c>
      <c r="H783" s="11">
        <v>11</v>
      </c>
      <c r="I783" s="20" t="s">
        <v>259</v>
      </c>
      <c r="J783" s="11" t="s">
        <v>261</v>
      </c>
      <c r="K783" s="11" t="s">
        <v>2877</v>
      </c>
      <c r="L783" s="11">
        <v>2</v>
      </c>
    </row>
    <row r="784" spans="1:12">
      <c r="A784" s="11" t="s">
        <v>1534</v>
      </c>
      <c r="D784" s="11" t="s">
        <v>260</v>
      </c>
      <c r="E784" s="19" t="s">
        <v>1784</v>
      </c>
      <c r="F784" s="10">
        <v>42036</v>
      </c>
      <c r="G784" s="10">
        <v>45689</v>
      </c>
      <c r="H784" s="11">
        <v>11</v>
      </c>
      <c r="I784" s="20" t="s">
        <v>259</v>
      </c>
      <c r="J784" s="11" t="s">
        <v>261</v>
      </c>
      <c r="K784" s="11" t="s">
        <v>2877</v>
      </c>
      <c r="L784" s="11">
        <v>2</v>
      </c>
    </row>
    <row r="785" spans="1:12">
      <c r="A785" s="11" t="s">
        <v>1535</v>
      </c>
      <c r="D785" s="11" t="s">
        <v>260</v>
      </c>
      <c r="E785" s="19" t="s">
        <v>1785</v>
      </c>
      <c r="F785" s="10">
        <v>42036</v>
      </c>
      <c r="G785" s="10">
        <v>45689</v>
      </c>
      <c r="H785" s="11">
        <v>11</v>
      </c>
      <c r="I785" s="20" t="s">
        <v>259</v>
      </c>
      <c r="J785" s="11" t="s">
        <v>261</v>
      </c>
      <c r="K785" s="11" t="s">
        <v>2877</v>
      </c>
      <c r="L785" s="11">
        <v>2</v>
      </c>
    </row>
    <row r="786" spans="1:12">
      <c r="A786" s="11" t="s">
        <v>1536</v>
      </c>
      <c r="D786" s="11" t="s">
        <v>260</v>
      </c>
      <c r="E786" s="19" t="s">
        <v>1786</v>
      </c>
      <c r="F786" s="10">
        <v>42036</v>
      </c>
      <c r="G786" s="10">
        <v>45689</v>
      </c>
      <c r="H786" s="11">
        <v>11</v>
      </c>
      <c r="I786" s="20" t="s">
        <v>259</v>
      </c>
      <c r="J786" s="11" t="s">
        <v>261</v>
      </c>
      <c r="K786" s="11" t="s">
        <v>2877</v>
      </c>
      <c r="L786" s="11">
        <v>2</v>
      </c>
    </row>
    <row r="787" spans="1:12">
      <c r="A787" s="11" t="s">
        <v>1537</v>
      </c>
      <c r="D787" s="11" t="s">
        <v>260</v>
      </c>
      <c r="E787" s="19" t="s">
        <v>1787</v>
      </c>
      <c r="F787" s="10">
        <v>42036</v>
      </c>
      <c r="G787" s="10">
        <v>45689</v>
      </c>
      <c r="H787" s="11">
        <v>11</v>
      </c>
      <c r="I787" s="20" t="s">
        <v>259</v>
      </c>
      <c r="J787" s="11" t="s">
        <v>261</v>
      </c>
      <c r="K787" s="11" t="s">
        <v>2877</v>
      </c>
      <c r="L787" s="11">
        <v>2</v>
      </c>
    </row>
    <row r="788" spans="1:12">
      <c r="A788" s="11" t="s">
        <v>1538</v>
      </c>
      <c r="D788" s="11" t="s">
        <v>260</v>
      </c>
      <c r="E788" s="19" t="s">
        <v>1788</v>
      </c>
      <c r="F788" s="10">
        <v>42036</v>
      </c>
      <c r="G788" s="10">
        <v>45689</v>
      </c>
      <c r="H788" s="11">
        <v>11</v>
      </c>
      <c r="I788" s="20" t="s">
        <v>259</v>
      </c>
      <c r="J788" s="11" t="s">
        <v>261</v>
      </c>
      <c r="K788" s="11" t="s">
        <v>2877</v>
      </c>
      <c r="L788" s="11">
        <v>2</v>
      </c>
    </row>
    <row r="789" spans="1:12">
      <c r="A789" s="11" t="s">
        <v>1539</v>
      </c>
      <c r="D789" s="11" t="s">
        <v>260</v>
      </c>
      <c r="E789" s="19" t="s">
        <v>1789</v>
      </c>
      <c r="F789" s="10">
        <v>42036</v>
      </c>
      <c r="G789" s="10">
        <v>45689</v>
      </c>
      <c r="H789" s="11">
        <v>11</v>
      </c>
      <c r="I789" s="20" t="s">
        <v>259</v>
      </c>
      <c r="J789" s="11" t="s">
        <v>261</v>
      </c>
      <c r="K789" s="11" t="s">
        <v>2877</v>
      </c>
      <c r="L789" s="11">
        <v>2</v>
      </c>
    </row>
    <row r="790" spans="1:12">
      <c r="A790" s="11" t="s">
        <v>1540</v>
      </c>
      <c r="D790" s="11" t="s">
        <v>260</v>
      </c>
      <c r="E790" s="19" t="s">
        <v>1790</v>
      </c>
      <c r="F790" s="10">
        <v>42036</v>
      </c>
      <c r="G790" s="10">
        <v>45689</v>
      </c>
      <c r="H790" s="11">
        <v>11</v>
      </c>
      <c r="I790" s="20" t="s">
        <v>259</v>
      </c>
      <c r="J790" s="11" t="s">
        <v>261</v>
      </c>
      <c r="K790" s="11" t="s">
        <v>2877</v>
      </c>
      <c r="L790" s="11">
        <v>2</v>
      </c>
    </row>
    <row r="791" spans="1:12">
      <c r="A791" s="11" t="s">
        <v>1541</v>
      </c>
      <c r="D791" s="11" t="s">
        <v>260</v>
      </c>
      <c r="E791" s="19" t="s">
        <v>1791</v>
      </c>
      <c r="F791" s="10">
        <v>42036</v>
      </c>
      <c r="G791" s="10">
        <v>45689</v>
      </c>
      <c r="H791" s="11">
        <v>11</v>
      </c>
      <c r="I791" s="20" t="s">
        <v>259</v>
      </c>
      <c r="J791" s="11" t="s">
        <v>261</v>
      </c>
      <c r="K791" s="11" t="s">
        <v>2877</v>
      </c>
      <c r="L791" s="11">
        <v>2</v>
      </c>
    </row>
    <row r="792" spans="1:12">
      <c r="A792" s="11" t="s">
        <v>1542</v>
      </c>
      <c r="D792" s="11" t="s">
        <v>260</v>
      </c>
      <c r="E792" s="19" t="s">
        <v>1792</v>
      </c>
      <c r="F792" s="10">
        <v>42036</v>
      </c>
      <c r="G792" s="10">
        <v>45689</v>
      </c>
      <c r="H792" s="11">
        <v>11</v>
      </c>
      <c r="I792" s="20" t="s">
        <v>259</v>
      </c>
      <c r="J792" s="11" t="s">
        <v>261</v>
      </c>
      <c r="K792" s="11" t="s">
        <v>2877</v>
      </c>
      <c r="L792" s="11">
        <v>2</v>
      </c>
    </row>
    <row r="793" spans="1:12">
      <c r="A793" s="11" t="s">
        <v>1543</v>
      </c>
      <c r="D793" s="11" t="s">
        <v>260</v>
      </c>
      <c r="E793" s="19" t="s">
        <v>1793</v>
      </c>
      <c r="F793" s="10">
        <v>42036</v>
      </c>
      <c r="G793" s="10">
        <v>45689</v>
      </c>
      <c r="H793" s="11">
        <v>11</v>
      </c>
      <c r="I793" s="20" t="s">
        <v>259</v>
      </c>
      <c r="J793" s="11" t="s">
        <v>261</v>
      </c>
      <c r="K793" s="11" t="s">
        <v>2877</v>
      </c>
      <c r="L793" s="11">
        <v>2</v>
      </c>
    </row>
    <row r="794" spans="1:12">
      <c r="A794" s="11" t="s">
        <v>1544</v>
      </c>
      <c r="D794" s="11" t="s">
        <v>260</v>
      </c>
      <c r="E794" s="19" t="s">
        <v>1794</v>
      </c>
      <c r="F794" s="10">
        <v>42036</v>
      </c>
      <c r="G794" s="10">
        <v>45689</v>
      </c>
      <c r="H794" s="11">
        <v>11</v>
      </c>
      <c r="I794" s="20" t="s">
        <v>259</v>
      </c>
      <c r="J794" s="11" t="s">
        <v>261</v>
      </c>
      <c r="K794" s="11" t="s">
        <v>2877</v>
      </c>
      <c r="L794" s="11">
        <v>2</v>
      </c>
    </row>
    <row r="795" spans="1:12">
      <c r="A795" s="11" t="s">
        <v>1545</v>
      </c>
      <c r="D795" s="11" t="s">
        <v>260</v>
      </c>
      <c r="E795" s="19" t="s">
        <v>1795</v>
      </c>
      <c r="F795" s="10">
        <v>42036</v>
      </c>
      <c r="G795" s="10">
        <v>45689</v>
      </c>
      <c r="H795" s="11">
        <v>11</v>
      </c>
      <c r="I795" s="20" t="s">
        <v>259</v>
      </c>
      <c r="J795" s="11" t="s">
        <v>261</v>
      </c>
      <c r="K795" s="11" t="s">
        <v>2877</v>
      </c>
      <c r="L795" s="11">
        <v>2</v>
      </c>
    </row>
    <row r="796" spans="1:12">
      <c r="A796" s="11" t="s">
        <v>1546</v>
      </c>
      <c r="D796" s="11" t="s">
        <v>260</v>
      </c>
      <c r="E796" s="19" t="s">
        <v>1796</v>
      </c>
      <c r="F796" s="10">
        <v>42036</v>
      </c>
      <c r="G796" s="10">
        <v>45689</v>
      </c>
      <c r="H796" s="11">
        <v>11</v>
      </c>
      <c r="I796" s="20" t="s">
        <v>259</v>
      </c>
      <c r="J796" s="11" t="s">
        <v>261</v>
      </c>
      <c r="K796" s="11" t="s">
        <v>2877</v>
      </c>
      <c r="L796" s="11">
        <v>2</v>
      </c>
    </row>
    <row r="797" spans="1:12">
      <c r="A797" s="11" t="s">
        <v>1547</v>
      </c>
      <c r="D797" s="11" t="s">
        <v>260</v>
      </c>
      <c r="E797" s="19" t="s">
        <v>1797</v>
      </c>
      <c r="F797" s="10">
        <v>42036</v>
      </c>
      <c r="G797" s="10">
        <v>45689</v>
      </c>
      <c r="H797" s="11">
        <v>11</v>
      </c>
      <c r="I797" s="20" t="s">
        <v>259</v>
      </c>
      <c r="J797" s="11" t="s">
        <v>261</v>
      </c>
      <c r="K797" s="11" t="s">
        <v>2877</v>
      </c>
      <c r="L797" s="11">
        <v>2</v>
      </c>
    </row>
    <row r="798" spans="1:12">
      <c r="A798" s="11" t="s">
        <v>1548</v>
      </c>
      <c r="D798" s="11" t="s">
        <v>260</v>
      </c>
      <c r="E798" s="19" t="s">
        <v>1798</v>
      </c>
      <c r="F798" s="10">
        <v>42036</v>
      </c>
      <c r="G798" s="10">
        <v>45689</v>
      </c>
      <c r="H798" s="11">
        <v>11</v>
      </c>
      <c r="I798" s="20" t="s">
        <v>259</v>
      </c>
      <c r="J798" s="11" t="s">
        <v>261</v>
      </c>
      <c r="K798" s="11" t="s">
        <v>2877</v>
      </c>
      <c r="L798" s="11">
        <v>2</v>
      </c>
    </row>
    <row r="799" spans="1:12">
      <c r="A799" s="11" t="s">
        <v>1549</v>
      </c>
      <c r="D799" s="11" t="s">
        <v>260</v>
      </c>
      <c r="E799" s="19" t="s">
        <v>1799</v>
      </c>
      <c r="F799" s="10">
        <v>42036</v>
      </c>
      <c r="G799" s="10">
        <v>45689</v>
      </c>
      <c r="H799" s="11">
        <v>11</v>
      </c>
      <c r="I799" s="20" t="s">
        <v>259</v>
      </c>
      <c r="J799" s="11" t="s">
        <v>261</v>
      </c>
      <c r="K799" s="11" t="s">
        <v>2877</v>
      </c>
      <c r="L799" s="11">
        <v>2</v>
      </c>
    </row>
    <row r="800" spans="1:12">
      <c r="A800" s="11" t="s">
        <v>1550</v>
      </c>
      <c r="D800" s="11" t="s">
        <v>260</v>
      </c>
      <c r="E800" s="19" t="s">
        <v>1800</v>
      </c>
      <c r="F800" s="10">
        <v>42036</v>
      </c>
      <c r="G800" s="10">
        <v>45689</v>
      </c>
      <c r="H800" s="11">
        <v>11</v>
      </c>
      <c r="I800" s="20" t="s">
        <v>259</v>
      </c>
      <c r="J800" s="11" t="s">
        <v>261</v>
      </c>
      <c r="K800" s="11" t="s">
        <v>2877</v>
      </c>
      <c r="L800" s="11">
        <v>2</v>
      </c>
    </row>
    <row r="801" spans="1:12">
      <c r="A801" s="11" t="s">
        <v>1551</v>
      </c>
      <c r="D801" s="11" t="s">
        <v>260</v>
      </c>
      <c r="E801" s="19" t="s">
        <v>1801</v>
      </c>
      <c r="F801" s="10">
        <v>42036</v>
      </c>
      <c r="G801" s="10">
        <v>45689</v>
      </c>
      <c r="H801" s="11">
        <v>11</v>
      </c>
      <c r="I801" s="20" t="s">
        <v>259</v>
      </c>
      <c r="J801" s="11" t="s">
        <v>261</v>
      </c>
      <c r="K801" s="11" t="s">
        <v>2877</v>
      </c>
      <c r="L801" s="11">
        <v>2</v>
      </c>
    </row>
    <row r="802" spans="1:12">
      <c r="A802" s="11" t="s">
        <v>1552</v>
      </c>
      <c r="D802" s="11" t="s">
        <v>260</v>
      </c>
      <c r="E802" s="19" t="s">
        <v>1802</v>
      </c>
      <c r="F802" s="10">
        <v>42036</v>
      </c>
      <c r="G802" s="10">
        <v>45689</v>
      </c>
      <c r="H802" s="11">
        <v>11</v>
      </c>
      <c r="I802" s="20" t="s">
        <v>259</v>
      </c>
      <c r="J802" s="11" t="s">
        <v>261</v>
      </c>
      <c r="K802" s="11" t="s">
        <v>2877</v>
      </c>
      <c r="L802" s="11">
        <v>2</v>
      </c>
    </row>
    <row r="803" spans="1:12">
      <c r="A803" s="11" t="s">
        <v>1553</v>
      </c>
      <c r="D803" s="11" t="s">
        <v>260</v>
      </c>
      <c r="E803" s="19" t="s">
        <v>1803</v>
      </c>
      <c r="F803" s="10">
        <v>42036</v>
      </c>
      <c r="G803" s="10">
        <v>45689</v>
      </c>
      <c r="H803" s="11">
        <v>11</v>
      </c>
      <c r="I803" s="20" t="s">
        <v>259</v>
      </c>
      <c r="J803" s="11" t="s">
        <v>261</v>
      </c>
      <c r="K803" s="11" t="s">
        <v>2877</v>
      </c>
      <c r="L803" s="11">
        <v>2</v>
      </c>
    </row>
    <row r="804" spans="1:12">
      <c r="A804" s="11" t="s">
        <v>1554</v>
      </c>
      <c r="D804" s="11" t="s">
        <v>260</v>
      </c>
      <c r="E804" s="19" t="s">
        <v>1804</v>
      </c>
      <c r="F804" s="10">
        <v>42036</v>
      </c>
      <c r="G804" s="10">
        <v>45689</v>
      </c>
      <c r="H804" s="11">
        <v>11</v>
      </c>
      <c r="I804" s="20" t="s">
        <v>259</v>
      </c>
      <c r="J804" s="11" t="s">
        <v>261</v>
      </c>
      <c r="K804" s="11" t="s">
        <v>2877</v>
      </c>
      <c r="L804" s="11">
        <v>2</v>
      </c>
    </row>
    <row r="805" spans="1:12">
      <c r="A805" s="11" t="s">
        <v>1555</v>
      </c>
      <c r="D805" s="11" t="s">
        <v>260</v>
      </c>
      <c r="E805" s="19" t="s">
        <v>1805</v>
      </c>
      <c r="F805" s="10">
        <v>42036</v>
      </c>
      <c r="G805" s="10">
        <v>45689</v>
      </c>
      <c r="H805" s="11">
        <v>11</v>
      </c>
      <c r="I805" s="20" t="s">
        <v>259</v>
      </c>
      <c r="J805" s="11" t="s">
        <v>261</v>
      </c>
      <c r="K805" s="11" t="s">
        <v>2877</v>
      </c>
      <c r="L805" s="11">
        <v>2</v>
      </c>
    </row>
    <row r="806" spans="1:12">
      <c r="A806" s="11" t="s">
        <v>1556</v>
      </c>
      <c r="D806" s="11" t="s">
        <v>260</v>
      </c>
      <c r="E806" s="19" t="s">
        <v>1806</v>
      </c>
      <c r="F806" s="10">
        <v>42036</v>
      </c>
      <c r="G806" s="10">
        <v>45689</v>
      </c>
      <c r="H806" s="11">
        <v>11</v>
      </c>
      <c r="I806" s="20" t="s">
        <v>259</v>
      </c>
      <c r="J806" s="11" t="s">
        <v>261</v>
      </c>
      <c r="K806" s="11" t="s">
        <v>2877</v>
      </c>
      <c r="L806" s="11">
        <v>2</v>
      </c>
    </row>
    <row r="807" spans="1:12">
      <c r="A807" s="11" t="s">
        <v>1557</v>
      </c>
      <c r="D807" s="11" t="s">
        <v>260</v>
      </c>
      <c r="E807" s="19" t="s">
        <v>1807</v>
      </c>
      <c r="F807" s="10">
        <v>42036</v>
      </c>
      <c r="G807" s="10">
        <v>45689</v>
      </c>
      <c r="H807" s="11">
        <v>11</v>
      </c>
      <c r="I807" s="20" t="s">
        <v>259</v>
      </c>
      <c r="J807" s="11" t="s">
        <v>261</v>
      </c>
      <c r="K807" s="11" t="s">
        <v>2877</v>
      </c>
      <c r="L807" s="11">
        <v>2</v>
      </c>
    </row>
    <row r="808" spans="1:12">
      <c r="A808" s="11" t="s">
        <v>1558</v>
      </c>
      <c r="D808" s="11" t="s">
        <v>260</v>
      </c>
      <c r="E808" s="19" t="s">
        <v>1808</v>
      </c>
      <c r="F808" s="10">
        <v>42036</v>
      </c>
      <c r="G808" s="10">
        <v>45689</v>
      </c>
      <c r="H808" s="11">
        <v>11</v>
      </c>
      <c r="I808" s="20" t="s">
        <v>259</v>
      </c>
      <c r="J808" s="11" t="s">
        <v>261</v>
      </c>
      <c r="K808" s="11" t="s">
        <v>2877</v>
      </c>
      <c r="L808" s="11">
        <v>2</v>
      </c>
    </row>
    <row r="809" spans="1:12">
      <c r="A809" s="11" t="s">
        <v>1559</v>
      </c>
      <c r="D809" s="11" t="s">
        <v>260</v>
      </c>
      <c r="E809" s="19" t="s">
        <v>1809</v>
      </c>
      <c r="F809" s="10">
        <v>42036</v>
      </c>
      <c r="G809" s="10">
        <v>45689</v>
      </c>
      <c r="H809" s="11">
        <v>11</v>
      </c>
      <c r="I809" s="20" t="s">
        <v>259</v>
      </c>
      <c r="J809" s="11" t="s">
        <v>261</v>
      </c>
      <c r="K809" s="11" t="s">
        <v>2877</v>
      </c>
      <c r="L809" s="11">
        <v>2</v>
      </c>
    </row>
    <row r="810" spans="1:12">
      <c r="A810" s="11" t="s">
        <v>1560</v>
      </c>
      <c r="D810" s="11" t="s">
        <v>260</v>
      </c>
      <c r="E810" s="19" t="s">
        <v>1810</v>
      </c>
      <c r="F810" s="10">
        <v>42036</v>
      </c>
      <c r="G810" s="10">
        <v>45689</v>
      </c>
      <c r="H810" s="11">
        <v>11</v>
      </c>
      <c r="I810" s="20" t="s">
        <v>259</v>
      </c>
      <c r="J810" s="11" t="s">
        <v>261</v>
      </c>
      <c r="K810" s="11" t="s">
        <v>2877</v>
      </c>
      <c r="L810" s="11">
        <v>2</v>
      </c>
    </row>
    <row r="811" spans="1:12">
      <c r="A811" s="11" t="s">
        <v>1561</v>
      </c>
      <c r="D811" s="11" t="s">
        <v>260</v>
      </c>
      <c r="E811" s="19" t="s">
        <v>1811</v>
      </c>
      <c r="F811" s="10">
        <v>42036</v>
      </c>
      <c r="G811" s="10">
        <v>45689</v>
      </c>
      <c r="H811" s="11">
        <v>11</v>
      </c>
      <c r="I811" s="20" t="s">
        <v>259</v>
      </c>
      <c r="J811" s="11" t="s">
        <v>261</v>
      </c>
      <c r="K811" s="11" t="s">
        <v>2877</v>
      </c>
      <c r="L811" s="11">
        <v>2</v>
      </c>
    </row>
    <row r="812" spans="1:12">
      <c r="A812" s="11" t="s">
        <v>1562</v>
      </c>
      <c r="D812" s="11" t="s">
        <v>260</v>
      </c>
      <c r="E812" s="19" t="s">
        <v>1812</v>
      </c>
      <c r="F812" s="10">
        <v>42036</v>
      </c>
      <c r="G812" s="10">
        <v>45689</v>
      </c>
      <c r="H812" s="11">
        <v>11</v>
      </c>
      <c r="I812" s="20" t="s">
        <v>259</v>
      </c>
      <c r="J812" s="11" t="s">
        <v>261</v>
      </c>
      <c r="K812" s="11" t="s">
        <v>2877</v>
      </c>
      <c r="L812" s="11">
        <v>2</v>
      </c>
    </row>
    <row r="813" spans="1:12">
      <c r="A813" s="11" t="s">
        <v>1563</v>
      </c>
      <c r="D813" s="11" t="s">
        <v>260</v>
      </c>
      <c r="E813" s="19" t="s">
        <v>1813</v>
      </c>
      <c r="F813" s="10">
        <v>42036</v>
      </c>
      <c r="G813" s="10">
        <v>45689</v>
      </c>
      <c r="H813" s="11">
        <v>11</v>
      </c>
      <c r="I813" s="20" t="s">
        <v>259</v>
      </c>
      <c r="J813" s="11" t="s">
        <v>261</v>
      </c>
      <c r="K813" s="11" t="s">
        <v>2877</v>
      </c>
      <c r="L813" s="11">
        <v>2</v>
      </c>
    </row>
    <row r="814" spans="1:12">
      <c r="A814" s="11" t="s">
        <v>1564</v>
      </c>
      <c r="D814" s="11" t="s">
        <v>260</v>
      </c>
      <c r="E814" s="19" t="s">
        <v>1814</v>
      </c>
      <c r="F814" s="10">
        <v>42036</v>
      </c>
      <c r="G814" s="10">
        <v>45689</v>
      </c>
      <c r="H814" s="11">
        <v>11</v>
      </c>
      <c r="I814" s="20" t="s">
        <v>259</v>
      </c>
      <c r="J814" s="11" t="s">
        <v>261</v>
      </c>
      <c r="K814" s="11" t="s">
        <v>2877</v>
      </c>
      <c r="L814" s="11">
        <v>2</v>
      </c>
    </row>
    <row r="815" spans="1:12">
      <c r="A815" s="11" t="s">
        <v>1565</v>
      </c>
      <c r="D815" s="11" t="s">
        <v>260</v>
      </c>
      <c r="E815" s="19" t="s">
        <v>1815</v>
      </c>
      <c r="F815" s="10">
        <v>42036</v>
      </c>
      <c r="G815" s="10">
        <v>45689</v>
      </c>
      <c r="H815" s="11">
        <v>11</v>
      </c>
      <c r="I815" s="20" t="s">
        <v>259</v>
      </c>
      <c r="J815" s="11" t="s">
        <v>261</v>
      </c>
      <c r="K815" s="11" t="s">
        <v>2877</v>
      </c>
      <c r="L815" s="11">
        <v>2</v>
      </c>
    </row>
    <row r="816" spans="1:12">
      <c r="A816" s="11" t="s">
        <v>1566</v>
      </c>
      <c r="D816" s="11" t="s">
        <v>260</v>
      </c>
      <c r="E816" s="19" t="s">
        <v>1816</v>
      </c>
      <c r="F816" s="10">
        <v>42036</v>
      </c>
      <c r="G816" s="10">
        <v>45689</v>
      </c>
      <c r="H816" s="11">
        <v>11</v>
      </c>
      <c r="I816" s="20" t="s">
        <v>259</v>
      </c>
      <c r="J816" s="11" t="s">
        <v>261</v>
      </c>
      <c r="K816" s="11" t="s">
        <v>2877</v>
      </c>
      <c r="L816" s="11">
        <v>2</v>
      </c>
    </row>
    <row r="817" spans="1:12">
      <c r="A817" s="11" t="s">
        <v>1567</v>
      </c>
      <c r="D817" s="11" t="s">
        <v>260</v>
      </c>
      <c r="E817" s="19" t="s">
        <v>1817</v>
      </c>
      <c r="F817" s="10">
        <v>42036</v>
      </c>
      <c r="G817" s="10">
        <v>45689</v>
      </c>
      <c r="H817" s="11">
        <v>11</v>
      </c>
      <c r="I817" s="20" t="s">
        <v>259</v>
      </c>
      <c r="J817" s="11" t="s">
        <v>261</v>
      </c>
      <c r="K817" s="11" t="s">
        <v>2877</v>
      </c>
      <c r="L817" s="11">
        <v>2</v>
      </c>
    </row>
    <row r="818" spans="1:12">
      <c r="A818" s="11" t="s">
        <v>1568</v>
      </c>
      <c r="D818" s="11" t="s">
        <v>260</v>
      </c>
      <c r="E818" s="19" t="s">
        <v>1818</v>
      </c>
      <c r="F818" s="10">
        <v>42036</v>
      </c>
      <c r="G818" s="10">
        <v>45689</v>
      </c>
      <c r="H818" s="11">
        <v>11</v>
      </c>
      <c r="I818" s="20" t="s">
        <v>259</v>
      </c>
      <c r="J818" s="11" t="s">
        <v>261</v>
      </c>
      <c r="K818" s="11" t="s">
        <v>2877</v>
      </c>
      <c r="L818" s="11">
        <v>2</v>
      </c>
    </row>
    <row r="819" spans="1:12">
      <c r="A819" s="11" t="s">
        <v>1569</v>
      </c>
      <c r="D819" s="11" t="s">
        <v>260</v>
      </c>
      <c r="E819" s="19" t="s">
        <v>1819</v>
      </c>
      <c r="F819" s="10">
        <v>42036</v>
      </c>
      <c r="G819" s="10">
        <v>45689</v>
      </c>
      <c r="H819" s="11">
        <v>11</v>
      </c>
      <c r="I819" s="20" t="s">
        <v>259</v>
      </c>
      <c r="J819" s="11" t="s">
        <v>261</v>
      </c>
      <c r="K819" s="11" t="s">
        <v>2877</v>
      </c>
      <c r="L819" s="11">
        <v>2</v>
      </c>
    </row>
    <row r="820" spans="1:12">
      <c r="A820" s="11" t="s">
        <v>1570</v>
      </c>
      <c r="D820" s="11" t="s">
        <v>260</v>
      </c>
      <c r="E820" s="19" t="s">
        <v>1820</v>
      </c>
      <c r="F820" s="10">
        <v>42036</v>
      </c>
      <c r="G820" s="10">
        <v>45689</v>
      </c>
      <c r="H820" s="11">
        <v>11</v>
      </c>
      <c r="I820" s="20" t="s">
        <v>259</v>
      </c>
      <c r="J820" s="11" t="s">
        <v>261</v>
      </c>
      <c r="K820" s="11" t="s">
        <v>2877</v>
      </c>
      <c r="L820" s="11">
        <v>2</v>
      </c>
    </row>
    <row r="821" spans="1:12">
      <c r="A821" s="11" t="s">
        <v>1571</v>
      </c>
      <c r="D821" s="11" t="s">
        <v>260</v>
      </c>
      <c r="E821" s="19" t="s">
        <v>1821</v>
      </c>
      <c r="F821" s="10">
        <v>42036</v>
      </c>
      <c r="G821" s="10">
        <v>45689</v>
      </c>
      <c r="H821" s="11">
        <v>11</v>
      </c>
      <c r="I821" s="20" t="s">
        <v>259</v>
      </c>
      <c r="J821" s="11" t="s">
        <v>261</v>
      </c>
      <c r="K821" s="11" t="s">
        <v>2877</v>
      </c>
      <c r="L821" s="11">
        <v>2</v>
      </c>
    </row>
    <row r="822" spans="1:12">
      <c r="A822" s="11" t="s">
        <v>1572</v>
      </c>
      <c r="D822" s="11" t="s">
        <v>260</v>
      </c>
      <c r="E822" s="19" t="s">
        <v>1822</v>
      </c>
      <c r="F822" s="10">
        <v>42036</v>
      </c>
      <c r="G822" s="10">
        <v>45689</v>
      </c>
      <c r="H822" s="11">
        <v>11</v>
      </c>
      <c r="I822" s="20" t="s">
        <v>259</v>
      </c>
      <c r="J822" s="11" t="s">
        <v>261</v>
      </c>
      <c r="K822" s="11" t="s">
        <v>2877</v>
      </c>
      <c r="L822" s="11">
        <v>2</v>
      </c>
    </row>
    <row r="823" spans="1:12">
      <c r="A823" s="11" t="s">
        <v>1573</v>
      </c>
      <c r="D823" s="11" t="s">
        <v>260</v>
      </c>
      <c r="E823" s="19" t="s">
        <v>1823</v>
      </c>
      <c r="F823" s="10">
        <v>42036</v>
      </c>
      <c r="G823" s="10">
        <v>45689</v>
      </c>
      <c r="H823" s="11">
        <v>11</v>
      </c>
      <c r="I823" s="20" t="s">
        <v>259</v>
      </c>
      <c r="J823" s="11" t="s">
        <v>261</v>
      </c>
      <c r="K823" s="11" t="s">
        <v>2877</v>
      </c>
      <c r="L823" s="11">
        <v>2</v>
      </c>
    </row>
    <row r="824" spans="1:12">
      <c r="A824" s="11" t="s">
        <v>1574</v>
      </c>
      <c r="D824" s="11" t="s">
        <v>260</v>
      </c>
      <c r="E824" s="19" t="s">
        <v>1824</v>
      </c>
      <c r="F824" s="10">
        <v>42036</v>
      </c>
      <c r="G824" s="10">
        <v>45689</v>
      </c>
      <c r="H824" s="11">
        <v>11</v>
      </c>
      <c r="I824" s="20" t="s">
        <v>259</v>
      </c>
      <c r="J824" s="11" t="s">
        <v>261</v>
      </c>
      <c r="K824" s="11" t="s">
        <v>2877</v>
      </c>
      <c r="L824" s="11">
        <v>2</v>
      </c>
    </row>
    <row r="825" spans="1:12">
      <c r="A825" s="11" t="s">
        <v>1575</v>
      </c>
      <c r="D825" s="11" t="s">
        <v>260</v>
      </c>
      <c r="E825" s="19" t="s">
        <v>1825</v>
      </c>
      <c r="F825" s="10">
        <v>42036</v>
      </c>
      <c r="G825" s="10">
        <v>45689</v>
      </c>
      <c r="H825" s="11">
        <v>11</v>
      </c>
      <c r="I825" s="20" t="s">
        <v>259</v>
      </c>
      <c r="J825" s="11" t="s">
        <v>261</v>
      </c>
      <c r="K825" s="11" t="s">
        <v>2877</v>
      </c>
      <c r="L825" s="11">
        <v>2</v>
      </c>
    </row>
    <row r="826" spans="1:12">
      <c r="A826" s="11" t="s">
        <v>1576</v>
      </c>
      <c r="D826" s="11" t="s">
        <v>260</v>
      </c>
      <c r="E826" s="19" t="s">
        <v>1826</v>
      </c>
      <c r="F826" s="10">
        <v>42036</v>
      </c>
      <c r="G826" s="10">
        <v>45689</v>
      </c>
      <c r="H826" s="11">
        <v>11</v>
      </c>
      <c r="I826" s="20" t="s">
        <v>259</v>
      </c>
      <c r="J826" s="11" t="s">
        <v>261</v>
      </c>
      <c r="K826" s="11" t="s">
        <v>2877</v>
      </c>
      <c r="L826" s="11">
        <v>2</v>
      </c>
    </row>
    <row r="827" spans="1:12">
      <c r="A827" s="11" t="s">
        <v>1577</v>
      </c>
      <c r="D827" s="11" t="s">
        <v>260</v>
      </c>
      <c r="E827" s="19" t="s">
        <v>1827</v>
      </c>
      <c r="F827" s="10">
        <v>42036</v>
      </c>
      <c r="G827" s="10">
        <v>45689</v>
      </c>
      <c r="H827" s="11">
        <v>11</v>
      </c>
      <c r="I827" s="20" t="s">
        <v>259</v>
      </c>
      <c r="J827" s="11" t="s">
        <v>261</v>
      </c>
      <c r="K827" s="11" t="s">
        <v>2877</v>
      </c>
      <c r="L827" s="11">
        <v>2</v>
      </c>
    </row>
    <row r="828" spans="1:12">
      <c r="A828" s="11" t="s">
        <v>1578</v>
      </c>
      <c r="D828" s="11" t="s">
        <v>260</v>
      </c>
      <c r="E828" s="19" t="s">
        <v>1828</v>
      </c>
      <c r="F828" s="10">
        <v>42036</v>
      </c>
      <c r="G828" s="10">
        <v>45689</v>
      </c>
      <c r="H828" s="11">
        <v>11</v>
      </c>
      <c r="I828" s="20" t="s">
        <v>259</v>
      </c>
      <c r="J828" s="11" t="s">
        <v>261</v>
      </c>
      <c r="K828" s="11" t="s">
        <v>2877</v>
      </c>
      <c r="L828" s="11">
        <v>2</v>
      </c>
    </row>
    <row r="829" spans="1:12">
      <c r="A829" s="11" t="s">
        <v>1579</v>
      </c>
      <c r="D829" s="11" t="s">
        <v>260</v>
      </c>
      <c r="E829" s="19" t="s">
        <v>1829</v>
      </c>
      <c r="F829" s="10">
        <v>42036</v>
      </c>
      <c r="G829" s="10">
        <v>45689</v>
      </c>
      <c r="H829" s="11">
        <v>11</v>
      </c>
      <c r="I829" s="20" t="s">
        <v>259</v>
      </c>
      <c r="J829" s="11" t="s">
        <v>261</v>
      </c>
      <c r="K829" s="11" t="s">
        <v>2877</v>
      </c>
      <c r="L829" s="11">
        <v>2</v>
      </c>
    </row>
    <row r="830" spans="1:12">
      <c r="A830" s="11" t="s">
        <v>1580</v>
      </c>
      <c r="D830" s="11" t="s">
        <v>260</v>
      </c>
      <c r="E830" s="19" t="s">
        <v>1830</v>
      </c>
      <c r="F830" s="10">
        <v>42036</v>
      </c>
      <c r="G830" s="10">
        <v>45689</v>
      </c>
      <c r="H830" s="11">
        <v>11</v>
      </c>
      <c r="I830" s="20" t="s">
        <v>259</v>
      </c>
      <c r="J830" s="11" t="s">
        <v>261</v>
      </c>
      <c r="K830" s="11" t="s">
        <v>2877</v>
      </c>
      <c r="L830" s="11">
        <v>2</v>
      </c>
    </row>
    <row r="831" spans="1:12">
      <c r="A831" s="11" t="s">
        <v>1581</v>
      </c>
      <c r="D831" s="11" t="s">
        <v>260</v>
      </c>
      <c r="E831" s="19" t="s">
        <v>1831</v>
      </c>
      <c r="F831" s="10">
        <v>42036</v>
      </c>
      <c r="G831" s="10">
        <v>45689</v>
      </c>
      <c r="H831" s="11">
        <v>11</v>
      </c>
      <c r="I831" s="20" t="s">
        <v>259</v>
      </c>
      <c r="J831" s="11" t="s">
        <v>261</v>
      </c>
      <c r="K831" s="11" t="s">
        <v>2877</v>
      </c>
      <c r="L831" s="11">
        <v>2</v>
      </c>
    </row>
    <row r="832" spans="1:12">
      <c r="A832" s="11" t="s">
        <v>1582</v>
      </c>
      <c r="D832" s="11" t="s">
        <v>260</v>
      </c>
      <c r="E832" s="19" t="s">
        <v>1832</v>
      </c>
      <c r="F832" s="10">
        <v>42036</v>
      </c>
      <c r="G832" s="10">
        <v>45689</v>
      </c>
      <c r="H832" s="11">
        <v>11</v>
      </c>
      <c r="I832" s="20" t="s">
        <v>259</v>
      </c>
      <c r="J832" s="11" t="s">
        <v>261</v>
      </c>
      <c r="K832" s="11" t="s">
        <v>2877</v>
      </c>
      <c r="L832" s="11">
        <v>2</v>
      </c>
    </row>
    <row r="833" spans="1:12">
      <c r="A833" s="11" t="s">
        <v>1583</v>
      </c>
      <c r="D833" s="11" t="s">
        <v>260</v>
      </c>
      <c r="E833" s="19" t="s">
        <v>1833</v>
      </c>
      <c r="F833" s="10">
        <v>42036</v>
      </c>
      <c r="G833" s="10">
        <v>45689</v>
      </c>
      <c r="H833" s="11">
        <v>11</v>
      </c>
      <c r="I833" s="20" t="s">
        <v>259</v>
      </c>
      <c r="J833" s="11" t="s">
        <v>261</v>
      </c>
      <c r="K833" s="11" t="s">
        <v>2877</v>
      </c>
      <c r="L833" s="11">
        <v>2</v>
      </c>
    </row>
    <row r="834" spans="1:12">
      <c r="A834" s="11" t="s">
        <v>1584</v>
      </c>
      <c r="D834" s="11" t="s">
        <v>260</v>
      </c>
      <c r="E834" s="19" t="s">
        <v>1834</v>
      </c>
      <c r="F834" s="10">
        <v>42036</v>
      </c>
      <c r="G834" s="10">
        <v>45689</v>
      </c>
      <c r="H834" s="11">
        <v>11</v>
      </c>
      <c r="I834" s="20" t="s">
        <v>259</v>
      </c>
      <c r="J834" s="11" t="s">
        <v>261</v>
      </c>
      <c r="K834" s="11" t="s">
        <v>2877</v>
      </c>
      <c r="L834" s="11">
        <v>2</v>
      </c>
    </row>
    <row r="835" spans="1:12">
      <c r="A835" s="11" t="s">
        <v>1585</v>
      </c>
      <c r="D835" s="11" t="s">
        <v>260</v>
      </c>
      <c r="E835" s="19" t="s">
        <v>1835</v>
      </c>
      <c r="F835" s="10">
        <v>42036</v>
      </c>
      <c r="G835" s="10">
        <v>45689</v>
      </c>
      <c r="H835" s="11">
        <v>11</v>
      </c>
      <c r="I835" s="20" t="s">
        <v>259</v>
      </c>
      <c r="J835" s="11" t="s">
        <v>261</v>
      </c>
      <c r="K835" s="11" t="s">
        <v>2877</v>
      </c>
      <c r="L835" s="11">
        <v>2</v>
      </c>
    </row>
    <row r="836" spans="1:12">
      <c r="A836" s="11" t="s">
        <v>1586</v>
      </c>
      <c r="D836" s="11" t="s">
        <v>260</v>
      </c>
      <c r="E836" s="19" t="s">
        <v>1836</v>
      </c>
      <c r="F836" s="10">
        <v>42036</v>
      </c>
      <c r="G836" s="10">
        <v>45689</v>
      </c>
      <c r="H836" s="11">
        <v>11</v>
      </c>
      <c r="I836" s="20" t="s">
        <v>259</v>
      </c>
      <c r="J836" s="11" t="s">
        <v>261</v>
      </c>
      <c r="K836" s="11" t="s">
        <v>2877</v>
      </c>
      <c r="L836" s="11">
        <v>2</v>
      </c>
    </row>
    <row r="837" spans="1:12">
      <c r="A837" s="11" t="s">
        <v>1587</v>
      </c>
      <c r="D837" s="11" t="s">
        <v>260</v>
      </c>
      <c r="E837" s="19" t="s">
        <v>1837</v>
      </c>
      <c r="F837" s="10">
        <v>42036</v>
      </c>
      <c r="G837" s="10">
        <v>45689</v>
      </c>
      <c r="H837" s="11">
        <v>11</v>
      </c>
      <c r="I837" s="20" t="s">
        <v>259</v>
      </c>
      <c r="J837" s="11" t="s">
        <v>261</v>
      </c>
      <c r="K837" s="11" t="s">
        <v>2877</v>
      </c>
      <c r="L837" s="11">
        <v>2</v>
      </c>
    </row>
    <row r="838" spans="1:12">
      <c r="A838" s="11" t="s">
        <v>1588</v>
      </c>
      <c r="D838" s="11" t="s">
        <v>260</v>
      </c>
      <c r="E838" s="19" t="s">
        <v>1838</v>
      </c>
      <c r="F838" s="10">
        <v>42036</v>
      </c>
      <c r="G838" s="10">
        <v>45689</v>
      </c>
      <c r="H838" s="11">
        <v>11</v>
      </c>
      <c r="I838" s="20" t="s">
        <v>259</v>
      </c>
      <c r="J838" s="11" t="s">
        <v>261</v>
      </c>
      <c r="K838" s="11" t="s">
        <v>2877</v>
      </c>
      <c r="L838" s="11">
        <v>2</v>
      </c>
    </row>
    <row r="839" spans="1:12">
      <c r="A839" s="11" t="s">
        <v>1589</v>
      </c>
      <c r="D839" s="11" t="s">
        <v>260</v>
      </c>
      <c r="E839" s="19" t="s">
        <v>1839</v>
      </c>
      <c r="F839" s="10">
        <v>42036</v>
      </c>
      <c r="G839" s="10">
        <v>45689</v>
      </c>
      <c r="H839" s="11">
        <v>11</v>
      </c>
      <c r="I839" s="20" t="s">
        <v>259</v>
      </c>
      <c r="J839" s="11" t="s">
        <v>261</v>
      </c>
      <c r="K839" s="11" t="s">
        <v>2877</v>
      </c>
      <c r="L839" s="11">
        <v>2</v>
      </c>
    </row>
    <row r="840" spans="1:12">
      <c r="A840" s="11" t="s">
        <v>1590</v>
      </c>
      <c r="D840" s="11" t="s">
        <v>260</v>
      </c>
      <c r="E840" s="19" t="s">
        <v>1840</v>
      </c>
      <c r="F840" s="10">
        <v>42036</v>
      </c>
      <c r="G840" s="10">
        <v>45689</v>
      </c>
      <c r="H840" s="11">
        <v>11</v>
      </c>
      <c r="I840" s="20" t="s">
        <v>259</v>
      </c>
      <c r="J840" s="11" t="s">
        <v>261</v>
      </c>
      <c r="K840" s="11" t="s">
        <v>2877</v>
      </c>
      <c r="L840" s="11">
        <v>2</v>
      </c>
    </row>
    <row r="841" spans="1:12">
      <c r="A841" s="11" t="s">
        <v>1591</v>
      </c>
      <c r="D841" s="11" t="s">
        <v>260</v>
      </c>
      <c r="E841" s="19" t="s">
        <v>1841</v>
      </c>
      <c r="F841" s="10">
        <v>42036</v>
      </c>
      <c r="G841" s="10">
        <v>45689</v>
      </c>
      <c r="H841" s="11">
        <v>11</v>
      </c>
      <c r="I841" s="20" t="s">
        <v>259</v>
      </c>
      <c r="J841" s="11" t="s">
        <v>261</v>
      </c>
      <c r="K841" s="11" t="s">
        <v>2877</v>
      </c>
      <c r="L841" s="11">
        <v>2</v>
      </c>
    </row>
    <row r="842" spans="1:12">
      <c r="A842" s="11" t="s">
        <v>1592</v>
      </c>
      <c r="D842" s="11" t="s">
        <v>260</v>
      </c>
      <c r="E842" s="19" t="s">
        <v>1842</v>
      </c>
      <c r="F842" s="10">
        <v>42036</v>
      </c>
      <c r="G842" s="10">
        <v>45689</v>
      </c>
      <c r="H842" s="11">
        <v>11</v>
      </c>
      <c r="I842" s="20" t="s">
        <v>259</v>
      </c>
      <c r="J842" s="11" t="s">
        <v>261</v>
      </c>
      <c r="K842" s="11" t="s">
        <v>2877</v>
      </c>
      <c r="L842" s="11">
        <v>2</v>
      </c>
    </row>
    <row r="843" spans="1:12">
      <c r="A843" s="11" t="s">
        <v>1593</v>
      </c>
      <c r="D843" s="11" t="s">
        <v>260</v>
      </c>
      <c r="E843" s="19" t="s">
        <v>1843</v>
      </c>
      <c r="F843" s="10">
        <v>42036</v>
      </c>
      <c r="G843" s="10">
        <v>45689</v>
      </c>
      <c r="H843" s="11">
        <v>11</v>
      </c>
      <c r="I843" s="20" t="s">
        <v>259</v>
      </c>
      <c r="J843" s="11" t="s">
        <v>261</v>
      </c>
      <c r="K843" s="11" t="s">
        <v>2877</v>
      </c>
      <c r="L843" s="11">
        <v>2</v>
      </c>
    </row>
    <row r="844" spans="1:12">
      <c r="A844" s="11" t="s">
        <v>1594</v>
      </c>
      <c r="D844" s="11" t="s">
        <v>260</v>
      </c>
      <c r="E844" s="19" t="s">
        <v>1844</v>
      </c>
      <c r="F844" s="10">
        <v>42036</v>
      </c>
      <c r="G844" s="10">
        <v>45689</v>
      </c>
      <c r="H844" s="11">
        <v>11</v>
      </c>
      <c r="I844" s="20" t="s">
        <v>259</v>
      </c>
      <c r="J844" s="11" t="s">
        <v>261</v>
      </c>
      <c r="K844" s="11" t="s">
        <v>2877</v>
      </c>
      <c r="L844" s="11">
        <v>2</v>
      </c>
    </row>
    <row r="845" spans="1:12">
      <c r="A845" s="11" t="s">
        <v>1595</v>
      </c>
      <c r="D845" s="11" t="s">
        <v>260</v>
      </c>
      <c r="E845" s="19" t="s">
        <v>1845</v>
      </c>
      <c r="F845" s="10">
        <v>42036</v>
      </c>
      <c r="G845" s="10">
        <v>45689</v>
      </c>
      <c r="H845" s="11">
        <v>11</v>
      </c>
      <c r="I845" s="20" t="s">
        <v>259</v>
      </c>
      <c r="J845" s="11" t="s">
        <v>261</v>
      </c>
      <c r="K845" s="11" t="s">
        <v>2877</v>
      </c>
      <c r="L845" s="11">
        <v>2</v>
      </c>
    </row>
    <row r="846" spans="1:12">
      <c r="A846" s="11" t="s">
        <v>1596</v>
      </c>
      <c r="D846" s="11" t="s">
        <v>260</v>
      </c>
      <c r="E846" s="19" t="s">
        <v>1846</v>
      </c>
      <c r="F846" s="10">
        <v>42036</v>
      </c>
      <c r="G846" s="10">
        <v>45689</v>
      </c>
      <c r="H846" s="11">
        <v>11</v>
      </c>
      <c r="I846" s="20" t="s">
        <v>259</v>
      </c>
      <c r="J846" s="11" t="s">
        <v>261</v>
      </c>
      <c r="K846" s="11" t="s">
        <v>2877</v>
      </c>
      <c r="L846" s="11">
        <v>2</v>
      </c>
    </row>
    <row r="847" spans="1:12">
      <c r="A847" s="11" t="s">
        <v>1597</v>
      </c>
      <c r="D847" s="11" t="s">
        <v>260</v>
      </c>
      <c r="E847" s="19" t="s">
        <v>1847</v>
      </c>
      <c r="F847" s="10">
        <v>42036</v>
      </c>
      <c r="G847" s="10">
        <v>45689</v>
      </c>
      <c r="H847" s="11">
        <v>11</v>
      </c>
      <c r="I847" s="20" t="s">
        <v>259</v>
      </c>
      <c r="J847" s="11" t="s">
        <v>261</v>
      </c>
      <c r="K847" s="11" t="s">
        <v>2877</v>
      </c>
      <c r="L847" s="11">
        <v>2</v>
      </c>
    </row>
    <row r="848" spans="1:12">
      <c r="A848" s="11" t="s">
        <v>1598</v>
      </c>
      <c r="D848" s="11" t="s">
        <v>260</v>
      </c>
      <c r="E848" s="19" t="s">
        <v>1848</v>
      </c>
      <c r="F848" s="10">
        <v>42036</v>
      </c>
      <c r="G848" s="10">
        <v>45689</v>
      </c>
      <c r="H848" s="11">
        <v>11</v>
      </c>
      <c r="I848" s="20" t="s">
        <v>259</v>
      </c>
      <c r="J848" s="11" t="s">
        <v>261</v>
      </c>
      <c r="K848" s="11" t="s">
        <v>2877</v>
      </c>
      <c r="L848" s="11">
        <v>2</v>
      </c>
    </row>
    <row r="849" spans="1:12">
      <c r="A849" s="11" t="s">
        <v>1599</v>
      </c>
      <c r="D849" s="11" t="s">
        <v>260</v>
      </c>
      <c r="E849" s="19" t="s">
        <v>1849</v>
      </c>
      <c r="F849" s="10">
        <v>42036</v>
      </c>
      <c r="G849" s="10">
        <v>45689</v>
      </c>
      <c r="H849" s="11">
        <v>11</v>
      </c>
      <c r="I849" s="20" t="s">
        <v>259</v>
      </c>
      <c r="J849" s="11" t="s">
        <v>261</v>
      </c>
      <c r="K849" s="11" t="s">
        <v>2877</v>
      </c>
      <c r="L849" s="11">
        <v>2</v>
      </c>
    </row>
    <row r="850" spans="1:12">
      <c r="A850" s="11" t="s">
        <v>1600</v>
      </c>
      <c r="D850" s="11" t="s">
        <v>260</v>
      </c>
      <c r="E850" s="19" t="s">
        <v>1850</v>
      </c>
      <c r="F850" s="10">
        <v>42036</v>
      </c>
      <c r="G850" s="10">
        <v>45689</v>
      </c>
      <c r="H850" s="11">
        <v>11</v>
      </c>
      <c r="I850" s="20" t="s">
        <v>259</v>
      </c>
      <c r="J850" s="11" t="s">
        <v>261</v>
      </c>
      <c r="K850" s="11" t="s">
        <v>2877</v>
      </c>
      <c r="L850" s="11">
        <v>2</v>
      </c>
    </row>
    <row r="851" spans="1:12">
      <c r="A851" s="11" t="s">
        <v>1601</v>
      </c>
      <c r="D851" s="11" t="s">
        <v>260</v>
      </c>
      <c r="E851" s="19" t="s">
        <v>1851</v>
      </c>
      <c r="F851" s="10">
        <v>42036</v>
      </c>
      <c r="G851" s="10">
        <v>45689</v>
      </c>
      <c r="H851" s="11">
        <v>11</v>
      </c>
      <c r="I851" s="20" t="s">
        <v>259</v>
      </c>
      <c r="J851" s="11" t="s">
        <v>261</v>
      </c>
      <c r="K851" s="11" t="s">
        <v>2877</v>
      </c>
      <c r="L851" s="11">
        <v>2</v>
      </c>
    </row>
    <row r="852" spans="1:12">
      <c r="A852" s="11" t="s">
        <v>1602</v>
      </c>
      <c r="D852" s="11" t="s">
        <v>260</v>
      </c>
      <c r="E852" s="19" t="s">
        <v>1852</v>
      </c>
      <c r="F852" s="10">
        <v>42036</v>
      </c>
      <c r="G852" s="10">
        <v>45689</v>
      </c>
      <c r="H852" s="11">
        <v>11</v>
      </c>
      <c r="I852" s="20" t="s">
        <v>259</v>
      </c>
      <c r="J852" s="11" t="s">
        <v>261</v>
      </c>
      <c r="K852" s="11" t="s">
        <v>2877</v>
      </c>
      <c r="L852" s="11">
        <v>2</v>
      </c>
    </row>
    <row r="853" spans="1:12">
      <c r="A853" s="11" t="s">
        <v>1603</v>
      </c>
      <c r="D853" s="11" t="s">
        <v>260</v>
      </c>
      <c r="E853" s="19" t="s">
        <v>1853</v>
      </c>
      <c r="F853" s="10">
        <v>42036</v>
      </c>
      <c r="G853" s="10">
        <v>45689</v>
      </c>
      <c r="H853" s="11">
        <v>11</v>
      </c>
      <c r="I853" s="20" t="s">
        <v>259</v>
      </c>
      <c r="J853" s="11" t="s">
        <v>261</v>
      </c>
      <c r="K853" s="11" t="s">
        <v>2877</v>
      </c>
      <c r="L853" s="11">
        <v>2</v>
      </c>
    </row>
    <row r="854" spans="1:12">
      <c r="A854" s="11" t="s">
        <v>1604</v>
      </c>
      <c r="D854" s="11" t="s">
        <v>260</v>
      </c>
      <c r="E854" s="19" t="s">
        <v>1854</v>
      </c>
      <c r="F854" s="10">
        <v>42036</v>
      </c>
      <c r="G854" s="10">
        <v>45689</v>
      </c>
      <c r="H854" s="11">
        <v>11</v>
      </c>
      <c r="I854" s="20" t="s">
        <v>259</v>
      </c>
      <c r="J854" s="11" t="s">
        <v>261</v>
      </c>
      <c r="K854" s="11" t="s">
        <v>2877</v>
      </c>
      <c r="L854" s="11">
        <v>2</v>
      </c>
    </row>
    <row r="855" spans="1:12">
      <c r="A855" s="11" t="s">
        <v>1605</v>
      </c>
      <c r="D855" s="11" t="s">
        <v>260</v>
      </c>
      <c r="E855" s="19" t="s">
        <v>1855</v>
      </c>
      <c r="F855" s="10">
        <v>42036</v>
      </c>
      <c r="G855" s="10">
        <v>45689</v>
      </c>
      <c r="H855" s="11">
        <v>11</v>
      </c>
      <c r="I855" s="20" t="s">
        <v>259</v>
      </c>
      <c r="J855" s="11" t="s">
        <v>261</v>
      </c>
      <c r="K855" s="11" t="s">
        <v>2877</v>
      </c>
      <c r="L855" s="11">
        <v>2</v>
      </c>
    </row>
    <row r="856" spans="1:12">
      <c r="A856" s="11" t="s">
        <v>1606</v>
      </c>
      <c r="D856" s="11" t="s">
        <v>260</v>
      </c>
      <c r="E856" s="19" t="s">
        <v>1856</v>
      </c>
      <c r="F856" s="10">
        <v>42036</v>
      </c>
      <c r="G856" s="10">
        <v>45689</v>
      </c>
      <c r="H856" s="11">
        <v>11</v>
      </c>
      <c r="I856" s="20" t="s">
        <v>259</v>
      </c>
      <c r="J856" s="11" t="s">
        <v>261</v>
      </c>
      <c r="K856" s="11" t="s">
        <v>2877</v>
      </c>
      <c r="L856" s="11">
        <v>2</v>
      </c>
    </row>
    <row r="857" spans="1:12">
      <c r="A857" s="11" t="s">
        <v>1607</v>
      </c>
      <c r="D857" s="11" t="s">
        <v>260</v>
      </c>
      <c r="E857" s="19" t="s">
        <v>1857</v>
      </c>
      <c r="F857" s="10">
        <v>42036</v>
      </c>
      <c r="G857" s="10">
        <v>45689</v>
      </c>
      <c r="H857" s="11">
        <v>11</v>
      </c>
      <c r="I857" s="20" t="s">
        <v>259</v>
      </c>
      <c r="J857" s="11" t="s">
        <v>261</v>
      </c>
      <c r="K857" s="11" t="s">
        <v>2877</v>
      </c>
      <c r="L857" s="11">
        <v>2</v>
      </c>
    </row>
    <row r="858" spans="1:12">
      <c r="A858" s="11" t="s">
        <v>1608</v>
      </c>
      <c r="D858" s="11" t="s">
        <v>260</v>
      </c>
      <c r="E858" s="19" t="s">
        <v>1858</v>
      </c>
      <c r="F858" s="10">
        <v>42036</v>
      </c>
      <c r="G858" s="10">
        <v>45689</v>
      </c>
      <c r="H858" s="11">
        <v>11</v>
      </c>
      <c r="I858" s="20" t="s">
        <v>259</v>
      </c>
      <c r="J858" s="11" t="s">
        <v>261</v>
      </c>
      <c r="K858" s="11" t="s">
        <v>2877</v>
      </c>
      <c r="L858" s="11">
        <v>2</v>
      </c>
    </row>
    <row r="859" spans="1:12">
      <c r="A859" s="11" t="s">
        <v>1609</v>
      </c>
      <c r="D859" s="11" t="s">
        <v>260</v>
      </c>
      <c r="E859" s="19" t="s">
        <v>1859</v>
      </c>
      <c r="F859" s="10">
        <v>42036</v>
      </c>
      <c r="G859" s="10">
        <v>45689</v>
      </c>
      <c r="H859" s="11">
        <v>11</v>
      </c>
      <c r="I859" s="20" t="s">
        <v>259</v>
      </c>
      <c r="J859" s="11" t="s">
        <v>261</v>
      </c>
      <c r="K859" s="11" t="s">
        <v>2877</v>
      </c>
      <c r="L859" s="11">
        <v>2</v>
      </c>
    </row>
    <row r="860" spans="1:12">
      <c r="A860" s="11" t="s">
        <v>1610</v>
      </c>
      <c r="D860" s="11" t="s">
        <v>260</v>
      </c>
      <c r="E860" s="19" t="s">
        <v>1860</v>
      </c>
      <c r="F860" s="10">
        <v>42036</v>
      </c>
      <c r="G860" s="10">
        <v>45689</v>
      </c>
      <c r="H860" s="11">
        <v>11</v>
      </c>
      <c r="I860" s="20" t="s">
        <v>259</v>
      </c>
      <c r="J860" s="11" t="s">
        <v>261</v>
      </c>
      <c r="K860" s="11" t="s">
        <v>2877</v>
      </c>
      <c r="L860" s="11">
        <v>2</v>
      </c>
    </row>
    <row r="861" spans="1:12">
      <c r="A861" s="11" t="s">
        <v>1611</v>
      </c>
      <c r="D861" s="11" t="s">
        <v>260</v>
      </c>
      <c r="E861" s="19" t="s">
        <v>1861</v>
      </c>
      <c r="F861" s="10">
        <v>42036</v>
      </c>
      <c r="G861" s="10">
        <v>45689</v>
      </c>
      <c r="H861" s="11">
        <v>11</v>
      </c>
      <c r="I861" s="20" t="s">
        <v>259</v>
      </c>
      <c r="J861" s="11" t="s">
        <v>261</v>
      </c>
      <c r="K861" s="11" t="s">
        <v>2877</v>
      </c>
      <c r="L861" s="11">
        <v>2</v>
      </c>
    </row>
    <row r="862" spans="1:12">
      <c r="A862" s="11" t="s">
        <v>1612</v>
      </c>
      <c r="D862" s="11" t="s">
        <v>260</v>
      </c>
      <c r="E862" s="19" t="s">
        <v>1862</v>
      </c>
      <c r="F862" s="10">
        <v>42036</v>
      </c>
      <c r="G862" s="10">
        <v>45689</v>
      </c>
      <c r="H862" s="11">
        <v>11</v>
      </c>
      <c r="I862" s="20" t="s">
        <v>259</v>
      </c>
      <c r="J862" s="11" t="s">
        <v>261</v>
      </c>
      <c r="K862" s="11" t="s">
        <v>2877</v>
      </c>
      <c r="L862" s="11">
        <v>2</v>
      </c>
    </row>
    <row r="863" spans="1:12">
      <c r="A863" s="11" t="s">
        <v>1613</v>
      </c>
      <c r="D863" s="11" t="s">
        <v>260</v>
      </c>
      <c r="E863" s="19" t="s">
        <v>1863</v>
      </c>
      <c r="F863" s="10">
        <v>42036</v>
      </c>
      <c r="G863" s="10">
        <v>45689</v>
      </c>
      <c r="H863" s="11">
        <v>11</v>
      </c>
      <c r="I863" s="20" t="s">
        <v>259</v>
      </c>
      <c r="J863" s="11" t="s">
        <v>261</v>
      </c>
      <c r="K863" s="11" t="s">
        <v>2877</v>
      </c>
      <c r="L863" s="11">
        <v>2</v>
      </c>
    </row>
    <row r="864" spans="1:12">
      <c r="A864" s="11" t="s">
        <v>1614</v>
      </c>
      <c r="D864" s="11" t="s">
        <v>260</v>
      </c>
      <c r="E864" s="19" t="s">
        <v>1864</v>
      </c>
      <c r="F864" s="10">
        <v>42036</v>
      </c>
      <c r="G864" s="10">
        <v>45689</v>
      </c>
      <c r="H864" s="11">
        <v>11</v>
      </c>
      <c r="I864" s="20" t="s">
        <v>259</v>
      </c>
      <c r="J864" s="11" t="s">
        <v>261</v>
      </c>
      <c r="K864" s="11" t="s">
        <v>2877</v>
      </c>
      <c r="L864" s="11">
        <v>2</v>
      </c>
    </row>
    <row r="865" spans="1:12">
      <c r="A865" s="11" t="s">
        <v>1615</v>
      </c>
      <c r="D865" s="11" t="s">
        <v>260</v>
      </c>
      <c r="E865" s="19" t="s">
        <v>1865</v>
      </c>
      <c r="F865" s="10">
        <v>42036</v>
      </c>
      <c r="G865" s="10">
        <v>45689</v>
      </c>
      <c r="H865" s="11">
        <v>11</v>
      </c>
      <c r="I865" s="20" t="s">
        <v>259</v>
      </c>
      <c r="J865" s="11" t="s">
        <v>261</v>
      </c>
      <c r="K865" s="11" t="s">
        <v>2877</v>
      </c>
      <c r="L865" s="11">
        <v>2</v>
      </c>
    </row>
    <row r="866" spans="1:12">
      <c r="A866" s="11" t="s">
        <v>1616</v>
      </c>
      <c r="D866" s="11" t="s">
        <v>260</v>
      </c>
      <c r="E866" s="19" t="s">
        <v>1866</v>
      </c>
      <c r="F866" s="10">
        <v>42036</v>
      </c>
      <c r="G866" s="10">
        <v>45689</v>
      </c>
      <c r="H866" s="11">
        <v>11</v>
      </c>
      <c r="I866" s="20" t="s">
        <v>259</v>
      </c>
      <c r="J866" s="11" t="s">
        <v>261</v>
      </c>
      <c r="K866" s="11" t="s">
        <v>2877</v>
      </c>
      <c r="L866" s="11">
        <v>2</v>
      </c>
    </row>
    <row r="867" spans="1:12">
      <c r="A867" s="11" t="s">
        <v>1617</v>
      </c>
      <c r="D867" s="11" t="s">
        <v>260</v>
      </c>
      <c r="E867" s="19" t="s">
        <v>1867</v>
      </c>
      <c r="F867" s="10">
        <v>42036</v>
      </c>
      <c r="G867" s="10">
        <v>45689</v>
      </c>
      <c r="H867" s="11">
        <v>11</v>
      </c>
      <c r="I867" s="20" t="s">
        <v>259</v>
      </c>
      <c r="J867" s="11" t="s">
        <v>261</v>
      </c>
      <c r="K867" s="11" t="s">
        <v>2877</v>
      </c>
      <c r="L867" s="11">
        <v>2</v>
      </c>
    </row>
    <row r="868" spans="1:12">
      <c r="A868" s="11" t="s">
        <v>1618</v>
      </c>
      <c r="D868" s="11" t="s">
        <v>260</v>
      </c>
      <c r="E868" s="19" t="s">
        <v>1868</v>
      </c>
      <c r="F868" s="10">
        <v>42036</v>
      </c>
      <c r="G868" s="10">
        <v>45689</v>
      </c>
      <c r="H868" s="11">
        <v>11</v>
      </c>
      <c r="I868" s="20" t="s">
        <v>259</v>
      </c>
      <c r="J868" s="11" t="s">
        <v>261</v>
      </c>
      <c r="K868" s="11" t="s">
        <v>2877</v>
      </c>
      <c r="L868" s="11">
        <v>2</v>
      </c>
    </row>
    <row r="869" spans="1:12">
      <c r="A869" s="11" t="s">
        <v>1619</v>
      </c>
      <c r="D869" s="11" t="s">
        <v>260</v>
      </c>
      <c r="E869" s="19" t="s">
        <v>1869</v>
      </c>
      <c r="F869" s="10">
        <v>42036</v>
      </c>
      <c r="G869" s="10">
        <v>45689</v>
      </c>
      <c r="H869" s="11">
        <v>11</v>
      </c>
      <c r="I869" s="20" t="s">
        <v>259</v>
      </c>
      <c r="J869" s="11" t="s">
        <v>261</v>
      </c>
      <c r="K869" s="11" t="s">
        <v>2877</v>
      </c>
      <c r="L869" s="11">
        <v>2</v>
      </c>
    </row>
    <row r="870" spans="1:12">
      <c r="A870" s="11" t="s">
        <v>1620</v>
      </c>
      <c r="D870" s="11" t="s">
        <v>260</v>
      </c>
      <c r="E870" s="19" t="s">
        <v>1870</v>
      </c>
      <c r="F870" s="10">
        <v>42036</v>
      </c>
      <c r="G870" s="10">
        <v>45689</v>
      </c>
      <c r="H870" s="11">
        <v>11</v>
      </c>
      <c r="I870" s="20" t="s">
        <v>259</v>
      </c>
      <c r="J870" s="11" t="s">
        <v>261</v>
      </c>
      <c r="K870" s="11" t="s">
        <v>2877</v>
      </c>
      <c r="L870" s="11">
        <v>2</v>
      </c>
    </row>
    <row r="871" spans="1:12">
      <c r="A871" s="11" t="s">
        <v>1621</v>
      </c>
      <c r="D871" s="11" t="s">
        <v>260</v>
      </c>
      <c r="E871" s="19" t="s">
        <v>1871</v>
      </c>
      <c r="F871" s="10">
        <v>42036</v>
      </c>
      <c r="G871" s="10">
        <v>45689</v>
      </c>
      <c r="H871" s="11">
        <v>11</v>
      </c>
      <c r="I871" s="20" t="s">
        <v>259</v>
      </c>
      <c r="J871" s="11" t="s">
        <v>261</v>
      </c>
      <c r="K871" s="11" t="s">
        <v>2877</v>
      </c>
      <c r="L871" s="11">
        <v>2</v>
      </c>
    </row>
    <row r="872" spans="1:12">
      <c r="A872" s="11" t="s">
        <v>1622</v>
      </c>
      <c r="D872" s="11" t="s">
        <v>260</v>
      </c>
      <c r="E872" s="19" t="s">
        <v>1872</v>
      </c>
      <c r="F872" s="10">
        <v>42036</v>
      </c>
      <c r="G872" s="10">
        <v>45689</v>
      </c>
      <c r="H872" s="11">
        <v>11</v>
      </c>
      <c r="I872" s="20" t="s">
        <v>259</v>
      </c>
      <c r="J872" s="11" t="s">
        <v>261</v>
      </c>
      <c r="K872" s="11" t="s">
        <v>2877</v>
      </c>
      <c r="L872" s="11">
        <v>2</v>
      </c>
    </row>
    <row r="873" spans="1:12">
      <c r="A873" s="11" t="s">
        <v>1623</v>
      </c>
      <c r="D873" s="11" t="s">
        <v>260</v>
      </c>
      <c r="E873" s="19" t="s">
        <v>1873</v>
      </c>
      <c r="F873" s="10">
        <v>42036</v>
      </c>
      <c r="G873" s="10">
        <v>45689</v>
      </c>
      <c r="H873" s="11">
        <v>11</v>
      </c>
      <c r="I873" s="20" t="s">
        <v>259</v>
      </c>
      <c r="J873" s="11" t="s">
        <v>261</v>
      </c>
      <c r="K873" s="11" t="s">
        <v>2877</v>
      </c>
      <c r="L873" s="11">
        <v>2</v>
      </c>
    </row>
    <row r="874" spans="1:12">
      <c r="A874" s="11" t="s">
        <v>1624</v>
      </c>
      <c r="D874" s="11" t="s">
        <v>260</v>
      </c>
      <c r="E874" s="19" t="s">
        <v>1874</v>
      </c>
      <c r="F874" s="10">
        <v>42036</v>
      </c>
      <c r="G874" s="10">
        <v>45689</v>
      </c>
      <c r="H874" s="11">
        <v>11</v>
      </c>
      <c r="I874" s="20" t="s">
        <v>259</v>
      </c>
      <c r="J874" s="11" t="s">
        <v>261</v>
      </c>
      <c r="K874" s="11" t="s">
        <v>2877</v>
      </c>
      <c r="L874" s="11">
        <v>2</v>
      </c>
    </row>
    <row r="875" spans="1:12">
      <c r="A875" s="11" t="s">
        <v>1625</v>
      </c>
      <c r="D875" s="11" t="s">
        <v>260</v>
      </c>
      <c r="E875" s="19" t="s">
        <v>1875</v>
      </c>
      <c r="F875" s="10">
        <v>42036</v>
      </c>
      <c r="G875" s="10">
        <v>45689</v>
      </c>
      <c r="H875" s="11">
        <v>11</v>
      </c>
      <c r="I875" s="20" t="s">
        <v>259</v>
      </c>
      <c r="J875" s="11" t="s">
        <v>261</v>
      </c>
      <c r="K875" s="11" t="s">
        <v>2877</v>
      </c>
      <c r="L875" s="11">
        <v>2</v>
      </c>
    </row>
    <row r="876" spans="1:12">
      <c r="A876" s="11" t="s">
        <v>1626</v>
      </c>
      <c r="D876" s="11" t="s">
        <v>260</v>
      </c>
      <c r="E876" s="19" t="s">
        <v>1876</v>
      </c>
      <c r="F876" s="10">
        <v>42036</v>
      </c>
      <c r="G876" s="10">
        <v>45689</v>
      </c>
      <c r="H876" s="11">
        <v>11</v>
      </c>
      <c r="I876" s="20" t="s">
        <v>259</v>
      </c>
      <c r="J876" s="11" t="s">
        <v>261</v>
      </c>
      <c r="K876" s="11" t="s">
        <v>2877</v>
      </c>
      <c r="L876" s="11">
        <v>2</v>
      </c>
    </row>
    <row r="877" spans="1:12">
      <c r="A877" s="11" t="s">
        <v>1627</v>
      </c>
      <c r="D877" s="11" t="s">
        <v>260</v>
      </c>
      <c r="E877" s="19" t="s">
        <v>1877</v>
      </c>
      <c r="F877" s="10">
        <v>42036</v>
      </c>
      <c r="G877" s="10">
        <v>45689</v>
      </c>
      <c r="H877" s="11">
        <v>11</v>
      </c>
      <c r="I877" s="20" t="s">
        <v>259</v>
      </c>
      <c r="J877" s="11" t="s">
        <v>261</v>
      </c>
      <c r="K877" s="11" t="s">
        <v>2877</v>
      </c>
      <c r="L877" s="11">
        <v>2</v>
      </c>
    </row>
    <row r="878" spans="1:12">
      <c r="A878" s="11" t="s">
        <v>1628</v>
      </c>
      <c r="D878" s="11" t="s">
        <v>260</v>
      </c>
      <c r="E878" s="19" t="s">
        <v>1878</v>
      </c>
      <c r="F878" s="10">
        <v>42036</v>
      </c>
      <c r="G878" s="10">
        <v>45689</v>
      </c>
      <c r="H878" s="11">
        <v>11</v>
      </c>
      <c r="I878" s="20" t="s">
        <v>259</v>
      </c>
      <c r="J878" s="11" t="s">
        <v>261</v>
      </c>
      <c r="K878" s="11" t="s">
        <v>2877</v>
      </c>
      <c r="L878" s="11">
        <v>2</v>
      </c>
    </row>
    <row r="879" spans="1:12">
      <c r="A879" s="11" t="s">
        <v>1629</v>
      </c>
      <c r="D879" s="11" t="s">
        <v>260</v>
      </c>
      <c r="E879" s="19" t="s">
        <v>1879</v>
      </c>
      <c r="F879" s="10">
        <v>42036</v>
      </c>
      <c r="G879" s="10">
        <v>45689</v>
      </c>
      <c r="H879" s="11">
        <v>11</v>
      </c>
      <c r="I879" s="20" t="s">
        <v>259</v>
      </c>
      <c r="J879" s="11" t="s">
        <v>261</v>
      </c>
      <c r="K879" s="11" t="s">
        <v>2877</v>
      </c>
      <c r="L879" s="11">
        <v>2</v>
      </c>
    </row>
    <row r="880" spans="1:12">
      <c r="A880" s="11" t="s">
        <v>1630</v>
      </c>
      <c r="D880" s="11" t="s">
        <v>260</v>
      </c>
      <c r="E880" s="19" t="s">
        <v>1880</v>
      </c>
      <c r="F880" s="10">
        <v>42036</v>
      </c>
      <c r="G880" s="10">
        <v>45689</v>
      </c>
      <c r="H880" s="11">
        <v>11</v>
      </c>
      <c r="I880" s="20" t="s">
        <v>259</v>
      </c>
      <c r="J880" s="11" t="s">
        <v>261</v>
      </c>
      <c r="K880" s="11" t="s">
        <v>2877</v>
      </c>
      <c r="L880" s="11">
        <v>2</v>
      </c>
    </row>
    <row r="881" spans="1:12">
      <c r="A881" s="11" t="s">
        <v>1631</v>
      </c>
      <c r="D881" s="11" t="s">
        <v>260</v>
      </c>
      <c r="E881" s="19" t="s">
        <v>1881</v>
      </c>
      <c r="F881" s="10">
        <v>42036</v>
      </c>
      <c r="G881" s="10">
        <v>45689</v>
      </c>
      <c r="H881" s="11">
        <v>11</v>
      </c>
      <c r="I881" s="20" t="s">
        <v>259</v>
      </c>
      <c r="J881" s="11" t="s">
        <v>261</v>
      </c>
      <c r="K881" s="11" t="s">
        <v>2877</v>
      </c>
      <c r="L881" s="11">
        <v>2</v>
      </c>
    </row>
    <row r="882" spans="1:12">
      <c r="A882" s="11" t="s">
        <v>1632</v>
      </c>
      <c r="D882" s="11" t="s">
        <v>260</v>
      </c>
      <c r="E882" s="19" t="s">
        <v>1882</v>
      </c>
      <c r="F882" s="10">
        <v>42036</v>
      </c>
      <c r="G882" s="10">
        <v>45689</v>
      </c>
      <c r="H882" s="11">
        <v>11</v>
      </c>
      <c r="I882" s="20" t="s">
        <v>259</v>
      </c>
      <c r="J882" s="11" t="s">
        <v>261</v>
      </c>
      <c r="K882" s="11" t="s">
        <v>2877</v>
      </c>
      <c r="L882" s="11">
        <v>2</v>
      </c>
    </row>
    <row r="883" spans="1:12">
      <c r="A883" s="11" t="s">
        <v>1633</v>
      </c>
      <c r="D883" s="11" t="s">
        <v>260</v>
      </c>
      <c r="E883" s="19" t="s">
        <v>1883</v>
      </c>
      <c r="F883" s="10">
        <v>42036</v>
      </c>
      <c r="G883" s="10">
        <v>45689</v>
      </c>
      <c r="H883" s="11">
        <v>11</v>
      </c>
      <c r="I883" s="20" t="s">
        <v>259</v>
      </c>
      <c r="J883" s="11" t="s">
        <v>261</v>
      </c>
      <c r="K883" s="11" t="s">
        <v>2877</v>
      </c>
      <c r="L883" s="11">
        <v>2</v>
      </c>
    </row>
    <row r="884" spans="1:12">
      <c r="A884" s="11" t="s">
        <v>1634</v>
      </c>
      <c r="D884" s="11" t="s">
        <v>260</v>
      </c>
      <c r="E884" s="19" t="s">
        <v>1884</v>
      </c>
      <c r="F884" s="10">
        <v>42036</v>
      </c>
      <c r="G884" s="10">
        <v>45689</v>
      </c>
      <c r="H884" s="11">
        <v>11</v>
      </c>
      <c r="I884" s="20" t="s">
        <v>259</v>
      </c>
      <c r="J884" s="11" t="s">
        <v>261</v>
      </c>
      <c r="K884" s="11" t="s">
        <v>2877</v>
      </c>
      <c r="L884" s="11">
        <v>2</v>
      </c>
    </row>
    <row r="885" spans="1:12">
      <c r="A885" s="11" t="s">
        <v>1635</v>
      </c>
      <c r="D885" s="11" t="s">
        <v>260</v>
      </c>
      <c r="E885" s="19" t="s">
        <v>1885</v>
      </c>
      <c r="F885" s="10">
        <v>42036</v>
      </c>
      <c r="G885" s="10">
        <v>45689</v>
      </c>
      <c r="H885" s="11">
        <v>11</v>
      </c>
      <c r="I885" s="20" t="s">
        <v>259</v>
      </c>
      <c r="J885" s="11" t="s">
        <v>261</v>
      </c>
      <c r="K885" s="11" t="s">
        <v>2877</v>
      </c>
      <c r="L885" s="11">
        <v>2</v>
      </c>
    </row>
    <row r="886" spans="1:12">
      <c r="A886" s="11" t="s">
        <v>1636</v>
      </c>
      <c r="D886" s="11" t="s">
        <v>260</v>
      </c>
      <c r="E886" s="19" t="s">
        <v>1886</v>
      </c>
      <c r="F886" s="10">
        <v>42036</v>
      </c>
      <c r="G886" s="10">
        <v>45689</v>
      </c>
      <c r="H886" s="11">
        <v>11</v>
      </c>
      <c r="I886" s="20" t="s">
        <v>259</v>
      </c>
      <c r="J886" s="11" t="s">
        <v>261</v>
      </c>
      <c r="K886" s="11" t="s">
        <v>2877</v>
      </c>
      <c r="L886" s="11">
        <v>2</v>
      </c>
    </row>
    <row r="887" spans="1:12">
      <c r="A887" s="11" t="s">
        <v>1637</v>
      </c>
      <c r="D887" s="11" t="s">
        <v>260</v>
      </c>
      <c r="E887" s="19" t="s">
        <v>1887</v>
      </c>
      <c r="F887" s="10">
        <v>42036</v>
      </c>
      <c r="G887" s="10">
        <v>45689</v>
      </c>
      <c r="H887" s="11">
        <v>11</v>
      </c>
      <c r="I887" s="20" t="s">
        <v>259</v>
      </c>
      <c r="J887" s="11" t="s">
        <v>261</v>
      </c>
      <c r="K887" s="11" t="s">
        <v>2877</v>
      </c>
      <c r="L887" s="11">
        <v>2</v>
      </c>
    </row>
    <row r="888" spans="1:12">
      <c r="A888" s="11" t="s">
        <v>1638</v>
      </c>
      <c r="D888" s="11" t="s">
        <v>260</v>
      </c>
      <c r="E888" s="19" t="s">
        <v>1888</v>
      </c>
      <c r="F888" s="10">
        <v>42036</v>
      </c>
      <c r="G888" s="10">
        <v>45689</v>
      </c>
      <c r="H888" s="11">
        <v>11</v>
      </c>
      <c r="I888" s="20" t="s">
        <v>259</v>
      </c>
      <c r="J888" s="11" t="s">
        <v>261</v>
      </c>
      <c r="K888" s="11" t="s">
        <v>2877</v>
      </c>
      <c r="L888" s="11">
        <v>2</v>
      </c>
    </row>
    <row r="889" spans="1:12">
      <c r="A889" s="11" t="s">
        <v>1639</v>
      </c>
      <c r="D889" s="11" t="s">
        <v>260</v>
      </c>
      <c r="E889" s="19" t="s">
        <v>1889</v>
      </c>
      <c r="F889" s="10">
        <v>42036</v>
      </c>
      <c r="G889" s="10">
        <v>45689</v>
      </c>
      <c r="H889" s="11">
        <v>11</v>
      </c>
      <c r="I889" s="20" t="s">
        <v>259</v>
      </c>
      <c r="J889" s="11" t="s">
        <v>261</v>
      </c>
      <c r="K889" s="11" t="s">
        <v>2877</v>
      </c>
      <c r="L889" s="11">
        <v>2</v>
      </c>
    </row>
    <row r="890" spans="1:12">
      <c r="A890" s="11" t="s">
        <v>1640</v>
      </c>
      <c r="D890" s="11" t="s">
        <v>260</v>
      </c>
      <c r="E890" s="19" t="s">
        <v>1890</v>
      </c>
      <c r="F890" s="10">
        <v>42036</v>
      </c>
      <c r="G890" s="10">
        <v>45689</v>
      </c>
      <c r="H890" s="11">
        <v>11</v>
      </c>
      <c r="I890" s="20" t="s">
        <v>259</v>
      </c>
      <c r="J890" s="11" t="s">
        <v>261</v>
      </c>
      <c r="K890" s="11" t="s">
        <v>2877</v>
      </c>
      <c r="L890" s="11">
        <v>2</v>
      </c>
    </row>
    <row r="891" spans="1:12">
      <c r="A891" s="11" t="s">
        <v>1641</v>
      </c>
      <c r="D891" s="11" t="s">
        <v>260</v>
      </c>
      <c r="E891" s="19" t="s">
        <v>1891</v>
      </c>
      <c r="F891" s="10">
        <v>42036</v>
      </c>
      <c r="G891" s="10">
        <v>45689</v>
      </c>
      <c r="H891" s="11">
        <v>11</v>
      </c>
      <c r="I891" s="20" t="s">
        <v>259</v>
      </c>
      <c r="J891" s="11" t="s">
        <v>261</v>
      </c>
      <c r="K891" s="11" t="s">
        <v>2877</v>
      </c>
      <c r="L891" s="11">
        <v>2</v>
      </c>
    </row>
    <row r="892" spans="1:12">
      <c r="A892" s="11" t="s">
        <v>1642</v>
      </c>
      <c r="D892" s="11" t="s">
        <v>260</v>
      </c>
      <c r="E892" s="19" t="s">
        <v>1892</v>
      </c>
      <c r="F892" s="10">
        <v>42036</v>
      </c>
      <c r="G892" s="10">
        <v>45689</v>
      </c>
      <c r="H892" s="11">
        <v>11</v>
      </c>
      <c r="I892" s="20" t="s">
        <v>259</v>
      </c>
      <c r="J892" s="11" t="s">
        <v>261</v>
      </c>
      <c r="K892" s="11" t="s">
        <v>2877</v>
      </c>
      <c r="L892" s="11">
        <v>2</v>
      </c>
    </row>
    <row r="893" spans="1:12">
      <c r="A893" s="11" t="s">
        <v>1643</v>
      </c>
      <c r="D893" s="11" t="s">
        <v>260</v>
      </c>
      <c r="E893" s="19" t="s">
        <v>1893</v>
      </c>
      <c r="F893" s="10">
        <v>42036</v>
      </c>
      <c r="G893" s="10">
        <v>45689</v>
      </c>
      <c r="H893" s="11">
        <v>11</v>
      </c>
      <c r="I893" s="20" t="s">
        <v>259</v>
      </c>
      <c r="J893" s="11" t="s">
        <v>261</v>
      </c>
      <c r="K893" s="11" t="s">
        <v>2877</v>
      </c>
      <c r="L893" s="11">
        <v>2</v>
      </c>
    </row>
    <row r="894" spans="1:12">
      <c r="A894" s="11" t="s">
        <v>1644</v>
      </c>
      <c r="D894" s="11" t="s">
        <v>260</v>
      </c>
      <c r="E894" s="19" t="s">
        <v>1894</v>
      </c>
      <c r="F894" s="10">
        <v>42036</v>
      </c>
      <c r="G894" s="10">
        <v>45689</v>
      </c>
      <c r="H894" s="11">
        <v>11</v>
      </c>
      <c r="I894" s="20" t="s">
        <v>259</v>
      </c>
      <c r="J894" s="11" t="s">
        <v>261</v>
      </c>
      <c r="K894" s="11" t="s">
        <v>2877</v>
      </c>
      <c r="L894" s="11">
        <v>2</v>
      </c>
    </row>
    <row r="895" spans="1:12">
      <c r="A895" s="11" t="s">
        <v>1645</v>
      </c>
      <c r="D895" s="11" t="s">
        <v>260</v>
      </c>
      <c r="E895" s="19" t="s">
        <v>1895</v>
      </c>
      <c r="F895" s="10">
        <v>42036</v>
      </c>
      <c r="G895" s="10">
        <v>45689</v>
      </c>
      <c r="H895" s="11">
        <v>11</v>
      </c>
      <c r="I895" s="20" t="s">
        <v>259</v>
      </c>
      <c r="J895" s="11" t="s">
        <v>261</v>
      </c>
      <c r="K895" s="11" t="s">
        <v>2877</v>
      </c>
      <c r="L895" s="11">
        <v>2</v>
      </c>
    </row>
    <row r="896" spans="1:12">
      <c r="A896" s="11" t="s">
        <v>1646</v>
      </c>
      <c r="D896" s="11" t="s">
        <v>260</v>
      </c>
      <c r="E896" s="19" t="s">
        <v>1896</v>
      </c>
      <c r="F896" s="10">
        <v>42036</v>
      </c>
      <c r="G896" s="10">
        <v>45689</v>
      </c>
      <c r="H896" s="11">
        <v>11</v>
      </c>
      <c r="I896" s="20" t="s">
        <v>259</v>
      </c>
      <c r="J896" s="11" t="s">
        <v>261</v>
      </c>
      <c r="K896" s="11" t="s">
        <v>2877</v>
      </c>
      <c r="L896" s="11">
        <v>2</v>
      </c>
    </row>
    <row r="897" spans="1:12">
      <c r="A897" s="11" t="s">
        <v>1647</v>
      </c>
      <c r="D897" s="11" t="s">
        <v>260</v>
      </c>
      <c r="E897" s="19" t="s">
        <v>1897</v>
      </c>
      <c r="F897" s="10">
        <v>42036</v>
      </c>
      <c r="G897" s="10">
        <v>45689</v>
      </c>
      <c r="H897" s="11">
        <v>11</v>
      </c>
      <c r="I897" s="20" t="s">
        <v>259</v>
      </c>
      <c r="J897" s="11" t="s">
        <v>261</v>
      </c>
      <c r="K897" s="11" t="s">
        <v>2877</v>
      </c>
      <c r="L897" s="11">
        <v>2</v>
      </c>
    </row>
    <row r="898" spans="1:12">
      <c r="A898" s="11" t="s">
        <v>1648</v>
      </c>
      <c r="D898" s="11" t="s">
        <v>260</v>
      </c>
      <c r="E898" s="19" t="s">
        <v>1898</v>
      </c>
      <c r="F898" s="10">
        <v>42036</v>
      </c>
      <c r="G898" s="10">
        <v>45689</v>
      </c>
      <c r="H898" s="11">
        <v>11</v>
      </c>
      <c r="I898" s="20" t="s">
        <v>259</v>
      </c>
      <c r="J898" s="11" t="s">
        <v>261</v>
      </c>
      <c r="K898" s="11" t="s">
        <v>2877</v>
      </c>
      <c r="L898" s="11">
        <v>2</v>
      </c>
    </row>
    <row r="899" spans="1:12">
      <c r="A899" s="11" t="s">
        <v>1649</v>
      </c>
      <c r="D899" s="11" t="s">
        <v>260</v>
      </c>
      <c r="E899" s="19" t="s">
        <v>1899</v>
      </c>
      <c r="F899" s="10">
        <v>42036</v>
      </c>
      <c r="G899" s="10">
        <v>45689</v>
      </c>
      <c r="H899" s="11">
        <v>11</v>
      </c>
      <c r="I899" s="20" t="s">
        <v>259</v>
      </c>
      <c r="J899" s="11" t="s">
        <v>261</v>
      </c>
      <c r="K899" s="11" t="s">
        <v>2877</v>
      </c>
      <c r="L899" s="11">
        <v>2</v>
      </c>
    </row>
    <row r="900" spans="1:12">
      <c r="A900" s="11" t="s">
        <v>1650</v>
      </c>
      <c r="D900" s="11" t="s">
        <v>260</v>
      </c>
      <c r="E900" s="19" t="s">
        <v>1900</v>
      </c>
      <c r="F900" s="10">
        <v>42036</v>
      </c>
      <c r="G900" s="10">
        <v>45689</v>
      </c>
      <c r="H900" s="11">
        <v>11</v>
      </c>
      <c r="I900" s="20" t="s">
        <v>259</v>
      </c>
      <c r="J900" s="11" t="s">
        <v>261</v>
      </c>
      <c r="K900" s="11" t="s">
        <v>2877</v>
      </c>
      <c r="L900" s="11">
        <v>2</v>
      </c>
    </row>
    <row r="901" spans="1:12">
      <c r="A901" s="11" t="s">
        <v>1651</v>
      </c>
      <c r="D901" s="11" t="s">
        <v>260</v>
      </c>
      <c r="E901" s="19" t="s">
        <v>1901</v>
      </c>
      <c r="F901" s="10">
        <v>42036</v>
      </c>
      <c r="G901" s="10">
        <v>45689</v>
      </c>
      <c r="H901" s="11">
        <v>11</v>
      </c>
      <c r="I901" s="20" t="s">
        <v>259</v>
      </c>
      <c r="J901" s="11" t="s">
        <v>261</v>
      </c>
      <c r="K901" s="11" t="s">
        <v>2877</v>
      </c>
      <c r="L901" s="11">
        <v>2</v>
      </c>
    </row>
    <row r="902" spans="1:12">
      <c r="A902" s="11" t="s">
        <v>1652</v>
      </c>
      <c r="D902" s="11" t="s">
        <v>260</v>
      </c>
      <c r="E902" s="19" t="s">
        <v>1902</v>
      </c>
      <c r="F902" s="10">
        <v>42036</v>
      </c>
      <c r="G902" s="10">
        <v>45689</v>
      </c>
      <c r="H902" s="11">
        <v>11</v>
      </c>
      <c r="I902" s="20" t="s">
        <v>259</v>
      </c>
      <c r="J902" s="11" t="s">
        <v>261</v>
      </c>
      <c r="K902" s="11" t="s">
        <v>2877</v>
      </c>
      <c r="L902" s="11">
        <v>2</v>
      </c>
    </row>
    <row r="903" spans="1:12">
      <c r="A903" s="11" t="s">
        <v>1653</v>
      </c>
      <c r="D903" s="11" t="s">
        <v>260</v>
      </c>
      <c r="E903" s="19" t="s">
        <v>1903</v>
      </c>
      <c r="F903" s="10">
        <v>42036</v>
      </c>
      <c r="G903" s="10">
        <v>45689</v>
      </c>
      <c r="H903" s="11">
        <v>11</v>
      </c>
      <c r="I903" s="20" t="s">
        <v>259</v>
      </c>
      <c r="J903" s="11" t="s">
        <v>261</v>
      </c>
      <c r="K903" s="11" t="s">
        <v>2877</v>
      </c>
      <c r="L903" s="11">
        <v>2</v>
      </c>
    </row>
    <row r="904" spans="1:12">
      <c r="A904" s="11" t="s">
        <v>1654</v>
      </c>
      <c r="D904" s="11" t="s">
        <v>260</v>
      </c>
      <c r="E904" s="19" t="s">
        <v>1904</v>
      </c>
      <c r="F904" s="10">
        <v>42036</v>
      </c>
      <c r="G904" s="10">
        <v>45689</v>
      </c>
      <c r="H904" s="11">
        <v>11</v>
      </c>
      <c r="I904" s="20" t="s">
        <v>259</v>
      </c>
      <c r="J904" s="11" t="s">
        <v>261</v>
      </c>
      <c r="K904" s="11" t="s">
        <v>2877</v>
      </c>
      <c r="L904" s="11">
        <v>2</v>
      </c>
    </row>
    <row r="905" spans="1:12">
      <c r="A905" s="11" t="s">
        <v>1655</v>
      </c>
      <c r="D905" s="11" t="s">
        <v>260</v>
      </c>
      <c r="E905" s="19" t="s">
        <v>1905</v>
      </c>
      <c r="F905" s="10">
        <v>42036</v>
      </c>
      <c r="G905" s="10">
        <v>45689</v>
      </c>
      <c r="H905" s="11">
        <v>11</v>
      </c>
      <c r="I905" s="20" t="s">
        <v>259</v>
      </c>
      <c r="J905" s="11" t="s">
        <v>261</v>
      </c>
      <c r="K905" s="11" t="s">
        <v>2877</v>
      </c>
      <c r="L905" s="11">
        <v>2</v>
      </c>
    </row>
    <row r="906" spans="1:12">
      <c r="A906" s="11" t="s">
        <v>1656</v>
      </c>
      <c r="D906" s="11" t="s">
        <v>260</v>
      </c>
      <c r="E906" s="19" t="s">
        <v>1906</v>
      </c>
      <c r="F906" s="10">
        <v>42036</v>
      </c>
      <c r="G906" s="10">
        <v>45689</v>
      </c>
      <c r="H906" s="11">
        <v>11</v>
      </c>
      <c r="I906" s="20" t="s">
        <v>259</v>
      </c>
      <c r="J906" s="11" t="s">
        <v>261</v>
      </c>
      <c r="K906" s="11" t="s">
        <v>2877</v>
      </c>
      <c r="L906" s="11">
        <v>2</v>
      </c>
    </row>
    <row r="907" spans="1:12">
      <c r="A907" s="11" t="s">
        <v>1657</v>
      </c>
      <c r="D907" s="11" t="s">
        <v>260</v>
      </c>
      <c r="E907" s="19" t="s">
        <v>1907</v>
      </c>
      <c r="F907" s="10">
        <v>42036</v>
      </c>
      <c r="G907" s="10">
        <v>45689</v>
      </c>
      <c r="H907" s="11">
        <v>11</v>
      </c>
      <c r="I907" s="20" t="s">
        <v>259</v>
      </c>
      <c r="J907" s="11" t="s">
        <v>261</v>
      </c>
      <c r="K907" s="11" t="s">
        <v>2877</v>
      </c>
      <c r="L907" s="11">
        <v>2</v>
      </c>
    </row>
    <row r="908" spans="1:12">
      <c r="A908" s="11" t="s">
        <v>1658</v>
      </c>
      <c r="D908" s="11" t="s">
        <v>260</v>
      </c>
      <c r="E908" s="19" t="s">
        <v>1908</v>
      </c>
      <c r="F908" s="10">
        <v>42036</v>
      </c>
      <c r="G908" s="10">
        <v>45689</v>
      </c>
      <c r="H908" s="11">
        <v>11</v>
      </c>
      <c r="I908" s="20" t="s">
        <v>259</v>
      </c>
      <c r="J908" s="11" t="s">
        <v>261</v>
      </c>
      <c r="K908" s="11" t="s">
        <v>2877</v>
      </c>
      <c r="L908" s="11">
        <v>2</v>
      </c>
    </row>
    <row r="909" spans="1:12">
      <c r="A909" s="11" t="s">
        <v>1659</v>
      </c>
      <c r="D909" s="11" t="s">
        <v>260</v>
      </c>
      <c r="E909" s="19" t="s">
        <v>1909</v>
      </c>
      <c r="F909" s="10">
        <v>42036</v>
      </c>
      <c r="G909" s="10">
        <v>45689</v>
      </c>
      <c r="H909" s="11">
        <v>11</v>
      </c>
      <c r="I909" s="20" t="s">
        <v>259</v>
      </c>
      <c r="J909" s="11" t="s">
        <v>261</v>
      </c>
      <c r="K909" s="11" t="s">
        <v>2877</v>
      </c>
      <c r="L909" s="11">
        <v>2</v>
      </c>
    </row>
    <row r="910" spans="1:12">
      <c r="A910" s="11" t="s">
        <v>1660</v>
      </c>
      <c r="D910" s="11" t="s">
        <v>260</v>
      </c>
      <c r="E910" s="19" t="s">
        <v>1910</v>
      </c>
      <c r="F910" s="10">
        <v>42036</v>
      </c>
      <c r="G910" s="10">
        <v>45689</v>
      </c>
      <c r="H910" s="11">
        <v>11</v>
      </c>
      <c r="I910" s="20" t="s">
        <v>259</v>
      </c>
      <c r="J910" s="11" t="s">
        <v>261</v>
      </c>
      <c r="K910" s="11" t="s">
        <v>2877</v>
      </c>
      <c r="L910" s="11">
        <v>2</v>
      </c>
    </row>
    <row r="911" spans="1:12">
      <c r="A911" s="11" t="s">
        <v>1661</v>
      </c>
      <c r="D911" s="11" t="s">
        <v>260</v>
      </c>
      <c r="E911" s="19" t="s">
        <v>1911</v>
      </c>
      <c r="F911" s="10">
        <v>42036</v>
      </c>
      <c r="G911" s="10">
        <v>45689</v>
      </c>
      <c r="H911" s="11">
        <v>11</v>
      </c>
      <c r="I911" s="20" t="s">
        <v>259</v>
      </c>
      <c r="J911" s="11" t="s">
        <v>261</v>
      </c>
      <c r="K911" s="11" t="s">
        <v>2877</v>
      </c>
      <c r="L911" s="11">
        <v>2</v>
      </c>
    </row>
    <row r="912" spans="1:12">
      <c r="A912" s="11" t="s">
        <v>1662</v>
      </c>
      <c r="D912" s="11" t="s">
        <v>260</v>
      </c>
      <c r="E912" s="19" t="s">
        <v>1912</v>
      </c>
      <c r="F912" s="10">
        <v>42036</v>
      </c>
      <c r="G912" s="10">
        <v>45689</v>
      </c>
      <c r="H912" s="11">
        <v>11</v>
      </c>
      <c r="I912" s="20" t="s">
        <v>259</v>
      </c>
      <c r="J912" s="11" t="s">
        <v>261</v>
      </c>
      <c r="K912" s="11" t="s">
        <v>2877</v>
      </c>
      <c r="L912" s="11">
        <v>2</v>
      </c>
    </row>
    <row r="913" spans="1:12">
      <c r="A913" s="11" t="s">
        <v>1663</v>
      </c>
      <c r="D913" s="11" t="s">
        <v>260</v>
      </c>
      <c r="E913" s="19" t="s">
        <v>1913</v>
      </c>
      <c r="F913" s="10">
        <v>42036</v>
      </c>
      <c r="G913" s="10">
        <v>45689</v>
      </c>
      <c r="H913" s="11">
        <v>11</v>
      </c>
      <c r="I913" s="20" t="s">
        <v>259</v>
      </c>
      <c r="J913" s="11" t="s">
        <v>261</v>
      </c>
      <c r="K913" s="11" t="s">
        <v>2877</v>
      </c>
      <c r="L913" s="11">
        <v>2</v>
      </c>
    </row>
    <row r="914" spans="1:12">
      <c r="A914" s="11" t="s">
        <v>1664</v>
      </c>
      <c r="D914" s="11" t="s">
        <v>260</v>
      </c>
      <c r="E914" s="19" t="s">
        <v>1914</v>
      </c>
      <c r="F914" s="10">
        <v>42036</v>
      </c>
      <c r="G914" s="10">
        <v>45689</v>
      </c>
      <c r="H914" s="11">
        <v>11</v>
      </c>
      <c r="I914" s="20" t="s">
        <v>259</v>
      </c>
      <c r="J914" s="11" t="s">
        <v>261</v>
      </c>
      <c r="K914" s="11" t="s">
        <v>2877</v>
      </c>
      <c r="L914" s="11">
        <v>2</v>
      </c>
    </row>
    <row r="915" spans="1:12">
      <c r="A915" s="11" t="s">
        <v>1665</v>
      </c>
      <c r="D915" s="11" t="s">
        <v>260</v>
      </c>
      <c r="E915" s="19" t="s">
        <v>1915</v>
      </c>
      <c r="F915" s="10">
        <v>42036</v>
      </c>
      <c r="G915" s="10">
        <v>45689</v>
      </c>
      <c r="H915" s="11">
        <v>11</v>
      </c>
      <c r="I915" s="20" t="s">
        <v>259</v>
      </c>
      <c r="J915" s="11" t="s">
        <v>261</v>
      </c>
      <c r="K915" s="11" t="s">
        <v>2877</v>
      </c>
      <c r="L915" s="11">
        <v>2</v>
      </c>
    </row>
    <row r="916" spans="1:12">
      <c r="A916" s="11" t="s">
        <v>1666</v>
      </c>
      <c r="D916" s="11" t="s">
        <v>260</v>
      </c>
      <c r="E916" s="19" t="s">
        <v>1916</v>
      </c>
      <c r="F916" s="10">
        <v>42036</v>
      </c>
      <c r="G916" s="10">
        <v>45689</v>
      </c>
      <c r="H916" s="11">
        <v>11</v>
      </c>
      <c r="I916" s="20" t="s">
        <v>259</v>
      </c>
      <c r="J916" s="11" t="s">
        <v>261</v>
      </c>
      <c r="K916" s="11" t="s">
        <v>2877</v>
      </c>
      <c r="L916" s="11">
        <v>2</v>
      </c>
    </row>
    <row r="917" spans="1:12">
      <c r="A917" s="11" t="s">
        <v>1667</v>
      </c>
      <c r="D917" s="11" t="s">
        <v>260</v>
      </c>
      <c r="E917" s="19" t="s">
        <v>1917</v>
      </c>
      <c r="F917" s="10">
        <v>42036</v>
      </c>
      <c r="G917" s="10">
        <v>45689</v>
      </c>
      <c r="H917" s="11">
        <v>11</v>
      </c>
      <c r="I917" s="20" t="s">
        <v>259</v>
      </c>
      <c r="J917" s="11" t="s">
        <v>261</v>
      </c>
      <c r="K917" s="11" t="s">
        <v>2877</v>
      </c>
      <c r="L917" s="11">
        <v>2</v>
      </c>
    </row>
    <row r="918" spans="1:12">
      <c r="A918" s="11" t="s">
        <v>1668</v>
      </c>
      <c r="D918" s="11" t="s">
        <v>260</v>
      </c>
      <c r="E918" s="19" t="s">
        <v>1918</v>
      </c>
      <c r="F918" s="10">
        <v>42036</v>
      </c>
      <c r="G918" s="10">
        <v>45689</v>
      </c>
      <c r="H918" s="11">
        <v>11</v>
      </c>
      <c r="I918" s="20" t="s">
        <v>259</v>
      </c>
      <c r="J918" s="11" t="s">
        <v>261</v>
      </c>
      <c r="K918" s="11" t="s">
        <v>2877</v>
      </c>
      <c r="L918" s="11">
        <v>2</v>
      </c>
    </row>
    <row r="919" spans="1:12">
      <c r="A919" s="11" t="s">
        <v>1669</v>
      </c>
      <c r="D919" s="11" t="s">
        <v>260</v>
      </c>
      <c r="E919" s="19" t="s">
        <v>1919</v>
      </c>
      <c r="F919" s="10">
        <v>42036</v>
      </c>
      <c r="G919" s="10">
        <v>45689</v>
      </c>
      <c r="H919" s="11">
        <v>11</v>
      </c>
      <c r="I919" s="20" t="s">
        <v>259</v>
      </c>
      <c r="J919" s="11" t="s">
        <v>261</v>
      </c>
      <c r="K919" s="11" t="s">
        <v>2877</v>
      </c>
      <c r="L919" s="11">
        <v>2</v>
      </c>
    </row>
    <row r="920" spans="1:12">
      <c r="A920" s="11" t="s">
        <v>1670</v>
      </c>
      <c r="D920" s="11" t="s">
        <v>260</v>
      </c>
      <c r="E920" s="19" t="s">
        <v>1920</v>
      </c>
      <c r="F920" s="10">
        <v>42036</v>
      </c>
      <c r="G920" s="10">
        <v>45689</v>
      </c>
      <c r="H920" s="11">
        <v>11</v>
      </c>
      <c r="I920" s="20" t="s">
        <v>259</v>
      </c>
      <c r="J920" s="11" t="s">
        <v>261</v>
      </c>
      <c r="K920" s="11" t="s">
        <v>2877</v>
      </c>
      <c r="L920" s="11">
        <v>2</v>
      </c>
    </row>
    <row r="921" spans="1:12">
      <c r="A921" s="11" t="s">
        <v>1671</v>
      </c>
      <c r="D921" s="11" t="s">
        <v>260</v>
      </c>
      <c r="E921" s="19" t="s">
        <v>1921</v>
      </c>
      <c r="F921" s="10">
        <v>42036</v>
      </c>
      <c r="G921" s="10">
        <v>45689</v>
      </c>
      <c r="H921" s="11">
        <v>11</v>
      </c>
      <c r="I921" s="20" t="s">
        <v>259</v>
      </c>
      <c r="J921" s="11" t="s">
        <v>261</v>
      </c>
      <c r="K921" s="11" t="s">
        <v>2877</v>
      </c>
      <c r="L921" s="11">
        <v>2</v>
      </c>
    </row>
    <row r="922" spans="1:12">
      <c r="A922" s="11" t="s">
        <v>1672</v>
      </c>
      <c r="D922" s="11" t="s">
        <v>260</v>
      </c>
      <c r="E922" s="19" t="s">
        <v>1922</v>
      </c>
      <c r="F922" s="10">
        <v>42036</v>
      </c>
      <c r="G922" s="10">
        <v>45689</v>
      </c>
      <c r="H922" s="11">
        <v>11</v>
      </c>
      <c r="I922" s="20" t="s">
        <v>259</v>
      </c>
      <c r="J922" s="11" t="s">
        <v>261</v>
      </c>
      <c r="K922" s="11" t="s">
        <v>2877</v>
      </c>
      <c r="L922" s="11">
        <v>2</v>
      </c>
    </row>
    <row r="923" spans="1:12">
      <c r="A923" s="11" t="s">
        <v>1673</v>
      </c>
      <c r="D923" s="11" t="s">
        <v>260</v>
      </c>
      <c r="E923" s="19" t="s">
        <v>1923</v>
      </c>
      <c r="F923" s="10">
        <v>42036</v>
      </c>
      <c r="G923" s="10">
        <v>45689</v>
      </c>
      <c r="H923" s="11">
        <v>11</v>
      </c>
      <c r="I923" s="20" t="s">
        <v>259</v>
      </c>
      <c r="J923" s="11" t="s">
        <v>261</v>
      </c>
      <c r="K923" s="11" t="s">
        <v>2877</v>
      </c>
      <c r="L923" s="11">
        <v>2</v>
      </c>
    </row>
    <row r="924" spans="1:12">
      <c r="A924" s="11" t="s">
        <v>1674</v>
      </c>
      <c r="D924" s="11" t="s">
        <v>260</v>
      </c>
      <c r="E924" s="19" t="s">
        <v>1924</v>
      </c>
      <c r="F924" s="10">
        <v>42036</v>
      </c>
      <c r="G924" s="10">
        <v>45689</v>
      </c>
      <c r="H924" s="11">
        <v>11</v>
      </c>
      <c r="I924" s="20" t="s">
        <v>259</v>
      </c>
      <c r="J924" s="11" t="s">
        <v>261</v>
      </c>
      <c r="K924" s="11" t="s">
        <v>2877</v>
      </c>
      <c r="L924" s="11">
        <v>2</v>
      </c>
    </row>
    <row r="925" spans="1:12">
      <c r="A925" s="11" t="s">
        <v>1675</v>
      </c>
      <c r="D925" s="11" t="s">
        <v>260</v>
      </c>
      <c r="E925" s="19" t="s">
        <v>1925</v>
      </c>
      <c r="F925" s="10">
        <v>42036</v>
      </c>
      <c r="G925" s="10">
        <v>45689</v>
      </c>
      <c r="H925" s="11">
        <v>11</v>
      </c>
      <c r="I925" s="20" t="s">
        <v>259</v>
      </c>
      <c r="J925" s="11" t="s">
        <v>261</v>
      </c>
      <c r="K925" s="11" t="s">
        <v>2877</v>
      </c>
      <c r="L925" s="11">
        <v>2</v>
      </c>
    </row>
    <row r="926" spans="1:12">
      <c r="A926" s="11" t="s">
        <v>1676</v>
      </c>
      <c r="D926" s="11" t="s">
        <v>260</v>
      </c>
      <c r="E926" s="19" t="s">
        <v>1926</v>
      </c>
      <c r="F926" s="10">
        <v>42036</v>
      </c>
      <c r="G926" s="10">
        <v>45689</v>
      </c>
      <c r="H926" s="11">
        <v>11</v>
      </c>
      <c r="I926" s="20" t="s">
        <v>259</v>
      </c>
      <c r="J926" s="11" t="s">
        <v>261</v>
      </c>
      <c r="K926" s="11" t="s">
        <v>2877</v>
      </c>
      <c r="L926" s="11">
        <v>2</v>
      </c>
    </row>
    <row r="927" spans="1:12">
      <c r="A927" s="11" t="s">
        <v>1677</v>
      </c>
      <c r="D927" s="11" t="s">
        <v>260</v>
      </c>
      <c r="E927" s="19" t="s">
        <v>1927</v>
      </c>
      <c r="F927" s="10">
        <v>42036</v>
      </c>
      <c r="G927" s="10">
        <v>45689</v>
      </c>
      <c r="H927" s="11">
        <v>11</v>
      </c>
      <c r="I927" s="20" t="s">
        <v>259</v>
      </c>
      <c r="J927" s="11" t="s">
        <v>261</v>
      </c>
      <c r="K927" s="11" t="s">
        <v>2877</v>
      </c>
      <c r="L927" s="11">
        <v>2</v>
      </c>
    </row>
    <row r="928" spans="1:12">
      <c r="A928" s="11" t="s">
        <v>1678</v>
      </c>
      <c r="D928" s="11" t="s">
        <v>260</v>
      </c>
      <c r="E928" s="19" t="s">
        <v>1928</v>
      </c>
      <c r="F928" s="10">
        <v>42036</v>
      </c>
      <c r="G928" s="10">
        <v>45689</v>
      </c>
      <c r="H928" s="11">
        <v>11</v>
      </c>
      <c r="I928" s="20" t="s">
        <v>259</v>
      </c>
      <c r="J928" s="11" t="s">
        <v>261</v>
      </c>
      <c r="K928" s="11" t="s">
        <v>2877</v>
      </c>
      <c r="L928" s="11">
        <v>2</v>
      </c>
    </row>
    <row r="929" spans="1:12">
      <c r="A929" s="11" t="s">
        <v>1679</v>
      </c>
      <c r="D929" s="11" t="s">
        <v>260</v>
      </c>
      <c r="E929" s="19" t="s">
        <v>1929</v>
      </c>
      <c r="F929" s="10">
        <v>42036</v>
      </c>
      <c r="G929" s="10">
        <v>45689</v>
      </c>
      <c r="H929" s="11">
        <v>11</v>
      </c>
      <c r="I929" s="20" t="s">
        <v>259</v>
      </c>
      <c r="J929" s="11" t="s">
        <v>261</v>
      </c>
      <c r="K929" s="11" t="s">
        <v>2877</v>
      </c>
      <c r="L929" s="11">
        <v>2</v>
      </c>
    </row>
    <row r="930" spans="1:12">
      <c r="A930" s="11" t="s">
        <v>1680</v>
      </c>
      <c r="D930" s="11" t="s">
        <v>260</v>
      </c>
      <c r="E930" s="19" t="s">
        <v>1930</v>
      </c>
      <c r="F930" s="10">
        <v>42036</v>
      </c>
      <c r="G930" s="10">
        <v>45689</v>
      </c>
      <c r="H930" s="11">
        <v>11</v>
      </c>
      <c r="I930" s="20" t="s">
        <v>259</v>
      </c>
      <c r="J930" s="11" t="s">
        <v>261</v>
      </c>
      <c r="K930" s="11" t="s">
        <v>2877</v>
      </c>
      <c r="L930" s="11">
        <v>2</v>
      </c>
    </row>
    <row r="931" spans="1:12">
      <c r="A931" s="11" t="s">
        <v>1681</v>
      </c>
      <c r="D931" s="11" t="s">
        <v>260</v>
      </c>
      <c r="E931" s="19" t="s">
        <v>1931</v>
      </c>
      <c r="F931" s="10">
        <v>42036</v>
      </c>
      <c r="G931" s="10">
        <v>45689</v>
      </c>
      <c r="H931" s="11">
        <v>11</v>
      </c>
      <c r="I931" s="20" t="s">
        <v>259</v>
      </c>
      <c r="J931" s="11" t="s">
        <v>261</v>
      </c>
      <c r="K931" s="11" t="s">
        <v>2877</v>
      </c>
      <c r="L931" s="11">
        <v>2</v>
      </c>
    </row>
    <row r="932" spans="1:12">
      <c r="A932" s="11" t="s">
        <v>1682</v>
      </c>
      <c r="D932" s="11" t="s">
        <v>260</v>
      </c>
      <c r="E932" s="19" t="s">
        <v>1932</v>
      </c>
      <c r="F932" s="10">
        <v>42036</v>
      </c>
      <c r="G932" s="10">
        <v>45689</v>
      </c>
      <c r="H932" s="11">
        <v>11</v>
      </c>
      <c r="I932" s="20" t="s">
        <v>259</v>
      </c>
      <c r="J932" s="11" t="s">
        <v>261</v>
      </c>
      <c r="K932" s="11" t="s">
        <v>2877</v>
      </c>
      <c r="L932" s="11">
        <v>2</v>
      </c>
    </row>
    <row r="933" spans="1:12">
      <c r="A933" s="11" t="s">
        <v>1683</v>
      </c>
      <c r="D933" s="11" t="s">
        <v>260</v>
      </c>
      <c r="E933" s="19" t="s">
        <v>1933</v>
      </c>
      <c r="F933" s="10">
        <v>42036</v>
      </c>
      <c r="G933" s="10">
        <v>45689</v>
      </c>
      <c r="H933" s="11">
        <v>11</v>
      </c>
      <c r="I933" s="20" t="s">
        <v>259</v>
      </c>
      <c r="J933" s="11" t="s">
        <v>261</v>
      </c>
      <c r="K933" s="11" t="s">
        <v>2877</v>
      </c>
      <c r="L933" s="11">
        <v>2</v>
      </c>
    </row>
    <row r="934" spans="1:12">
      <c r="A934" s="11" t="s">
        <v>1684</v>
      </c>
      <c r="D934" s="11" t="s">
        <v>260</v>
      </c>
      <c r="E934" s="19" t="s">
        <v>1934</v>
      </c>
      <c r="F934" s="10">
        <v>42036</v>
      </c>
      <c r="G934" s="10">
        <v>45689</v>
      </c>
      <c r="H934" s="11">
        <v>11</v>
      </c>
      <c r="I934" s="20" t="s">
        <v>259</v>
      </c>
      <c r="J934" s="11" t="s">
        <v>261</v>
      </c>
      <c r="K934" s="11" t="s">
        <v>2877</v>
      </c>
      <c r="L934" s="11">
        <v>2</v>
      </c>
    </row>
    <row r="935" spans="1:12">
      <c r="A935" s="11" t="s">
        <v>1685</v>
      </c>
      <c r="D935" s="11" t="s">
        <v>260</v>
      </c>
      <c r="E935" s="19" t="s">
        <v>1935</v>
      </c>
      <c r="F935" s="10">
        <v>42036</v>
      </c>
      <c r="G935" s="10">
        <v>45689</v>
      </c>
      <c r="H935" s="11">
        <v>11</v>
      </c>
      <c r="I935" s="20" t="s">
        <v>259</v>
      </c>
      <c r="J935" s="11" t="s">
        <v>261</v>
      </c>
      <c r="K935" s="11" t="s">
        <v>2877</v>
      </c>
      <c r="L935" s="11">
        <v>2</v>
      </c>
    </row>
    <row r="936" spans="1:12">
      <c r="A936" s="11" t="s">
        <v>1686</v>
      </c>
      <c r="D936" s="11" t="s">
        <v>260</v>
      </c>
      <c r="E936" s="19" t="s">
        <v>1936</v>
      </c>
      <c r="F936" s="10">
        <v>42036</v>
      </c>
      <c r="G936" s="10">
        <v>45689</v>
      </c>
      <c r="H936" s="11">
        <v>11</v>
      </c>
      <c r="I936" s="20" t="s">
        <v>259</v>
      </c>
      <c r="J936" s="11" t="s">
        <v>261</v>
      </c>
      <c r="K936" s="11" t="s">
        <v>2877</v>
      </c>
      <c r="L936" s="11">
        <v>2</v>
      </c>
    </row>
    <row r="937" spans="1:12">
      <c r="A937" s="11" t="s">
        <v>1687</v>
      </c>
      <c r="D937" s="11" t="s">
        <v>260</v>
      </c>
      <c r="E937" s="19" t="s">
        <v>1937</v>
      </c>
      <c r="F937" s="10">
        <v>42036</v>
      </c>
      <c r="G937" s="10">
        <v>45689</v>
      </c>
      <c r="H937" s="11">
        <v>11</v>
      </c>
      <c r="I937" s="20" t="s">
        <v>259</v>
      </c>
      <c r="J937" s="11" t="s">
        <v>261</v>
      </c>
      <c r="K937" s="11" t="s">
        <v>2877</v>
      </c>
      <c r="L937" s="11">
        <v>2</v>
      </c>
    </row>
    <row r="938" spans="1:12">
      <c r="A938" s="11" t="s">
        <v>1688</v>
      </c>
      <c r="D938" s="11" t="s">
        <v>260</v>
      </c>
      <c r="E938" s="19" t="s">
        <v>1938</v>
      </c>
      <c r="F938" s="10">
        <v>42036</v>
      </c>
      <c r="G938" s="10">
        <v>45689</v>
      </c>
      <c r="H938" s="11">
        <v>11</v>
      </c>
      <c r="I938" s="20" t="s">
        <v>259</v>
      </c>
      <c r="J938" s="11" t="s">
        <v>261</v>
      </c>
      <c r="K938" s="11" t="s">
        <v>2877</v>
      </c>
      <c r="L938" s="11">
        <v>2</v>
      </c>
    </row>
    <row r="939" spans="1:12">
      <c r="A939" s="11" t="s">
        <v>1689</v>
      </c>
      <c r="D939" s="11" t="s">
        <v>260</v>
      </c>
      <c r="E939" s="19" t="s">
        <v>1939</v>
      </c>
      <c r="F939" s="10">
        <v>42036</v>
      </c>
      <c r="G939" s="10">
        <v>45689</v>
      </c>
      <c r="H939" s="11">
        <v>11</v>
      </c>
      <c r="I939" s="20" t="s">
        <v>259</v>
      </c>
      <c r="J939" s="11" t="s">
        <v>261</v>
      </c>
      <c r="K939" s="11" t="s">
        <v>2877</v>
      </c>
      <c r="L939" s="11">
        <v>2</v>
      </c>
    </row>
    <row r="940" spans="1:12">
      <c r="A940" s="11" t="s">
        <v>1690</v>
      </c>
      <c r="D940" s="11" t="s">
        <v>260</v>
      </c>
      <c r="E940" s="19" t="s">
        <v>1940</v>
      </c>
      <c r="F940" s="10">
        <v>42036</v>
      </c>
      <c r="G940" s="10">
        <v>45689</v>
      </c>
      <c r="H940" s="11">
        <v>11</v>
      </c>
      <c r="I940" s="20" t="s">
        <v>259</v>
      </c>
      <c r="J940" s="11" t="s">
        <v>261</v>
      </c>
      <c r="K940" s="11" t="s">
        <v>2877</v>
      </c>
      <c r="L940" s="11">
        <v>2</v>
      </c>
    </row>
    <row r="941" spans="1:12">
      <c r="A941" s="11" t="s">
        <v>1691</v>
      </c>
      <c r="D941" s="11" t="s">
        <v>260</v>
      </c>
      <c r="E941" s="19" t="s">
        <v>1941</v>
      </c>
      <c r="F941" s="10">
        <v>42036</v>
      </c>
      <c r="G941" s="10">
        <v>45689</v>
      </c>
      <c r="H941" s="11">
        <v>11</v>
      </c>
      <c r="I941" s="20" t="s">
        <v>259</v>
      </c>
      <c r="J941" s="11" t="s">
        <v>261</v>
      </c>
      <c r="K941" s="11" t="s">
        <v>2877</v>
      </c>
      <c r="L941" s="11">
        <v>2</v>
      </c>
    </row>
    <row r="942" spans="1:12">
      <c r="A942" s="11" t="s">
        <v>1692</v>
      </c>
      <c r="D942" s="11" t="s">
        <v>260</v>
      </c>
      <c r="E942" s="19" t="s">
        <v>1942</v>
      </c>
      <c r="F942" s="10">
        <v>42036</v>
      </c>
      <c r="G942" s="10">
        <v>45689</v>
      </c>
      <c r="H942" s="11">
        <v>11</v>
      </c>
      <c r="I942" s="20" t="s">
        <v>259</v>
      </c>
      <c r="J942" s="11" t="s">
        <v>261</v>
      </c>
      <c r="K942" s="11" t="s">
        <v>2877</v>
      </c>
      <c r="L942" s="11">
        <v>2</v>
      </c>
    </row>
    <row r="943" spans="1:12">
      <c r="A943" s="11" t="s">
        <v>1693</v>
      </c>
      <c r="D943" s="11" t="s">
        <v>260</v>
      </c>
      <c r="E943" s="19" t="s">
        <v>1943</v>
      </c>
      <c r="F943" s="10">
        <v>42036</v>
      </c>
      <c r="G943" s="10">
        <v>45689</v>
      </c>
      <c r="H943" s="11">
        <v>11</v>
      </c>
      <c r="I943" s="20" t="s">
        <v>259</v>
      </c>
      <c r="J943" s="11" t="s">
        <v>261</v>
      </c>
      <c r="K943" s="11" t="s">
        <v>2877</v>
      </c>
      <c r="L943" s="11">
        <v>2</v>
      </c>
    </row>
    <row r="944" spans="1:12">
      <c r="A944" s="11" t="s">
        <v>1694</v>
      </c>
      <c r="D944" s="11" t="s">
        <v>260</v>
      </c>
      <c r="E944" s="19" t="s">
        <v>1944</v>
      </c>
      <c r="F944" s="10">
        <v>42036</v>
      </c>
      <c r="G944" s="10">
        <v>45689</v>
      </c>
      <c r="H944" s="11">
        <v>11</v>
      </c>
      <c r="I944" s="20" t="s">
        <v>259</v>
      </c>
      <c r="J944" s="11" t="s">
        <v>261</v>
      </c>
      <c r="K944" s="11" t="s">
        <v>2877</v>
      </c>
      <c r="L944" s="11">
        <v>2</v>
      </c>
    </row>
    <row r="945" spans="1:12">
      <c r="A945" s="11" t="s">
        <v>1695</v>
      </c>
      <c r="D945" s="11" t="s">
        <v>260</v>
      </c>
      <c r="E945" s="19" t="s">
        <v>1945</v>
      </c>
      <c r="F945" s="10">
        <v>42036</v>
      </c>
      <c r="G945" s="10">
        <v>45689</v>
      </c>
      <c r="H945" s="11">
        <v>11</v>
      </c>
      <c r="I945" s="20" t="s">
        <v>259</v>
      </c>
      <c r="J945" s="11" t="s">
        <v>261</v>
      </c>
      <c r="K945" s="11" t="s">
        <v>2877</v>
      </c>
      <c r="L945" s="11">
        <v>2</v>
      </c>
    </row>
    <row r="946" spans="1:12">
      <c r="A946" s="11" t="s">
        <v>1696</v>
      </c>
      <c r="D946" s="11" t="s">
        <v>260</v>
      </c>
      <c r="E946" s="19" t="s">
        <v>1946</v>
      </c>
      <c r="F946" s="10">
        <v>42036</v>
      </c>
      <c r="G946" s="10">
        <v>45689</v>
      </c>
      <c r="H946" s="11">
        <v>11</v>
      </c>
      <c r="I946" s="20" t="s">
        <v>259</v>
      </c>
      <c r="J946" s="11" t="s">
        <v>261</v>
      </c>
      <c r="K946" s="11" t="s">
        <v>2877</v>
      </c>
      <c r="L946" s="11">
        <v>2</v>
      </c>
    </row>
    <row r="947" spans="1:12">
      <c r="A947" s="11" t="s">
        <v>1697</v>
      </c>
      <c r="D947" s="11" t="s">
        <v>260</v>
      </c>
      <c r="E947" s="19" t="s">
        <v>1947</v>
      </c>
      <c r="F947" s="10">
        <v>42036</v>
      </c>
      <c r="G947" s="10">
        <v>45689</v>
      </c>
      <c r="H947" s="11">
        <v>11</v>
      </c>
      <c r="I947" s="20" t="s">
        <v>259</v>
      </c>
      <c r="J947" s="11" t="s">
        <v>261</v>
      </c>
      <c r="K947" s="11" t="s">
        <v>2877</v>
      </c>
      <c r="L947" s="11">
        <v>2</v>
      </c>
    </row>
    <row r="948" spans="1:12">
      <c r="A948" s="11" t="s">
        <v>1698</v>
      </c>
      <c r="D948" s="11" t="s">
        <v>260</v>
      </c>
      <c r="E948" s="19" t="s">
        <v>1948</v>
      </c>
      <c r="F948" s="10">
        <v>42036</v>
      </c>
      <c r="G948" s="10">
        <v>45689</v>
      </c>
      <c r="H948" s="11">
        <v>11</v>
      </c>
      <c r="I948" s="20" t="s">
        <v>259</v>
      </c>
      <c r="J948" s="11" t="s">
        <v>261</v>
      </c>
      <c r="K948" s="11" t="s">
        <v>2877</v>
      </c>
      <c r="L948" s="11">
        <v>2</v>
      </c>
    </row>
    <row r="949" spans="1:12">
      <c r="A949" s="11" t="s">
        <v>1699</v>
      </c>
      <c r="D949" s="11" t="s">
        <v>260</v>
      </c>
      <c r="E949" s="19" t="s">
        <v>1949</v>
      </c>
      <c r="F949" s="10">
        <v>42036</v>
      </c>
      <c r="G949" s="10">
        <v>45689</v>
      </c>
      <c r="H949" s="11">
        <v>11</v>
      </c>
      <c r="I949" s="20" t="s">
        <v>259</v>
      </c>
      <c r="J949" s="11" t="s">
        <v>261</v>
      </c>
      <c r="K949" s="11" t="s">
        <v>2877</v>
      </c>
      <c r="L949" s="11">
        <v>2</v>
      </c>
    </row>
    <row r="950" spans="1:12">
      <c r="A950" s="11" t="s">
        <v>1700</v>
      </c>
      <c r="D950" s="11" t="s">
        <v>260</v>
      </c>
      <c r="E950" s="19" t="s">
        <v>1950</v>
      </c>
      <c r="F950" s="10">
        <v>42036</v>
      </c>
      <c r="G950" s="10">
        <v>45689</v>
      </c>
      <c r="H950" s="11">
        <v>11</v>
      </c>
      <c r="I950" s="20" t="s">
        <v>259</v>
      </c>
      <c r="J950" s="11" t="s">
        <v>261</v>
      </c>
      <c r="K950" s="11" t="s">
        <v>2877</v>
      </c>
      <c r="L950" s="11">
        <v>2</v>
      </c>
    </row>
    <row r="951" spans="1:12">
      <c r="A951" s="11" t="s">
        <v>1701</v>
      </c>
      <c r="D951" s="11" t="s">
        <v>260</v>
      </c>
      <c r="E951" s="19" t="s">
        <v>1951</v>
      </c>
      <c r="F951" s="10">
        <v>42036</v>
      </c>
      <c r="G951" s="10">
        <v>45689</v>
      </c>
      <c r="H951" s="11">
        <v>11</v>
      </c>
      <c r="I951" s="20" t="s">
        <v>259</v>
      </c>
      <c r="J951" s="11" t="s">
        <v>261</v>
      </c>
      <c r="K951" s="11" t="s">
        <v>2877</v>
      </c>
      <c r="L951" s="11">
        <v>2</v>
      </c>
    </row>
    <row r="952" spans="1:12">
      <c r="A952" s="11" t="s">
        <v>1702</v>
      </c>
      <c r="D952" s="11" t="s">
        <v>260</v>
      </c>
      <c r="E952" s="19" t="s">
        <v>1952</v>
      </c>
      <c r="F952" s="10">
        <v>42036</v>
      </c>
      <c r="G952" s="10">
        <v>45689</v>
      </c>
      <c r="H952" s="11">
        <v>11</v>
      </c>
      <c r="I952" s="20" t="s">
        <v>259</v>
      </c>
      <c r="J952" s="11" t="s">
        <v>261</v>
      </c>
      <c r="K952" s="11" t="s">
        <v>2877</v>
      </c>
      <c r="L952" s="11">
        <v>2</v>
      </c>
    </row>
    <row r="953" spans="1:12">
      <c r="A953" s="11" t="s">
        <v>1703</v>
      </c>
      <c r="D953" s="11" t="s">
        <v>260</v>
      </c>
      <c r="E953" s="19" t="s">
        <v>1953</v>
      </c>
      <c r="F953" s="10">
        <v>42036</v>
      </c>
      <c r="G953" s="10">
        <v>45689</v>
      </c>
      <c r="H953" s="11">
        <v>11</v>
      </c>
      <c r="I953" s="20" t="s">
        <v>259</v>
      </c>
      <c r="J953" s="11" t="s">
        <v>261</v>
      </c>
      <c r="K953" s="11" t="s">
        <v>2877</v>
      </c>
      <c r="L953" s="11">
        <v>2</v>
      </c>
    </row>
    <row r="954" spans="1:12">
      <c r="A954" s="11" t="s">
        <v>1704</v>
      </c>
      <c r="D954" s="11" t="s">
        <v>260</v>
      </c>
      <c r="E954" s="19" t="s">
        <v>1954</v>
      </c>
      <c r="F954" s="10">
        <v>42036</v>
      </c>
      <c r="G954" s="10">
        <v>45689</v>
      </c>
      <c r="H954" s="11">
        <v>11</v>
      </c>
      <c r="I954" s="20" t="s">
        <v>259</v>
      </c>
      <c r="J954" s="11" t="s">
        <v>261</v>
      </c>
      <c r="K954" s="11" t="s">
        <v>2877</v>
      </c>
      <c r="L954" s="11">
        <v>2</v>
      </c>
    </row>
    <row r="955" spans="1:12">
      <c r="A955" s="11" t="s">
        <v>1705</v>
      </c>
      <c r="D955" s="11" t="s">
        <v>260</v>
      </c>
      <c r="E955" s="19" t="s">
        <v>1955</v>
      </c>
      <c r="F955" s="10">
        <v>42036</v>
      </c>
      <c r="G955" s="10">
        <v>45689</v>
      </c>
      <c r="H955" s="11">
        <v>11</v>
      </c>
      <c r="I955" s="20" t="s">
        <v>259</v>
      </c>
      <c r="J955" s="11" t="s">
        <v>261</v>
      </c>
      <c r="K955" s="11" t="s">
        <v>2877</v>
      </c>
      <c r="L955" s="11">
        <v>2</v>
      </c>
    </row>
    <row r="956" spans="1:12">
      <c r="A956" s="11" t="s">
        <v>1706</v>
      </c>
      <c r="D956" s="11" t="s">
        <v>260</v>
      </c>
      <c r="E956" s="19" t="s">
        <v>1956</v>
      </c>
      <c r="F956" s="10">
        <v>42036</v>
      </c>
      <c r="G956" s="10">
        <v>45689</v>
      </c>
      <c r="H956" s="11">
        <v>11</v>
      </c>
      <c r="I956" s="20" t="s">
        <v>259</v>
      </c>
      <c r="J956" s="11" t="s">
        <v>261</v>
      </c>
      <c r="K956" s="11" t="s">
        <v>2877</v>
      </c>
      <c r="L956" s="11">
        <v>2</v>
      </c>
    </row>
    <row r="957" spans="1:12">
      <c r="A957" s="11" t="s">
        <v>1707</v>
      </c>
      <c r="D957" s="11" t="s">
        <v>260</v>
      </c>
      <c r="E957" s="19" t="s">
        <v>1957</v>
      </c>
      <c r="F957" s="10">
        <v>42036</v>
      </c>
      <c r="G957" s="10">
        <v>45689</v>
      </c>
      <c r="H957" s="11">
        <v>11</v>
      </c>
      <c r="I957" s="20" t="s">
        <v>259</v>
      </c>
      <c r="J957" s="11" t="s">
        <v>261</v>
      </c>
      <c r="K957" s="11" t="s">
        <v>2877</v>
      </c>
      <c r="L957" s="11">
        <v>2</v>
      </c>
    </row>
    <row r="958" spans="1:12">
      <c r="A958" s="11" t="s">
        <v>1708</v>
      </c>
      <c r="D958" s="11" t="s">
        <v>260</v>
      </c>
      <c r="E958" s="19" t="s">
        <v>1958</v>
      </c>
      <c r="F958" s="10">
        <v>42036</v>
      </c>
      <c r="G958" s="10">
        <v>45689</v>
      </c>
      <c r="H958" s="11">
        <v>11</v>
      </c>
      <c r="I958" s="20" t="s">
        <v>259</v>
      </c>
      <c r="J958" s="11" t="s">
        <v>261</v>
      </c>
      <c r="K958" s="11" t="s">
        <v>2877</v>
      </c>
      <c r="L958" s="11">
        <v>2</v>
      </c>
    </row>
    <row r="959" spans="1:12">
      <c r="A959" s="11" t="s">
        <v>1709</v>
      </c>
      <c r="D959" s="11" t="s">
        <v>260</v>
      </c>
      <c r="E959" s="19" t="s">
        <v>1959</v>
      </c>
      <c r="F959" s="10">
        <v>42036</v>
      </c>
      <c r="G959" s="10">
        <v>45689</v>
      </c>
      <c r="H959" s="11">
        <v>11</v>
      </c>
      <c r="I959" s="20" t="s">
        <v>259</v>
      </c>
      <c r="J959" s="11" t="s">
        <v>261</v>
      </c>
      <c r="K959" s="11" t="s">
        <v>2877</v>
      </c>
      <c r="L959" s="11">
        <v>2</v>
      </c>
    </row>
    <row r="960" spans="1:12">
      <c r="A960" s="11" t="s">
        <v>1710</v>
      </c>
      <c r="D960" s="11" t="s">
        <v>260</v>
      </c>
      <c r="E960" s="19" t="s">
        <v>1960</v>
      </c>
      <c r="F960" s="10">
        <v>42036</v>
      </c>
      <c r="G960" s="10">
        <v>45689</v>
      </c>
      <c r="H960" s="11">
        <v>11</v>
      </c>
      <c r="I960" s="20" t="s">
        <v>259</v>
      </c>
      <c r="J960" s="11" t="s">
        <v>261</v>
      </c>
      <c r="K960" s="11" t="s">
        <v>2877</v>
      </c>
      <c r="L960" s="11">
        <v>2</v>
      </c>
    </row>
    <row r="961" spans="1:12">
      <c r="A961" s="11" t="s">
        <v>1711</v>
      </c>
      <c r="D961" s="11" t="s">
        <v>260</v>
      </c>
      <c r="E961" s="19" t="s">
        <v>1961</v>
      </c>
      <c r="F961" s="10">
        <v>42036</v>
      </c>
      <c r="G961" s="10">
        <v>45689</v>
      </c>
      <c r="H961" s="11">
        <v>11</v>
      </c>
      <c r="I961" s="20" t="s">
        <v>259</v>
      </c>
      <c r="J961" s="11" t="s">
        <v>261</v>
      </c>
      <c r="K961" s="11" t="s">
        <v>2877</v>
      </c>
      <c r="L961" s="11">
        <v>2</v>
      </c>
    </row>
    <row r="962" spans="1:12">
      <c r="A962" s="11" t="s">
        <v>1712</v>
      </c>
      <c r="D962" s="11" t="s">
        <v>260</v>
      </c>
      <c r="E962" s="19" t="s">
        <v>1962</v>
      </c>
      <c r="F962" s="10">
        <v>42036</v>
      </c>
      <c r="G962" s="10">
        <v>45689</v>
      </c>
      <c r="H962" s="11">
        <v>11</v>
      </c>
      <c r="I962" s="20" t="s">
        <v>259</v>
      </c>
      <c r="J962" s="11" t="s">
        <v>261</v>
      </c>
      <c r="K962" s="11" t="s">
        <v>2877</v>
      </c>
      <c r="L962" s="11">
        <v>2</v>
      </c>
    </row>
    <row r="963" spans="1:12">
      <c r="A963" s="11" t="s">
        <v>1713</v>
      </c>
      <c r="D963" s="11" t="s">
        <v>260</v>
      </c>
      <c r="E963" s="19" t="s">
        <v>1963</v>
      </c>
      <c r="F963" s="10">
        <v>42036</v>
      </c>
      <c r="G963" s="10">
        <v>45689</v>
      </c>
      <c r="H963" s="11">
        <v>11</v>
      </c>
      <c r="I963" s="20" t="s">
        <v>259</v>
      </c>
      <c r="J963" s="11" t="s">
        <v>261</v>
      </c>
      <c r="K963" s="11" t="s">
        <v>2877</v>
      </c>
      <c r="L963" s="11">
        <v>2</v>
      </c>
    </row>
    <row r="964" spans="1:12">
      <c r="A964" s="11" t="s">
        <v>1714</v>
      </c>
      <c r="D964" s="11" t="s">
        <v>260</v>
      </c>
      <c r="E964" s="19" t="s">
        <v>1964</v>
      </c>
      <c r="F964" s="10">
        <v>42036</v>
      </c>
      <c r="G964" s="10">
        <v>45689</v>
      </c>
      <c r="H964" s="11">
        <v>11</v>
      </c>
      <c r="I964" s="20" t="s">
        <v>259</v>
      </c>
      <c r="J964" s="11" t="s">
        <v>261</v>
      </c>
      <c r="K964" s="11" t="s">
        <v>2877</v>
      </c>
      <c r="L964" s="11">
        <v>2</v>
      </c>
    </row>
    <row r="965" spans="1:12">
      <c r="A965" s="11" t="s">
        <v>1715</v>
      </c>
      <c r="D965" s="11" t="s">
        <v>260</v>
      </c>
      <c r="E965" s="19" t="s">
        <v>1965</v>
      </c>
      <c r="F965" s="10">
        <v>42036</v>
      </c>
      <c r="G965" s="10">
        <v>45689</v>
      </c>
      <c r="H965" s="11">
        <v>11</v>
      </c>
      <c r="I965" s="20" t="s">
        <v>259</v>
      </c>
      <c r="J965" s="11" t="s">
        <v>261</v>
      </c>
      <c r="K965" s="11" t="s">
        <v>2877</v>
      </c>
      <c r="L965" s="11">
        <v>2</v>
      </c>
    </row>
    <row r="966" spans="1:12">
      <c r="A966" s="11" t="s">
        <v>1716</v>
      </c>
      <c r="D966" s="11" t="s">
        <v>260</v>
      </c>
      <c r="E966" s="19" t="s">
        <v>1966</v>
      </c>
      <c r="F966" s="10">
        <v>42036</v>
      </c>
      <c r="G966" s="10">
        <v>45689</v>
      </c>
      <c r="H966" s="11">
        <v>11</v>
      </c>
      <c r="I966" s="20" t="s">
        <v>259</v>
      </c>
      <c r="J966" s="11" t="s">
        <v>261</v>
      </c>
      <c r="K966" s="11" t="s">
        <v>2877</v>
      </c>
      <c r="L966" s="11">
        <v>2</v>
      </c>
    </row>
    <row r="967" spans="1:12">
      <c r="A967" s="11" t="s">
        <v>1717</v>
      </c>
      <c r="D967" s="11" t="s">
        <v>260</v>
      </c>
      <c r="E967" s="19" t="s">
        <v>1967</v>
      </c>
      <c r="F967" s="10">
        <v>42036</v>
      </c>
      <c r="G967" s="10">
        <v>45689</v>
      </c>
      <c r="H967" s="11">
        <v>11</v>
      </c>
      <c r="I967" s="20" t="s">
        <v>259</v>
      </c>
      <c r="J967" s="11" t="s">
        <v>261</v>
      </c>
      <c r="K967" s="11" t="s">
        <v>2877</v>
      </c>
      <c r="L967" s="11">
        <v>2</v>
      </c>
    </row>
    <row r="968" spans="1:12">
      <c r="A968" s="11" t="s">
        <v>1718</v>
      </c>
      <c r="D968" s="11" t="s">
        <v>260</v>
      </c>
      <c r="E968" s="19" t="s">
        <v>1968</v>
      </c>
      <c r="F968" s="10">
        <v>42036</v>
      </c>
      <c r="G968" s="10">
        <v>45689</v>
      </c>
      <c r="H968" s="11">
        <v>11</v>
      </c>
      <c r="I968" s="20" t="s">
        <v>259</v>
      </c>
      <c r="J968" s="11" t="s">
        <v>261</v>
      </c>
      <c r="K968" s="11" t="s">
        <v>2877</v>
      </c>
      <c r="L968" s="11">
        <v>2</v>
      </c>
    </row>
    <row r="969" spans="1:12">
      <c r="A969" s="11" t="s">
        <v>1719</v>
      </c>
      <c r="D969" s="11" t="s">
        <v>260</v>
      </c>
      <c r="E969" s="19" t="s">
        <v>1969</v>
      </c>
      <c r="F969" s="10">
        <v>42036</v>
      </c>
      <c r="G969" s="10">
        <v>45689</v>
      </c>
      <c r="H969" s="11">
        <v>11</v>
      </c>
      <c r="I969" s="20" t="s">
        <v>259</v>
      </c>
      <c r="J969" s="11" t="s">
        <v>261</v>
      </c>
      <c r="K969" s="11" t="s">
        <v>2877</v>
      </c>
      <c r="L969" s="11">
        <v>2</v>
      </c>
    </row>
    <row r="970" spans="1:12">
      <c r="A970" s="11" t="s">
        <v>1720</v>
      </c>
      <c r="D970" s="11" t="s">
        <v>260</v>
      </c>
      <c r="E970" s="19" t="s">
        <v>1970</v>
      </c>
      <c r="F970" s="10">
        <v>42036</v>
      </c>
      <c r="G970" s="10">
        <v>45689</v>
      </c>
      <c r="H970" s="11">
        <v>11</v>
      </c>
      <c r="I970" s="20" t="s">
        <v>259</v>
      </c>
      <c r="J970" s="11" t="s">
        <v>261</v>
      </c>
      <c r="K970" s="11" t="s">
        <v>2877</v>
      </c>
      <c r="L970" s="11">
        <v>2</v>
      </c>
    </row>
    <row r="971" spans="1:12">
      <c r="A971" s="11" t="s">
        <v>1721</v>
      </c>
      <c r="D971" s="11" t="s">
        <v>260</v>
      </c>
      <c r="E971" s="19" t="s">
        <v>1971</v>
      </c>
      <c r="F971" s="10">
        <v>42036</v>
      </c>
      <c r="G971" s="10">
        <v>45689</v>
      </c>
      <c r="H971" s="11">
        <v>11</v>
      </c>
      <c r="I971" s="20" t="s">
        <v>259</v>
      </c>
      <c r="J971" s="11" t="s">
        <v>261</v>
      </c>
      <c r="K971" s="11" t="s">
        <v>2877</v>
      </c>
      <c r="L971" s="11">
        <v>2</v>
      </c>
    </row>
    <row r="972" spans="1:12">
      <c r="A972" s="11" t="s">
        <v>1722</v>
      </c>
      <c r="D972" s="11" t="s">
        <v>260</v>
      </c>
      <c r="E972" s="19" t="s">
        <v>1972</v>
      </c>
      <c r="F972" s="10">
        <v>42036</v>
      </c>
      <c r="G972" s="10">
        <v>45689</v>
      </c>
      <c r="H972" s="11">
        <v>11</v>
      </c>
      <c r="I972" s="20" t="s">
        <v>259</v>
      </c>
      <c r="J972" s="11" t="s">
        <v>261</v>
      </c>
      <c r="K972" s="11" t="s">
        <v>2877</v>
      </c>
      <c r="L972" s="11">
        <v>2</v>
      </c>
    </row>
    <row r="973" spans="1:12">
      <c r="A973" s="11" t="s">
        <v>1723</v>
      </c>
      <c r="D973" s="11" t="s">
        <v>260</v>
      </c>
      <c r="E973" s="19" t="s">
        <v>1973</v>
      </c>
      <c r="F973" s="10">
        <v>42036</v>
      </c>
      <c r="G973" s="10">
        <v>45689</v>
      </c>
      <c r="H973" s="11">
        <v>11</v>
      </c>
      <c r="I973" s="20" t="s">
        <v>259</v>
      </c>
      <c r="J973" s="11" t="s">
        <v>261</v>
      </c>
      <c r="K973" s="11" t="s">
        <v>2877</v>
      </c>
      <c r="L973" s="11">
        <v>2</v>
      </c>
    </row>
    <row r="974" spans="1:12">
      <c r="A974" s="11" t="s">
        <v>1724</v>
      </c>
      <c r="D974" s="11" t="s">
        <v>260</v>
      </c>
      <c r="E974" s="19" t="s">
        <v>1974</v>
      </c>
      <c r="F974" s="10">
        <v>42036</v>
      </c>
      <c r="G974" s="10">
        <v>45689</v>
      </c>
      <c r="H974" s="11">
        <v>11</v>
      </c>
      <c r="I974" s="20" t="s">
        <v>259</v>
      </c>
      <c r="J974" s="11" t="s">
        <v>261</v>
      </c>
      <c r="K974" s="11" t="s">
        <v>2877</v>
      </c>
      <c r="L974" s="11">
        <v>2</v>
      </c>
    </row>
    <row r="975" spans="1:12">
      <c r="A975" s="11" t="s">
        <v>1725</v>
      </c>
      <c r="D975" s="11" t="s">
        <v>260</v>
      </c>
      <c r="E975" s="19" t="s">
        <v>1975</v>
      </c>
      <c r="F975" s="10">
        <v>42036</v>
      </c>
      <c r="G975" s="10">
        <v>45689</v>
      </c>
      <c r="H975" s="11">
        <v>11</v>
      </c>
      <c r="I975" s="20" t="s">
        <v>259</v>
      </c>
      <c r="J975" s="11" t="s">
        <v>261</v>
      </c>
      <c r="K975" s="11" t="s">
        <v>2877</v>
      </c>
      <c r="L975" s="11">
        <v>2</v>
      </c>
    </row>
    <row r="976" spans="1:12">
      <c r="A976" s="11" t="s">
        <v>1726</v>
      </c>
      <c r="D976" s="11" t="s">
        <v>260</v>
      </c>
      <c r="E976" s="19" t="s">
        <v>1976</v>
      </c>
      <c r="F976" s="10">
        <v>42036</v>
      </c>
      <c r="G976" s="10">
        <v>45689</v>
      </c>
      <c r="H976" s="11">
        <v>11</v>
      </c>
      <c r="I976" s="20" t="s">
        <v>259</v>
      </c>
      <c r="J976" s="11" t="s">
        <v>261</v>
      </c>
      <c r="K976" s="11" t="s">
        <v>2877</v>
      </c>
      <c r="L976" s="11">
        <v>2</v>
      </c>
    </row>
    <row r="977" spans="1:12">
      <c r="A977" s="11" t="s">
        <v>1727</v>
      </c>
      <c r="D977" s="11" t="s">
        <v>260</v>
      </c>
      <c r="E977" s="19" t="s">
        <v>1977</v>
      </c>
      <c r="F977" s="10">
        <v>42036</v>
      </c>
      <c r="G977" s="10">
        <v>45689</v>
      </c>
      <c r="H977" s="11">
        <v>11</v>
      </c>
      <c r="I977" s="20" t="s">
        <v>259</v>
      </c>
      <c r="J977" s="11" t="s">
        <v>261</v>
      </c>
      <c r="K977" s="11" t="s">
        <v>2877</v>
      </c>
      <c r="L977" s="11">
        <v>2</v>
      </c>
    </row>
    <row r="978" spans="1:12">
      <c r="A978" s="11" t="s">
        <v>1728</v>
      </c>
      <c r="D978" s="11" t="s">
        <v>260</v>
      </c>
      <c r="E978" s="19" t="s">
        <v>1978</v>
      </c>
      <c r="F978" s="10">
        <v>42036</v>
      </c>
      <c r="G978" s="10">
        <v>45689</v>
      </c>
      <c r="H978" s="11">
        <v>11</v>
      </c>
      <c r="I978" s="20" t="s">
        <v>259</v>
      </c>
      <c r="J978" s="11" t="s">
        <v>261</v>
      </c>
      <c r="K978" s="11" t="s">
        <v>2877</v>
      </c>
      <c r="L978" s="11">
        <v>2</v>
      </c>
    </row>
    <row r="979" spans="1:12">
      <c r="A979" s="11" t="s">
        <v>1729</v>
      </c>
      <c r="D979" s="11" t="s">
        <v>260</v>
      </c>
      <c r="E979" s="19" t="s">
        <v>1979</v>
      </c>
      <c r="F979" s="10">
        <v>42036</v>
      </c>
      <c r="G979" s="10">
        <v>45689</v>
      </c>
      <c r="H979" s="11">
        <v>11</v>
      </c>
      <c r="I979" s="20" t="s">
        <v>259</v>
      </c>
      <c r="J979" s="11" t="s">
        <v>261</v>
      </c>
      <c r="K979" s="11" t="s">
        <v>2877</v>
      </c>
      <c r="L979" s="11">
        <v>2</v>
      </c>
    </row>
    <row r="980" spans="1:12">
      <c r="A980" s="11" t="s">
        <v>1730</v>
      </c>
      <c r="D980" s="11" t="s">
        <v>260</v>
      </c>
      <c r="E980" s="19" t="s">
        <v>1980</v>
      </c>
      <c r="F980" s="10">
        <v>42036</v>
      </c>
      <c r="G980" s="10">
        <v>45689</v>
      </c>
      <c r="H980" s="11">
        <v>11</v>
      </c>
      <c r="I980" s="20" t="s">
        <v>259</v>
      </c>
      <c r="J980" s="11" t="s">
        <v>261</v>
      </c>
      <c r="K980" s="11" t="s">
        <v>2877</v>
      </c>
      <c r="L980" s="11">
        <v>2</v>
      </c>
    </row>
    <row r="981" spans="1:12">
      <c r="A981" s="11" t="s">
        <v>1731</v>
      </c>
      <c r="D981" s="11" t="s">
        <v>260</v>
      </c>
      <c r="E981" s="19" t="s">
        <v>1981</v>
      </c>
      <c r="F981" s="10">
        <v>42036</v>
      </c>
      <c r="G981" s="10">
        <v>45689</v>
      </c>
      <c r="H981" s="11">
        <v>11</v>
      </c>
      <c r="I981" s="20" t="s">
        <v>259</v>
      </c>
      <c r="J981" s="11" t="s">
        <v>261</v>
      </c>
      <c r="K981" s="11" t="s">
        <v>2877</v>
      </c>
      <c r="L981" s="11">
        <v>2</v>
      </c>
    </row>
    <row r="982" spans="1:12">
      <c r="A982" s="11" t="s">
        <v>1732</v>
      </c>
      <c r="D982" s="11" t="s">
        <v>260</v>
      </c>
      <c r="E982" s="19" t="s">
        <v>1982</v>
      </c>
      <c r="F982" s="10">
        <v>42036</v>
      </c>
      <c r="G982" s="10">
        <v>45689</v>
      </c>
      <c r="H982" s="11">
        <v>11</v>
      </c>
      <c r="I982" s="20" t="s">
        <v>259</v>
      </c>
      <c r="J982" s="11" t="s">
        <v>261</v>
      </c>
      <c r="K982" s="11" t="s">
        <v>2877</v>
      </c>
      <c r="L982" s="11">
        <v>2</v>
      </c>
    </row>
    <row r="983" spans="1:12">
      <c r="A983" s="11" t="s">
        <v>1733</v>
      </c>
      <c r="D983" s="11" t="s">
        <v>260</v>
      </c>
      <c r="E983" s="19" t="s">
        <v>1983</v>
      </c>
      <c r="F983" s="10">
        <v>42036</v>
      </c>
      <c r="G983" s="10">
        <v>45689</v>
      </c>
      <c r="H983" s="11">
        <v>11</v>
      </c>
      <c r="I983" s="20" t="s">
        <v>259</v>
      </c>
      <c r="J983" s="11" t="s">
        <v>261</v>
      </c>
      <c r="K983" s="11" t="s">
        <v>2877</v>
      </c>
      <c r="L983" s="11">
        <v>2</v>
      </c>
    </row>
    <row r="984" spans="1:12">
      <c r="A984" s="11" t="s">
        <v>1734</v>
      </c>
      <c r="D984" s="11" t="s">
        <v>260</v>
      </c>
      <c r="E984" s="19" t="s">
        <v>1984</v>
      </c>
      <c r="F984" s="10">
        <v>42036</v>
      </c>
      <c r="G984" s="10">
        <v>45689</v>
      </c>
      <c r="H984" s="11">
        <v>11</v>
      </c>
      <c r="I984" s="20" t="s">
        <v>259</v>
      </c>
      <c r="J984" s="11" t="s">
        <v>261</v>
      </c>
      <c r="K984" s="11" t="s">
        <v>2877</v>
      </c>
      <c r="L984" s="11">
        <v>2</v>
      </c>
    </row>
    <row r="985" spans="1:12">
      <c r="A985" s="11" t="s">
        <v>1735</v>
      </c>
      <c r="D985" s="11" t="s">
        <v>260</v>
      </c>
      <c r="E985" s="19" t="s">
        <v>1985</v>
      </c>
      <c r="F985" s="10">
        <v>42036</v>
      </c>
      <c r="G985" s="10">
        <v>45689</v>
      </c>
      <c r="H985" s="11">
        <v>11</v>
      </c>
      <c r="I985" s="20" t="s">
        <v>259</v>
      </c>
      <c r="J985" s="11" t="s">
        <v>261</v>
      </c>
      <c r="K985" s="11" t="s">
        <v>2877</v>
      </c>
      <c r="L985" s="11">
        <v>2</v>
      </c>
    </row>
    <row r="986" spans="1:12">
      <c r="A986" s="11" t="s">
        <v>1736</v>
      </c>
      <c r="D986" s="11" t="s">
        <v>260</v>
      </c>
      <c r="E986" s="19" t="s">
        <v>1986</v>
      </c>
      <c r="F986" s="10">
        <v>42036</v>
      </c>
      <c r="G986" s="10">
        <v>45689</v>
      </c>
      <c r="H986" s="11">
        <v>11</v>
      </c>
      <c r="I986" s="20" t="s">
        <v>259</v>
      </c>
      <c r="J986" s="11" t="s">
        <v>261</v>
      </c>
      <c r="K986" s="11" t="s">
        <v>2877</v>
      </c>
      <c r="L986" s="11">
        <v>2</v>
      </c>
    </row>
    <row r="987" spans="1:12">
      <c r="A987" s="11" t="s">
        <v>1737</v>
      </c>
      <c r="D987" s="11" t="s">
        <v>260</v>
      </c>
      <c r="E987" s="19" t="s">
        <v>1987</v>
      </c>
      <c r="F987" s="10">
        <v>42036</v>
      </c>
      <c r="G987" s="10">
        <v>45689</v>
      </c>
      <c r="H987" s="11">
        <v>11</v>
      </c>
      <c r="I987" s="20" t="s">
        <v>259</v>
      </c>
      <c r="J987" s="11" t="s">
        <v>261</v>
      </c>
      <c r="K987" s="11" t="s">
        <v>2877</v>
      </c>
      <c r="L987" s="11">
        <v>2</v>
      </c>
    </row>
    <row r="988" spans="1:12">
      <c r="A988" s="11" t="s">
        <v>1738</v>
      </c>
      <c r="D988" s="11" t="s">
        <v>260</v>
      </c>
      <c r="E988" s="19" t="s">
        <v>1988</v>
      </c>
      <c r="F988" s="10">
        <v>42036</v>
      </c>
      <c r="G988" s="10">
        <v>45689</v>
      </c>
      <c r="H988" s="11">
        <v>11</v>
      </c>
      <c r="I988" s="20" t="s">
        <v>259</v>
      </c>
      <c r="J988" s="11" t="s">
        <v>261</v>
      </c>
      <c r="K988" s="11" t="s">
        <v>2877</v>
      </c>
      <c r="L988" s="11">
        <v>2</v>
      </c>
    </row>
    <row r="989" spans="1:12">
      <c r="A989" s="11" t="s">
        <v>1739</v>
      </c>
      <c r="D989" s="11" t="s">
        <v>260</v>
      </c>
      <c r="E989" s="19" t="s">
        <v>1989</v>
      </c>
      <c r="F989" s="10">
        <v>42036</v>
      </c>
      <c r="G989" s="10">
        <v>45689</v>
      </c>
      <c r="H989" s="11">
        <v>11</v>
      </c>
      <c r="I989" s="20" t="s">
        <v>259</v>
      </c>
      <c r="J989" s="11" t="s">
        <v>261</v>
      </c>
      <c r="K989" s="11" t="s">
        <v>2877</v>
      </c>
      <c r="L989" s="11">
        <v>2</v>
      </c>
    </row>
    <row r="990" spans="1:12">
      <c r="A990" s="11" t="s">
        <v>1740</v>
      </c>
      <c r="D990" s="11" t="s">
        <v>260</v>
      </c>
      <c r="E990" s="19" t="s">
        <v>1990</v>
      </c>
      <c r="F990" s="10">
        <v>42036</v>
      </c>
      <c r="G990" s="10">
        <v>45689</v>
      </c>
      <c r="H990" s="11">
        <v>11</v>
      </c>
      <c r="I990" s="20" t="s">
        <v>259</v>
      </c>
      <c r="J990" s="11" t="s">
        <v>261</v>
      </c>
      <c r="K990" s="11" t="s">
        <v>2877</v>
      </c>
      <c r="L990" s="11">
        <v>2</v>
      </c>
    </row>
    <row r="991" spans="1:12">
      <c r="A991" s="11" t="s">
        <v>1741</v>
      </c>
      <c r="D991" s="11" t="s">
        <v>260</v>
      </c>
      <c r="E991" s="19" t="s">
        <v>1991</v>
      </c>
      <c r="F991" s="10">
        <v>42036</v>
      </c>
      <c r="G991" s="10">
        <v>45689</v>
      </c>
      <c r="H991" s="11">
        <v>11</v>
      </c>
      <c r="I991" s="20" t="s">
        <v>259</v>
      </c>
      <c r="J991" s="11" t="s">
        <v>261</v>
      </c>
      <c r="K991" s="11" t="s">
        <v>2877</v>
      </c>
      <c r="L991" s="11">
        <v>2</v>
      </c>
    </row>
    <row r="992" spans="1:12">
      <c r="A992" s="11" t="s">
        <v>1742</v>
      </c>
      <c r="D992" s="11" t="s">
        <v>260</v>
      </c>
      <c r="E992" s="19" t="s">
        <v>1992</v>
      </c>
      <c r="F992" s="10">
        <v>42036</v>
      </c>
      <c r="G992" s="10">
        <v>45689</v>
      </c>
      <c r="H992" s="11">
        <v>11</v>
      </c>
      <c r="I992" s="20" t="s">
        <v>259</v>
      </c>
      <c r="J992" s="11" t="s">
        <v>261</v>
      </c>
      <c r="K992" s="11" t="s">
        <v>2877</v>
      </c>
      <c r="L992" s="11">
        <v>2</v>
      </c>
    </row>
    <row r="993" spans="1:12">
      <c r="A993" s="11" t="s">
        <v>1743</v>
      </c>
      <c r="D993" s="11" t="s">
        <v>260</v>
      </c>
      <c r="E993" s="19" t="s">
        <v>1993</v>
      </c>
      <c r="F993" s="10">
        <v>42036</v>
      </c>
      <c r="G993" s="10">
        <v>45689</v>
      </c>
      <c r="H993" s="11">
        <v>11</v>
      </c>
      <c r="I993" s="20" t="s">
        <v>259</v>
      </c>
      <c r="J993" s="11" t="s">
        <v>261</v>
      </c>
      <c r="K993" s="11" t="s">
        <v>2877</v>
      </c>
      <c r="L993" s="11">
        <v>2</v>
      </c>
    </row>
    <row r="994" spans="1:12">
      <c r="A994" s="11" t="s">
        <v>1744</v>
      </c>
      <c r="D994" s="11" t="s">
        <v>260</v>
      </c>
      <c r="E994" s="19" t="s">
        <v>1994</v>
      </c>
      <c r="F994" s="10">
        <v>42036</v>
      </c>
      <c r="G994" s="10">
        <v>45689</v>
      </c>
      <c r="H994" s="11">
        <v>11</v>
      </c>
      <c r="I994" s="20" t="s">
        <v>259</v>
      </c>
      <c r="J994" s="11" t="s">
        <v>261</v>
      </c>
      <c r="K994" s="11" t="s">
        <v>2877</v>
      </c>
      <c r="L994" s="11">
        <v>2</v>
      </c>
    </row>
    <row r="995" spans="1:12">
      <c r="A995" s="11" t="s">
        <v>1745</v>
      </c>
      <c r="D995" s="11" t="s">
        <v>260</v>
      </c>
      <c r="E995" s="19" t="s">
        <v>1995</v>
      </c>
      <c r="F995" s="10">
        <v>42036</v>
      </c>
      <c r="G995" s="10">
        <v>45689</v>
      </c>
      <c r="H995" s="11">
        <v>11</v>
      </c>
      <c r="I995" s="20" t="s">
        <v>259</v>
      </c>
      <c r="J995" s="11" t="s">
        <v>261</v>
      </c>
      <c r="K995" s="11" t="s">
        <v>2877</v>
      </c>
      <c r="L995" s="11">
        <v>2</v>
      </c>
    </row>
    <row r="996" spans="1:12">
      <c r="A996" s="11" t="s">
        <v>1746</v>
      </c>
      <c r="D996" s="11" t="s">
        <v>260</v>
      </c>
      <c r="E996" s="19" t="s">
        <v>1996</v>
      </c>
      <c r="F996" s="10">
        <v>42036</v>
      </c>
      <c r="G996" s="10">
        <v>45689</v>
      </c>
      <c r="H996" s="11">
        <v>11</v>
      </c>
      <c r="I996" s="20" t="s">
        <v>259</v>
      </c>
      <c r="J996" s="11" t="s">
        <v>261</v>
      </c>
      <c r="K996" s="11" t="s">
        <v>2877</v>
      </c>
      <c r="L996" s="11">
        <v>2</v>
      </c>
    </row>
    <row r="997" spans="1:12">
      <c r="A997" s="11" t="s">
        <v>1747</v>
      </c>
      <c r="D997" s="11" t="s">
        <v>260</v>
      </c>
      <c r="E997" s="19" t="s">
        <v>1997</v>
      </c>
      <c r="F997" s="10">
        <v>42036</v>
      </c>
      <c r="G997" s="10">
        <v>45689</v>
      </c>
      <c r="H997" s="11">
        <v>11</v>
      </c>
      <c r="I997" s="20" t="s">
        <v>259</v>
      </c>
      <c r="J997" s="11" t="s">
        <v>261</v>
      </c>
      <c r="K997" s="11" t="s">
        <v>2877</v>
      </c>
      <c r="L997" s="11">
        <v>2</v>
      </c>
    </row>
    <row r="998" spans="1:12">
      <c r="A998" s="11" t="s">
        <v>1748</v>
      </c>
      <c r="D998" s="11" t="s">
        <v>260</v>
      </c>
      <c r="E998" s="19" t="s">
        <v>1998</v>
      </c>
      <c r="F998" s="10">
        <v>42036</v>
      </c>
      <c r="G998" s="10">
        <v>45689</v>
      </c>
      <c r="H998" s="11">
        <v>11</v>
      </c>
      <c r="I998" s="20" t="s">
        <v>259</v>
      </c>
      <c r="J998" s="11" t="s">
        <v>261</v>
      </c>
      <c r="K998" s="11" t="s">
        <v>2877</v>
      </c>
      <c r="L998" s="11">
        <v>2</v>
      </c>
    </row>
    <row r="999" spans="1:12">
      <c r="A999" s="11" t="s">
        <v>1749</v>
      </c>
      <c r="D999" s="11" t="s">
        <v>260</v>
      </c>
      <c r="E999" s="19" t="s">
        <v>1999</v>
      </c>
      <c r="F999" s="10">
        <v>42036</v>
      </c>
      <c r="G999" s="10">
        <v>45689</v>
      </c>
      <c r="H999" s="11">
        <v>11</v>
      </c>
      <c r="I999" s="20" t="s">
        <v>259</v>
      </c>
      <c r="J999" s="11" t="s">
        <v>261</v>
      </c>
      <c r="K999" s="11" t="s">
        <v>2877</v>
      </c>
      <c r="L999" s="11">
        <v>2</v>
      </c>
    </row>
    <row r="1000" spans="1:12">
      <c r="A1000" s="11" t="s">
        <v>1750</v>
      </c>
      <c r="D1000" s="11" t="s">
        <v>260</v>
      </c>
      <c r="E1000" s="19" t="s">
        <v>2000</v>
      </c>
      <c r="F1000" s="10">
        <v>42036</v>
      </c>
      <c r="G1000" s="10">
        <v>45689</v>
      </c>
      <c r="H1000" s="11">
        <v>11</v>
      </c>
      <c r="I1000" s="20" t="s">
        <v>259</v>
      </c>
      <c r="J1000" s="11" t="s">
        <v>261</v>
      </c>
      <c r="K1000" s="11" t="s">
        <v>2877</v>
      </c>
      <c r="L1000" s="11">
        <v>2</v>
      </c>
    </row>
    <row r="1001" spans="1:12">
      <c r="A1001" s="11" t="s">
        <v>1751</v>
      </c>
      <c r="D1001" s="11" t="s">
        <v>260</v>
      </c>
      <c r="E1001" s="19" t="s">
        <v>2001</v>
      </c>
      <c r="F1001" s="10">
        <v>42036</v>
      </c>
      <c r="G1001" s="10">
        <v>45689</v>
      </c>
      <c r="H1001" s="11">
        <v>11</v>
      </c>
      <c r="I1001" s="20" t="s">
        <v>259</v>
      </c>
      <c r="J1001" s="11" t="s">
        <v>261</v>
      </c>
      <c r="K1001" s="11" t="s">
        <v>2877</v>
      </c>
      <c r="L1001" s="11">
        <v>2</v>
      </c>
    </row>
    <row r="1002" spans="1:12">
      <c r="A1002" s="11" t="s">
        <v>1752</v>
      </c>
      <c r="D1002" s="11" t="s">
        <v>260</v>
      </c>
      <c r="E1002" s="19" t="s">
        <v>2002</v>
      </c>
      <c r="F1002" s="10">
        <v>42036</v>
      </c>
      <c r="G1002" s="10">
        <v>45689</v>
      </c>
      <c r="H1002" s="11">
        <v>11</v>
      </c>
      <c r="I1002" s="20" t="s">
        <v>259</v>
      </c>
      <c r="J1002" s="11" t="s">
        <v>261</v>
      </c>
      <c r="K1002" s="11" t="s">
        <v>2877</v>
      </c>
      <c r="L1002" s="11">
        <v>2</v>
      </c>
    </row>
    <row r="1003" spans="1:12">
      <c r="A1003" s="11" t="s">
        <v>1753</v>
      </c>
      <c r="D1003" s="11" t="s">
        <v>260</v>
      </c>
      <c r="E1003" s="19" t="s">
        <v>2003</v>
      </c>
      <c r="F1003" s="10">
        <v>42036</v>
      </c>
      <c r="G1003" s="10">
        <v>45689</v>
      </c>
      <c r="H1003" s="11">
        <v>11</v>
      </c>
      <c r="I1003" s="20" t="s">
        <v>259</v>
      </c>
      <c r="J1003" s="11" t="s">
        <v>261</v>
      </c>
      <c r="K1003" s="11" t="s">
        <v>2877</v>
      </c>
      <c r="L1003" s="11">
        <v>2</v>
      </c>
    </row>
    <row r="1004" spans="1:12">
      <c r="A1004" s="11" t="s">
        <v>1754</v>
      </c>
      <c r="D1004" s="11" t="s">
        <v>260</v>
      </c>
      <c r="E1004" s="19" t="s">
        <v>2004</v>
      </c>
      <c r="F1004" s="10">
        <v>42036</v>
      </c>
      <c r="G1004" s="10">
        <v>45689</v>
      </c>
      <c r="H1004" s="11">
        <v>11</v>
      </c>
      <c r="I1004" s="20" t="s">
        <v>259</v>
      </c>
      <c r="J1004" s="11" t="s">
        <v>261</v>
      </c>
      <c r="K1004" s="11" t="s">
        <v>2877</v>
      </c>
      <c r="L1004" s="11">
        <v>2</v>
      </c>
    </row>
    <row r="1005" spans="1:12">
      <c r="A1005" s="11" t="s">
        <v>1755</v>
      </c>
      <c r="D1005" s="11" t="s">
        <v>260</v>
      </c>
      <c r="E1005" s="19" t="s">
        <v>2005</v>
      </c>
      <c r="F1005" s="10">
        <v>42036</v>
      </c>
      <c r="G1005" s="10">
        <v>45689</v>
      </c>
      <c r="H1005" s="11">
        <v>11</v>
      </c>
      <c r="I1005" s="20" t="s">
        <v>259</v>
      </c>
      <c r="J1005" s="11" t="s">
        <v>261</v>
      </c>
      <c r="K1005" s="11" t="s">
        <v>2877</v>
      </c>
      <c r="L1005" s="11">
        <v>2</v>
      </c>
    </row>
    <row r="1006" spans="1:12">
      <c r="A1006" s="11" t="s">
        <v>1756</v>
      </c>
      <c r="D1006" s="11" t="s">
        <v>260</v>
      </c>
      <c r="E1006" s="19" t="s">
        <v>2006</v>
      </c>
      <c r="F1006" s="10">
        <v>42036</v>
      </c>
      <c r="G1006" s="10">
        <v>45689</v>
      </c>
      <c r="H1006" s="11">
        <v>11</v>
      </c>
      <c r="I1006" s="20" t="s">
        <v>259</v>
      </c>
      <c r="J1006" s="11" t="s">
        <v>261</v>
      </c>
      <c r="K1006" s="11" t="s">
        <v>2877</v>
      </c>
      <c r="L1006" s="11">
        <v>2</v>
      </c>
    </row>
    <row r="1007" spans="1:12">
      <c r="A1007" s="11" t="s">
        <v>1757</v>
      </c>
      <c r="D1007" s="11" t="s">
        <v>260</v>
      </c>
      <c r="E1007" s="19" t="s">
        <v>2007</v>
      </c>
      <c r="F1007" s="10">
        <v>42036</v>
      </c>
      <c r="G1007" s="10">
        <v>45689</v>
      </c>
      <c r="H1007" s="11">
        <v>11</v>
      </c>
      <c r="I1007" s="20" t="s">
        <v>259</v>
      </c>
      <c r="J1007" s="11" t="s">
        <v>261</v>
      </c>
      <c r="K1007" s="11" t="s">
        <v>2877</v>
      </c>
      <c r="L1007" s="11">
        <v>2</v>
      </c>
    </row>
    <row r="1008" spans="1:12">
      <c r="A1008" s="11" t="s">
        <v>1758</v>
      </c>
      <c r="D1008" s="11" t="s">
        <v>260</v>
      </c>
      <c r="E1008" s="19" t="s">
        <v>2008</v>
      </c>
      <c r="F1008" s="10">
        <v>42036</v>
      </c>
      <c r="G1008" s="10">
        <v>45689</v>
      </c>
      <c r="H1008" s="11">
        <v>11</v>
      </c>
      <c r="I1008" s="20" t="s">
        <v>259</v>
      </c>
      <c r="J1008" s="11" t="s">
        <v>261</v>
      </c>
      <c r="K1008" s="11" t="s">
        <v>2877</v>
      </c>
      <c r="L1008" s="11">
        <v>2</v>
      </c>
    </row>
    <row r="1009" spans="1:12">
      <c r="A1009" s="11" t="s">
        <v>1759</v>
      </c>
      <c r="D1009" s="11" t="s">
        <v>260</v>
      </c>
      <c r="E1009" s="19" t="s">
        <v>2009</v>
      </c>
      <c r="F1009" s="10">
        <v>42036</v>
      </c>
      <c r="G1009" s="10">
        <v>45689</v>
      </c>
      <c r="H1009" s="11">
        <v>11</v>
      </c>
      <c r="I1009" s="20" t="s">
        <v>259</v>
      </c>
      <c r="J1009" s="11" t="s">
        <v>261</v>
      </c>
      <c r="K1009" s="11" t="s">
        <v>2877</v>
      </c>
      <c r="L1009" s="11">
        <v>2</v>
      </c>
    </row>
    <row r="1010" spans="1:12">
      <c r="A1010" s="11" t="s">
        <v>1760</v>
      </c>
      <c r="D1010" s="11" t="s">
        <v>260</v>
      </c>
      <c r="E1010" s="19" t="s">
        <v>2010</v>
      </c>
      <c r="F1010" s="10">
        <v>42036</v>
      </c>
      <c r="G1010" s="10">
        <v>45689</v>
      </c>
      <c r="H1010" s="11">
        <v>11</v>
      </c>
      <c r="I1010" s="20" t="s">
        <v>259</v>
      </c>
      <c r="J1010" s="11" t="s">
        <v>261</v>
      </c>
      <c r="K1010" s="11" t="s">
        <v>2877</v>
      </c>
      <c r="L1010" s="11">
        <v>2</v>
      </c>
    </row>
    <row r="1011" spans="1:12">
      <c r="A1011" s="11" t="s">
        <v>1761</v>
      </c>
      <c r="D1011" s="11" t="s">
        <v>260</v>
      </c>
      <c r="E1011" s="19" t="s">
        <v>2011</v>
      </c>
      <c r="F1011" s="10">
        <v>42036</v>
      </c>
      <c r="G1011" s="10">
        <v>45689</v>
      </c>
      <c r="H1011" s="11">
        <v>11</v>
      </c>
      <c r="I1011" s="20" t="s">
        <v>259</v>
      </c>
      <c r="J1011" s="11" t="s">
        <v>261</v>
      </c>
      <c r="K1011" s="11" t="s">
        <v>2877</v>
      </c>
      <c r="L1011" s="11">
        <v>2</v>
      </c>
    </row>
    <row r="1012" spans="1:12">
      <c r="A1012" s="11" t="s">
        <v>2012</v>
      </c>
      <c r="D1012" s="11" t="s">
        <v>260</v>
      </c>
      <c r="E1012" s="19" t="s">
        <v>2262</v>
      </c>
      <c r="F1012" s="10">
        <v>42036</v>
      </c>
      <c r="G1012" s="10">
        <v>45689</v>
      </c>
      <c r="H1012" s="11">
        <v>11</v>
      </c>
      <c r="I1012" s="20" t="s">
        <v>259</v>
      </c>
      <c r="J1012" s="11" t="s">
        <v>261</v>
      </c>
      <c r="K1012" s="11" t="s">
        <v>2877</v>
      </c>
      <c r="L1012" s="11">
        <v>2</v>
      </c>
    </row>
    <row r="1013" spans="1:12">
      <c r="A1013" s="11" t="s">
        <v>2013</v>
      </c>
      <c r="D1013" s="11" t="s">
        <v>260</v>
      </c>
      <c r="E1013" s="19" t="s">
        <v>2263</v>
      </c>
      <c r="F1013" s="10">
        <v>42036</v>
      </c>
      <c r="G1013" s="10">
        <v>45689</v>
      </c>
      <c r="H1013" s="11">
        <v>11</v>
      </c>
      <c r="I1013" s="20" t="s">
        <v>259</v>
      </c>
      <c r="J1013" s="11" t="s">
        <v>261</v>
      </c>
      <c r="K1013" s="11" t="s">
        <v>2877</v>
      </c>
      <c r="L1013" s="11">
        <v>2</v>
      </c>
    </row>
    <row r="1014" spans="1:12">
      <c r="A1014" s="11" t="s">
        <v>2014</v>
      </c>
      <c r="D1014" s="11" t="s">
        <v>260</v>
      </c>
      <c r="E1014" s="19" t="s">
        <v>2264</v>
      </c>
      <c r="F1014" s="10">
        <v>42036</v>
      </c>
      <c r="G1014" s="10">
        <v>45689</v>
      </c>
      <c r="H1014" s="11">
        <v>11</v>
      </c>
      <c r="I1014" s="20" t="s">
        <v>259</v>
      </c>
      <c r="J1014" s="11" t="s">
        <v>261</v>
      </c>
      <c r="K1014" s="11" t="s">
        <v>2877</v>
      </c>
      <c r="L1014" s="11">
        <v>2</v>
      </c>
    </row>
    <row r="1015" spans="1:12">
      <c r="A1015" s="11" t="s">
        <v>2015</v>
      </c>
      <c r="D1015" s="11" t="s">
        <v>260</v>
      </c>
      <c r="E1015" s="19" t="s">
        <v>2265</v>
      </c>
      <c r="F1015" s="10">
        <v>42036</v>
      </c>
      <c r="G1015" s="10">
        <v>45689</v>
      </c>
      <c r="H1015" s="11">
        <v>11</v>
      </c>
      <c r="I1015" s="20" t="s">
        <v>259</v>
      </c>
      <c r="J1015" s="11" t="s">
        <v>261</v>
      </c>
      <c r="K1015" s="11" t="s">
        <v>2877</v>
      </c>
      <c r="L1015" s="11">
        <v>2</v>
      </c>
    </row>
    <row r="1016" spans="1:12">
      <c r="A1016" s="11" t="s">
        <v>2016</v>
      </c>
      <c r="D1016" s="11" t="s">
        <v>260</v>
      </c>
      <c r="E1016" s="19" t="s">
        <v>2266</v>
      </c>
      <c r="F1016" s="10">
        <v>42036</v>
      </c>
      <c r="G1016" s="10">
        <v>45689</v>
      </c>
      <c r="H1016" s="11">
        <v>11</v>
      </c>
      <c r="I1016" s="20" t="s">
        <v>259</v>
      </c>
      <c r="J1016" s="11" t="s">
        <v>261</v>
      </c>
      <c r="K1016" s="11" t="s">
        <v>2877</v>
      </c>
      <c r="L1016" s="11">
        <v>2</v>
      </c>
    </row>
    <row r="1017" spans="1:12">
      <c r="A1017" s="11" t="s">
        <v>2017</v>
      </c>
      <c r="D1017" s="11" t="s">
        <v>260</v>
      </c>
      <c r="E1017" s="19" t="s">
        <v>2267</v>
      </c>
      <c r="F1017" s="10">
        <v>42036</v>
      </c>
      <c r="G1017" s="10">
        <v>45689</v>
      </c>
      <c r="H1017" s="11">
        <v>11</v>
      </c>
      <c r="I1017" s="20" t="s">
        <v>259</v>
      </c>
      <c r="J1017" s="11" t="s">
        <v>261</v>
      </c>
      <c r="K1017" s="11" t="s">
        <v>2877</v>
      </c>
      <c r="L1017" s="11">
        <v>2</v>
      </c>
    </row>
    <row r="1018" spans="1:12">
      <c r="A1018" s="11" t="s">
        <v>2018</v>
      </c>
      <c r="D1018" s="11" t="s">
        <v>260</v>
      </c>
      <c r="E1018" s="19" t="s">
        <v>2268</v>
      </c>
      <c r="F1018" s="10">
        <v>42036</v>
      </c>
      <c r="G1018" s="10">
        <v>45689</v>
      </c>
      <c r="H1018" s="11">
        <v>11</v>
      </c>
      <c r="I1018" s="20" t="s">
        <v>259</v>
      </c>
      <c r="J1018" s="11" t="s">
        <v>261</v>
      </c>
      <c r="K1018" s="11" t="s">
        <v>2877</v>
      </c>
      <c r="L1018" s="11">
        <v>2</v>
      </c>
    </row>
    <row r="1019" spans="1:12">
      <c r="A1019" s="11" t="s">
        <v>2019</v>
      </c>
      <c r="D1019" s="11" t="s">
        <v>260</v>
      </c>
      <c r="E1019" s="19" t="s">
        <v>2269</v>
      </c>
      <c r="F1019" s="10">
        <v>42036</v>
      </c>
      <c r="G1019" s="10">
        <v>45689</v>
      </c>
      <c r="H1019" s="11">
        <v>11</v>
      </c>
      <c r="I1019" s="20" t="s">
        <v>259</v>
      </c>
      <c r="J1019" s="11" t="s">
        <v>261</v>
      </c>
      <c r="K1019" s="11" t="s">
        <v>2877</v>
      </c>
      <c r="L1019" s="11">
        <v>2</v>
      </c>
    </row>
    <row r="1020" spans="1:12">
      <c r="A1020" s="11" t="s">
        <v>2020</v>
      </c>
      <c r="D1020" s="11" t="s">
        <v>260</v>
      </c>
      <c r="E1020" s="19" t="s">
        <v>2270</v>
      </c>
      <c r="F1020" s="10">
        <v>42036</v>
      </c>
      <c r="G1020" s="10">
        <v>45689</v>
      </c>
      <c r="H1020" s="11">
        <v>11</v>
      </c>
      <c r="I1020" s="20" t="s">
        <v>259</v>
      </c>
      <c r="J1020" s="11" t="s">
        <v>261</v>
      </c>
      <c r="K1020" s="11" t="s">
        <v>2877</v>
      </c>
      <c r="L1020" s="11">
        <v>2</v>
      </c>
    </row>
    <row r="1021" spans="1:12">
      <c r="A1021" s="11" t="s">
        <v>2021</v>
      </c>
      <c r="D1021" s="11" t="s">
        <v>260</v>
      </c>
      <c r="E1021" s="19" t="s">
        <v>2271</v>
      </c>
      <c r="F1021" s="10">
        <v>42036</v>
      </c>
      <c r="G1021" s="10">
        <v>45689</v>
      </c>
      <c r="H1021" s="11">
        <v>11</v>
      </c>
      <c r="I1021" s="20" t="s">
        <v>259</v>
      </c>
      <c r="J1021" s="11" t="s">
        <v>261</v>
      </c>
      <c r="K1021" s="11" t="s">
        <v>2877</v>
      </c>
      <c r="L1021" s="11">
        <v>2</v>
      </c>
    </row>
    <row r="1022" spans="1:12">
      <c r="A1022" s="11" t="s">
        <v>2022</v>
      </c>
      <c r="D1022" s="11" t="s">
        <v>260</v>
      </c>
      <c r="E1022" s="19" t="s">
        <v>2272</v>
      </c>
      <c r="F1022" s="10">
        <v>42036</v>
      </c>
      <c r="G1022" s="10">
        <v>45689</v>
      </c>
      <c r="H1022" s="11">
        <v>11</v>
      </c>
      <c r="I1022" s="20" t="s">
        <v>259</v>
      </c>
      <c r="J1022" s="11" t="s">
        <v>261</v>
      </c>
      <c r="K1022" s="11" t="s">
        <v>2877</v>
      </c>
      <c r="L1022" s="11">
        <v>2</v>
      </c>
    </row>
    <row r="1023" spans="1:12">
      <c r="A1023" s="11" t="s">
        <v>2023</v>
      </c>
      <c r="D1023" s="11" t="s">
        <v>260</v>
      </c>
      <c r="E1023" s="19" t="s">
        <v>2273</v>
      </c>
      <c r="F1023" s="10">
        <v>42036</v>
      </c>
      <c r="G1023" s="10">
        <v>45689</v>
      </c>
      <c r="H1023" s="11">
        <v>11</v>
      </c>
      <c r="I1023" s="20" t="s">
        <v>259</v>
      </c>
      <c r="J1023" s="11" t="s">
        <v>261</v>
      </c>
      <c r="K1023" s="11" t="s">
        <v>2877</v>
      </c>
      <c r="L1023" s="11">
        <v>2</v>
      </c>
    </row>
    <row r="1024" spans="1:12">
      <c r="A1024" s="11" t="s">
        <v>2024</v>
      </c>
      <c r="D1024" s="11" t="s">
        <v>260</v>
      </c>
      <c r="E1024" s="19" t="s">
        <v>2274</v>
      </c>
      <c r="F1024" s="10">
        <v>42036</v>
      </c>
      <c r="G1024" s="10">
        <v>45689</v>
      </c>
      <c r="H1024" s="11">
        <v>11</v>
      </c>
      <c r="I1024" s="20" t="s">
        <v>259</v>
      </c>
      <c r="J1024" s="11" t="s">
        <v>261</v>
      </c>
      <c r="K1024" s="11" t="s">
        <v>2877</v>
      </c>
      <c r="L1024" s="11">
        <v>2</v>
      </c>
    </row>
    <row r="1025" spans="1:12">
      <c r="A1025" s="11" t="s">
        <v>2025</v>
      </c>
      <c r="D1025" s="11" t="s">
        <v>260</v>
      </c>
      <c r="E1025" s="19" t="s">
        <v>2275</v>
      </c>
      <c r="F1025" s="10">
        <v>42036</v>
      </c>
      <c r="G1025" s="10">
        <v>45689</v>
      </c>
      <c r="H1025" s="11">
        <v>11</v>
      </c>
      <c r="I1025" s="20" t="s">
        <v>259</v>
      </c>
      <c r="J1025" s="11" t="s">
        <v>261</v>
      </c>
      <c r="K1025" s="11" t="s">
        <v>2877</v>
      </c>
      <c r="L1025" s="11">
        <v>2</v>
      </c>
    </row>
    <row r="1026" spans="1:12">
      <c r="A1026" s="11" t="s">
        <v>2026</v>
      </c>
      <c r="D1026" s="11" t="s">
        <v>260</v>
      </c>
      <c r="E1026" s="19" t="s">
        <v>2276</v>
      </c>
      <c r="F1026" s="10">
        <v>42036</v>
      </c>
      <c r="G1026" s="10">
        <v>45689</v>
      </c>
      <c r="H1026" s="11">
        <v>11</v>
      </c>
      <c r="I1026" s="20" t="s">
        <v>259</v>
      </c>
      <c r="J1026" s="11" t="s">
        <v>261</v>
      </c>
      <c r="K1026" s="11" t="s">
        <v>2877</v>
      </c>
      <c r="L1026" s="11">
        <v>2</v>
      </c>
    </row>
    <row r="1027" spans="1:12">
      <c r="A1027" s="11" t="s">
        <v>2027</v>
      </c>
      <c r="D1027" s="11" t="s">
        <v>260</v>
      </c>
      <c r="E1027" s="19" t="s">
        <v>2277</v>
      </c>
      <c r="F1027" s="10">
        <v>42036</v>
      </c>
      <c r="G1027" s="10">
        <v>45689</v>
      </c>
      <c r="H1027" s="11">
        <v>11</v>
      </c>
      <c r="I1027" s="20" t="s">
        <v>259</v>
      </c>
      <c r="J1027" s="11" t="s">
        <v>261</v>
      </c>
      <c r="K1027" s="11" t="s">
        <v>2877</v>
      </c>
      <c r="L1027" s="11">
        <v>2</v>
      </c>
    </row>
    <row r="1028" spans="1:12">
      <c r="A1028" s="11" t="s">
        <v>2028</v>
      </c>
      <c r="D1028" s="11" t="s">
        <v>260</v>
      </c>
      <c r="E1028" s="19" t="s">
        <v>2278</v>
      </c>
      <c r="F1028" s="10">
        <v>42036</v>
      </c>
      <c r="G1028" s="10">
        <v>45689</v>
      </c>
      <c r="H1028" s="11">
        <v>11</v>
      </c>
      <c r="I1028" s="20" t="s">
        <v>259</v>
      </c>
      <c r="J1028" s="11" t="s">
        <v>261</v>
      </c>
      <c r="K1028" s="11" t="s">
        <v>2877</v>
      </c>
      <c r="L1028" s="11">
        <v>2</v>
      </c>
    </row>
    <row r="1029" spans="1:12">
      <c r="A1029" s="11" t="s">
        <v>2029</v>
      </c>
      <c r="D1029" s="11" t="s">
        <v>260</v>
      </c>
      <c r="E1029" s="19" t="s">
        <v>2279</v>
      </c>
      <c r="F1029" s="10">
        <v>42036</v>
      </c>
      <c r="G1029" s="10">
        <v>45689</v>
      </c>
      <c r="H1029" s="11">
        <v>11</v>
      </c>
      <c r="I1029" s="20" t="s">
        <v>259</v>
      </c>
      <c r="J1029" s="11" t="s">
        <v>261</v>
      </c>
      <c r="K1029" s="11" t="s">
        <v>2877</v>
      </c>
      <c r="L1029" s="11">
        <v>2</v>
      </c>
    </row>
    <row r="1030" spans="1:12">
      <c r="A1030" s="11" t="s">
        <v>2030</v>
      </c>
      <c r="D1030" s="11" t="s">
        <v>260</v>
      </c>
      <c r="E1030" s="19" t="s">
        <v>2280</v>
      </c>
      <c r="F1030" s="10">
        <v>42036</v>
      </c>
      <c r="G1030" s="10">
        <v>45689</v>
      </c>
      <c r="H1030" s="11">
        <v>11</v>
      </c>
      <c r="I1030" s="20" t="s">
        <v>259</v>
      </c>
      <c r="J1030" s="11" t="s">
        <v>261</v>
      </c>
      <c r="K1030" s="11" t="s">
        <v>2877</v>
      </c>
      <c r="L1030" s="11">
        <v>2</v>
      </c>
    </row>
    <row r="1031" spans="1:12">
      <c r="A1031" s="11" t="s">
        <v>2031</v>
      </c>
      <c r="D1031" s="11" t="s">
        <v>260</v>
      </c>
      <c r="E1031" s="19" t="s">
        <v>2281</v>
      </c>
      <c r="F1031" s="10">
        <v>42036</v>
      </c>
      <c r="G1031" s="10">
        <v>45689</v>
      </c>
      <c r="H1031" s="11">
        <v>11</v>
      </c>
      <c r="I1031" s="20" t="s">
        <v>259</v>
      </c>
      <c r="J1031" s="11" t="s">
        <v>261</v>
      </c>
      <c r="K1031" s="11" t="s">
        <v>2877</v>
      </c>
      <c r="L1031" s="11">
        <v>2</v>
      </c>
    </row>
    <row r="1032" spans="1:12">
      <c r="A1032" s="11" t="s">
        <v>2032</v>
      </c>
      <c r="D1032" s="11" t="s">
        <v>260</v>
      </c>
      <c r="E1032" s="19" t="s">
        <v>2282</v>
      </c>
      <c r="F1032" s="10">
        <v>42036</v>
      </c>
      <c r="G1032" s="10">
        <v>45689</v>
      </c>
      <c r="H1032" s="11">
        <v>11</v>
      </c>
      <c r="I1032" s="20" t="s">
        <v>259</v>
      </c>
      <c r="J1032" s="11" t="s">
        <v>261</v>
      </c>
      <c r="K1032" s="11" t="s">
        <v>2877</v>
      </c>
      <c r="L1032" s="11">
        <v>2</v>
      </c>
    </row>
    <row r="1033" spans="1:12">
      <c r="A1033" s="11" t="s">
        <v>2033</v>
      </c>
      <c r="D1033" s="11" t="s">
        <v>260</v>
      </c>
      <c r="E1033" s="19" t="s">
        <v>2283</v>
      </c>
      <c r="F1033" s="10">
        <v>42036</v>
      </c>
      <c r="G1033" s="10">
        <v>45689</v>
      </c>
      <c r="H1033" s="11">
        <v>11</v>
      </c>
      <c r="I1033" s="20" t="s">
        <v>259</v>
      </c>
      <c r="J1033" s="11" t="s">
        <v>261</v>
      </c>
      <c r="K1033" s="11" t="s">
        <v>2877</v>
      </c>
      <c r="L1033" s="11">
        <v>2</v>
      </c>
    </row>
    <row r="1034" spans="1:12">
      <c r="A1034" s="11" t="s">
        <v>2034</v>
      </c>
      <c r="D1034" s="11" t="s">
        <v>260</v>
      </c>
      <c r="E1034" s="19" t="s">
        <v>2284</v>
      </c>
      <c r="F1034" s="10">
        <v>42036</v>
      </c>
      <c r="G1034" s="10">
        <v>45689</v>
      </c>
      <c r="H1034" s="11">
        <v>11</v>
      </c>
      <c r="I1034" s="20" t="s">
        <v>259</v>
      </c>
      <c r="J1034" s="11" t="s">
        <v>261</v>
      </c>
      <c r="K1034" s="11" t="s">
        <v>2877</v>
      </c>
      <c r="L1034" s="11">
        <v>2</v>
      </c>
    </row>
    <row r="1035" spans="1:12">
      <c r="A1035" s="11" t="s">
        <v>2035</v>
      </c>
      <c r="D1035" s="11" t="s">
        <v>260</v>
      </c>
      <c r="E1035" s="19" t="s">
        <v>2285</v>
      </c>
      <c r="F1035" s="10">
        <v>42036</v>
      </c>
      <c r="G1035" s="10">
        <v>45689</v>
      </c>
      <c r="H1035" s="11">
        <v>11</v>
      </c>
      <c r="I1035" s="20" t="s">
        <v>259</v>
      </c>
      <c r="J1035" s="11" t="s">
        <v>261</v>
      </c>
      <c r="K1035" s="11" t="s">
        <v>2877</v>
      </c>
      <c r="L1035" s="11">
        <v>2</v>
      </c>
    </row>
    <row r="1036" spans="1:12">
      <c r="A1036" s="11" t="s">
        <v>2036</v>
      </c>
      <c r="D1036" s="11" t="s">
        <v>260</v>
      </c>
      <c r="E1036" s="19" t="s">
        <v>2286</v>
      </c>
      <c r="F1036" s="10">
        <v>42036</v>
      </c>
      <c r="G1036" s="10">
        <v>45689</v>
      </c>
      <c r="H1036" s="11">
        <v>11</v>
      </c>
      <c r="I1036" s="20" t="s">
        <v>259</v>
      </c>
      <c r="J1036" s="11" t="s">
        <v>261</v>
      </c>
      <c r="K1036" s="11" t="s">
        <v>2877</v>
      </c>
      <c r="L1036" s="11">
        <v>2</v>
      </c>
    </row>
    <row r="1037" spans="1:12">
      <c r="A1037" s="11" t="s">
        <v>2037</v>
      </c>
      <c r="D1037" s="11" t="s">
        <v>260</v>
      </c>
      <c r="E1037" s="19" t="s">
        <v>2287</v>
      </c>
      <c r="F1037" s="10">
        <v>42036</v>
      </c>
      <c r="G1037" s="10">
        <v>45689</v>
      </c>
      <c r="H1037" s="11">
        <v>11</v>
      </c>
      <c r="I1037" s="20" t="s">
        <v>259</v>
      </c>
      <c r="J1037" s="11" t="s">
        <v>261</v>
      </c>
      <c r="K1037" s="11" t="s">
        <v>2877</v>
      </c>
      <c r="L1037" s="11">
        <v>2</v>
      </c>
    </row>
    <row r="1038" spans="1:12">
      <c r="A1038" s="11" t="s">
        <v>2038</v>
      </c>
      <c r="D1038" s="11" t="s">
        <v>260</v>
      </c>
      <c r="E1038" s="19" t="s">
        <v>2288</v>
      </c>
      <c r="F1038" s="10">
        <v>42036</v>
      </c>
      <c r="G1038" s="10">
        <v>45689</v>
      </c>
      <c r="H1038" s="11">
        <v>11</v>
      </c>
      <c r="I1038" s="20" t="s">
        <v>259</v>
      </c>
      <c r="J1038" s="11" t="s">
        <v>261</v>
      </c>
      <c r="K1038" s="11" t="s">
        <v>2877</v>
      </c>
      <c r="L1038" s="11">
        <v>2</v>
      </c>
    </row>
    <row r="1039" spans="1:12">
      <c r="A1039" s="11" t="s">
        <v>2039</v>
      </c>
      <c r="D1039" s="11" t="s">
        <v>260</v>
      </c>
      <c r="E1039" s="19" t="s">
        <v>2289</v>
      </c>
      <c r="F1039" s="10">
        <v>42036</v>
      </c>
      <c r="G1039" s="10">
        <v>45689</v>
      </c>
      <c r="H1039" s="11">
        <v>11</v>
      </c>
      <c r="I1039" s="20" t="s">
        <v>259</v>
      </c>
      <c r="J1039" s="11" t="s">
        <v>261</v>
      </c>
      <c r="K1039" s="11" t="s">
        <v>2877</v>
      </c>
      <c r="L1039" s="11">
        <v>2</v>
      </c>
    </row>
    <row r="1040" spans="1:12">
      <c r="A1040" s="11" t="s">
        <v>2040</v>
      </c>
      <c r="D1040" s="11" t="s">
        <v>260</v>
      </c>
      <c r="E1040" s="19" t="s">
        <v>2290</v>
      </c>
      <c r="F1040" s="10">
        <v>42036</v>
      </c>
      <c r="G1040" s="10">
        <v>45689</v>
      </c>
      <c r="H1040" s="11">
        <v>11</v>
      </c>
      <c r="I1040" s="20" t="s">
        <v>259</v>
      </c>
      <c r="J1040" s="11" t="s">
        <v>261</v>
      </c>
      <c r="K1040" s="11" t="s">
        <v>2877</v>
      </c>
      <c r="L1040" s="11">
        <v>2</v>
      </c>
    </row>
    <row r="1041" spans="1:12">
      <c r="A1041" s="11" t="s">
        <v>2041</v>
      </c>
      <c r="D1041" s="11" t="s">
        <v>260</v>
      </c>
      <c r="E1041" s="19" t="s">
        <v>2291</v>
      </c>
      <c r="F1041" s="10">
        <v>42036</v>
      </c>
      <c r="G1041" s="10">
        <v>45689</v>
      </c>
      <c r="H1041" s="11">
        <v>11</v>
      </c>
      <c r="I1041" s="20" t="s">
        <v>259</v>
      </c>
      <c r="J1041" s="11" t="s">
        <v>261</v>
      </c>
      <c r="K1041" s="11" t="s">
        <v>2877</v>
      </c>
      <c r="L1041" s="11">
        <v>2</v>
      </c>
    </row>
    <row r="1042" spans="1:12">
      <c r="A1042" s="11" t="s">
        <v>2042</v>
      </c>
      <c r="D1042" s="11" t="s">
        <v>260</v>
      </c>
      <c r="E1042" s="19" t="s">
        <v>2292</v>
      </c>
      <c r="F1042" s="10">
        <v>42036</v>
      </c>
      <c r="G1042" s="10">
        <v>45689</v>
      </c>
      <c r="H1042" s="11">
        <v>11</v>
      </c>
      <c r="I1042" s="20" t="s">
        <v>259</v>
      </c>
      <c r="J1042" s="11" t="s">
        <v>261</v>
      </c>
      <c r="K1042" s="11" t="s">
        <v>2877</v>
      </c>
      <c r="L1042" s="11">
        <v>2</v>
      </c>
    </row>
    <row r="1043" spans="1:12">
      <c r="A1043" s="11" t="s">
        <v>2043</v>
      </c>
      <c r="D1043" s="11" t="s">
        <v>260</v>
      </c>
      <c r="E1043" s="19" t="s">
        <v>2293</v>
      </c>
      <c r="F1043" s="10">
        <v>42036</v>
      </c>
      <c r="G1043" s="10">
        <v>45689</v>
      </c>
      <c r="H1043" s="11">
        <v>11</v>
      </c>
      <c r="I1043" s="20" t="s">
        <v>259</v>
      </c>
      <c r="J1043" s="11" t="s">
        <v>261</v>
      </c>
      <c r="K1043" s="11" t="s">
        <v>2877</v>
      </c>
      <c r="L1043" s="11">
        <v>2</v>
      </c>
    </row>
    <row r="1044" spans="1:12">
      <c r="A1044" s="11" t="s">
        <v>2044</v>
      </c>
      <c r="D1044" s="11" t="s">
        <v>260</v>
      </c>
      <c r="E1044" s="19" t="s">
        <v>2294</v>
      </c>
      <c r="F1044" s="10">
        <v>42036</v>
      </c>
      <c r="G1044" s="10">
        <v>45689</v>
      </c>
      <c r="H1044" s="11">
        <v>11</v>
      </c>
      <c r="I1044" s="20" t="s">
        <v>259</v>
      </c>
      <c r="J1044" s="11" t="s">
        <v>261</v>
      </c>
      <c r="K1044" s="11" t="s">
        <v>2877</v>
      </c>
      <c r="L1044" s="11">
        <v>2</v>
      </c>
    </row>
    <row r="1045" spans="1:12">
      <c r="A1045" s="11" t="s">
        <v>2045</v>
      </c>
      <c r="D1045" s="11" t="s">
        <v>260</v>
      </c>
      <c r="E1045" s="19" t="s">
        <v>2295</v>
      </c>
      <c r="F1045" s="10">
        <v>42036</v>
      </c>
      <c r="G1045" s="10">
        <v>45689</v>
      </c>
      <c r="H1045" s="11">
        <v>11</v>
      </c>
      <c r="I1045" s="20" t="s">
        <v>259</v>
      </c>
      <c r="J1045" s="11" t="s">
        <v>261</v>
      </c>
      <c r="K1045" s="11" t="s">
        <v>2877</v>
      </c>
      <c r="L1045" s="11">
        <v>2</v>
      </c>
    </row>
    <row r="1046" spans="1:12">
      <c r="A1046" s="11" t="s">
        <v>2046</v>
      </c>
      <c r="D1046" s="11" t="s">
        <v>260</v>
      </c>
      <c r="E1046" s="19" t="s">
        <v>2296</v>
      </c>
      <c r="F1046" s="10">
        <v>42036</v>
      </c>
      <c r="G1046" s="10">
        <v>45689</v>
      </c>
      <c r="H1046" s="11">
        <v>11</v>
      </c>
      <c r="I1046" s="20" t="s">
        <v>259</v>
      </c>
      <c r="J1046" s="11" t="s">
        <v>261</v>
      </c>
      <c r="K1046" s="11" t="s">
        <v>2877</v>
      </c>
      <c r="L1046" s="11">
        <v>2</v>
      </c>
    </row>
    <row r="1047" spans="1:12">
      <c r="A1047" s="11" t="s">
        <v>2047</v>
      </c>
      <c r="D1047" s="11" t="s">
        <v>260</v>
      </c>
      <c r="E1047" s="19" t="s">
        <v>2297</v>
      </c>
      <c r="F1047" s="10">
        <v>42036</v>
      </c>
      <c r="G1047" s="10">
        <v>45689</v>
      </c>
      <c r="H1047" s="11">
        <v>11</v>
      </c>
      <c r="I1047" s="20" t="s">
        <v>259</v>
      </c>
      <c r="J1047" s="11" t="s">
        <v>261</v>
      </c>
      <c r="K1047" s="11" t="s">
        <v>2877</v>
      </c>
      <c r="L1047" s="11">
        <v>2</v>
      </c>
    </row>
    <row r="1048" spans="1:12">
      <c r="A1048" s="11" t="s">
        <v>2048</v>
      </c>
      <c r="D1048" s="11" t="s">
        <v>260</v>
      </c>
      <c r="E1048" s="19" t="s">
        <v>2298</v>
      </c>
      <c r="F1048" s="10">
        <v>42036</v>
      </c>
      <c r="G1048" s="10">
        <v>45689</v>
      </c>
      <c r="H1048" s="11">
        <v>11</v>
      </c>
      <c r="I1048" s="20" t="s">
        <v>259</v>
      </c>
      <c r="J1048" s="11" t="s">
        <v>261</v>
      </c>
      <c r="K1048" s="11" t="s">
        <v>2877</v>
      </c>
      <c r="L1048" s="11">
        <v>2</v>
      </c>
    </row>
    <row r="1049" spans="1:12">
      <c r="A1049" s="11" t="s">
        <v>2049</v>
      </c>
      <c r="D1049" s="11" t="s">
        <v>260</v>
      </c>
      <c r="E1049" s="19" t="s">
        <v>2299</v>
      </c>
      <c r="F1049" s="10">
        <v>42036</v>
      </c>
      <c r="G1049" s="10">
        <v>45689</v>
      </c>
      <c r="H1049" s="11">
        <v>11</v>
      </c>
      <c r="I1049" s="20" t="s">
        <v>259</v>
      </c>
      <c r="J1049" s="11" t="s">
        <v>261</v>
      </c>
      <c r="K1049" s="11" t="s">
        <v>2877</v>
      </c>
      <c r="L1049" s="11">
        <v>2</v>
      </c>
    </row>
    <row r="1050" spans="1:12">
      <c r="A1050" s="11" t="s">
        <v>2050</v>
      </c>
      <c r="D1050" s="11" t="s">
        <v>260</v>
      </c>
      <c r="E1050" s="19" t="s">
        <v>2300</v>
      </c>
      <c r="F1050" s="10">
        <v>42036</v>
      </c>
      <c r="G1050" s="10">
        <v>45689</v>
      </c>
      <c r="H1050" s="11">
        <v>11</v>
      </c>
      <c r="I1050" s="20" t="s">
        <v>259</v>
      </c>
      <c r="J1050" s="11" t="s">
        <v>261</v>
      </c>
      <c r="K1050" s="11" t="s">
        <v>2877</v>
      </c>
      <c r="L1050" s="11">
        <v>2</v>
      </c>
    </row>
    <row r="1051" spans="1:12">
      <c r="A1051" s="11" t="s">
        <v>2051</v>
      </c>
      <c r="D1051" s="11" t="s">
        <v>260</v>
      </c>
      <c r="E1051" s="19" t="s">
        <v>2301</v>
      </c>
      <c r="F1051" s="10">
        <v>42036</v>
      </c>
      <c r="G1051" s="10">
        <v>45689</v>
      </c>
      <c r="H1051" s="11">
        <v>11</v>
      </c>
      <c r="I1051" s="20" t="s">
        <v>259</v>
      </c>
      <c r="J1051" s="11" t="s">
        <v>261</v>
      </c>
      <c r="K1051" s="11" t="s">
        <v>2877</v>
      </c>
      <c r="L1051" s="11">
        <v>2</v>
      </c>
    </row>
    <row r="1052" spans="1:12">
      <c r="A1052" s="11" t="s">
        <v>2052</v>
      </c>
      <c r="D1052" s="11" t="s">
        <v>260</v>
      </c>
      <c r="E1052" s="19" t="s">
        <v>2302</v>
      </c>
      <c r="F1052" s="10">
        <v>42036</v>
      </c>
      <c r="G1052" s="10">
        <v>45689</v>
      </c>
      <c r="H1052" s="11">
        <v>11</v>
      </c>
      <c r="I1052" s="20" t="s">
        <v>259</v>
      </c>
      <c r="J1052" s="11" t="s">
        <v>261</v>
      </c>
      <c r="K1052" s="11" t="s">
        <v>2877</v>
      </c>
      <c r="L1052" s="11">
        <v>2</v>
      </c>
    </row>
    <row r="1053" spans="1:12">
      <c r="A1053" s="11" t="s">
        <v>2053</v>
      </c>
      <c r="D1053" s="11" t="s">
        <v>260</v>
      </c>
      <c r="E1053" s="19" t="s">
        <v>2303</v>
      </c>
      <c r="F1053" s="10">
        <v>42036</v>
      </c>
      <c r="G1053" s="10">
        <v>45689</v>
      </c>
      <c r="H1053" s="11">
        <v>11</v>
      </c>
      <c r="I1053" s="20" t="s">
        <v>259</v>
      </c>
      <c r="J1053" s="11" t="s">
        <v>261</v>
      </c>
      <c r="K1053" s="11" t="s">
        <v>2877</v>
      </c>
      <c r="L1053" s="11">
        <v>2</v>
      </c>
    </row>
    <row r="1054" spans="1:12">
      <c r="A1054" s="11" t="s">
        <v>2054</v>
      </c>
      <c r="D1054" s="11" t="s">
        <v>260</v>
      </c>
      <c r="E1054" s="19" t="s">
        <v>2304</v>
      </c>
      <c r="F1054" s="10">
        <v>42036</v>
      </c>
      <c r="G1054" s="10">
        <v>45689</v>
      </c>
      <c r="H1054" s="11">
        <v>11</v>
      </c>
      <c r="I1054" s="20" t="s">
        <v>259</v>
      </c>
      <c r="J1054" s="11" t="s">
        <v>261</v>
      </c>
      <c r="K1054" s="11" t="s">
        <v>2877</v>
      </c>
      <c r="L1054" s="11">
        <v>2</v>
      </c>
    </row>
    <row r="1055" spans="1:12">
      <c r="A1055" s="11" t="s">
        <v>2055</v>
      </c>
      <c r="D1055" s="11" t="s">
        <v>260</v>
      </c>
      <c r="E1055" s="19" t="s">
        <v>2305</v>
      </c>
      <c r="F1055" s="10">
        <v>42036</v>
      </c>
      <c r="G1055" s="10">
        <v>45689</v>
      </c>
      <c r="H1055" s="11">
        <v>11</v>
      </c>
      <c r="I1055" s="20" t="s">
        <v>259</v>
      </c>
      <c r="J1055" s="11" t="s">
        <v>261</v>
      </c>
      <c r="K1055" s="11" t="s">
        <v>2877</v>
      </c>
      <c r="L1055" s="11">
        <v>2</v>
      </c>
    </row>
    <row r="1056" spans="1:12">
      <c r="A1056" s="11" t="s">
        <v>2056</v>
      </c>
      <c r="D1056" s="11" t="s">
        <v>260</v>
      </c>
      <c r="E1056" s="19" t="s">
        <v>2306</v>
      </c>
      <c r="F1056" s="10">
        <v>42036</v>
      </c>
      <c r="G1056" s="10">
        <v>45689</v>
      </c>
      <c r="H1056" s="11">
        <v>11</v>
      </c>
      <c r="I1056" s="20" t="s">
        <v>259</v>
      </c>
      <c r="J1056" s="11" t="s">
        <v>261</v>
      </c>
      <c r="K1056" s="11" t="s">
        <v>2877</v>
      </c>
      <c r="L1056" s="11">
        <v>2</v>
      </c>
    </row>
    <row r="1057" spans="1:12">
      <c r="A1057" s="11" t="s">
        <v>2057</v>
      </c>
      <c r="D1057" s="11" t="s">
        <v>260</v>
      </c>
      <c r="E1057" s="19" t="s">
        <v>2307</v>
      </c>
      <c r="F1057" s="10">
        <v>42036</v>
      </c>
      <c r="G1057" s="10">
        <v>45689</v>
      </c>
      <c r="H1057" s="11">
        <v>11</v>
      </c>
      <c r="I1057" s="20" t="s">
        <v>259</v>
      </c>
      <c r="J1057" s="11" t="s">
        <v>261</v>
      </c>
      <c r="K1057" s="11" t="s">
        <v>2877</v>
      </c>
      <c r="L1057" s="11">
        <v>2</v>
      </c>
    </row>
    <row r="1058" spans="1:12">
      <c r="A1058" s="11" t="s">
        <v>2058</v>
      </c>
      <c r="D1058" s="11" t="s">
        <v>260</v>
      </c>
      <c r="E1058" s="19" t="s">
        <v>2308</v>
      </c>
      <c r="F1058" s="10">
        <v>42036</v>
      </c>
      <c r="G1058" s="10">
        <v>45689</v>
      </c>
      <c r="H1058" s="11">
        <v>11</v>
      </c>
      <c r="I1058" s="20" t="s">
        <v>259</v>
      </c>
      <c r="J1058" s="11" t="s">
        <v>261</v>
      </c>
      <c r="K1058" s="11" t="s">
        <v>2877</v>
      </c>
      <c r="L1058" s="11">
        <v>2</v>
      </c>
    </row>
    <row r="1059" spans="1:12">
      <c r="A1059" s="11" t="s">
        <v>2059</v>
      </c>
      <c r="D1059" s="11" t="s">
        <v>260</v>
      </c>
      <c r="E1059" s="19" t="s">
        <v>2309</v>
      </c>
      <c r="F1059" s="10">
        <v>42036</v>
      </c>
      <c r="G1059" s="10">
        <v>45689</v>
      </c>
      <c r="H1059" s="11">
        <v>11</v>
      </c>
      <c r="I1059" s="20" t="s">
        <v>259</v>
      </c>
      <c r="J1059" s="11" t="s">
        <v>261</v>
      </c>
      <c r="K1059" s="11" t="s">
        <v>2877</v>
      </c>
      <c r="L1059" s="11">
        <v>2</v>
      </c>
    </row>
    <row r="1060" spans="1:12">
      <c r="A1060" s="11" t="s">
        <v>2060</v>
      </c>
      <c r="D1060" s="11" t="s">
        <v>260</v>
      </c>
      <c r="E1060" s="19" t="s">
        <v>2310</v>
      </c>
      <c r="F1060" s="10">
        <v>42036</v>
      </c>
      <c r="G1060" s="10">
        <v>45689</v>
      </c>
      <c r="H1060" s="11">
        <v>11</v>
      </c>
      <c r="I1060" s="20" t="s">
        <v>259</v>
      </c>
      <c r="J1060" s="11" t="s">
        <v>261</v>
      </c>
      <c r="K1060" s="11" t="s">
        <v>2877</v>
      </c>
      <c r="L1060" s="11">
        <v>2</v>
      </c>
    </row>
    <row r="1061" spans="1:12">
      <c r="A1061" s="11" t="s">
        <v>2061</v>
      </c>
      <c r="D1061" s="11" t="s">
        <v>260</v>
      </c>
      <c r="E1061" s="19" t="s">
        <v>2311</v>
      </c>
      <c r="F1061" s="10">
        <v>42036</v>
      </c>
      <c r="G1061" s="10">
        <v>45689</v>
      </c>
      <c r="H1061" s="11">
        <v>11</v>
      </c>
      <c r="I1061" s="20" t="s">
        <v>259</v>
      </c>
      <c r="J1061" s="11" t="s">
        <v>261</v>
      </c>
      <c r="K1061" s="11" t="s">
        <v>2877</v>
      </c>
      <c r="L1061" s="11">
        <v>2</v>
      </c>
    </row>
    <row r="1062" spans="1:12">
      <c r="A1062" s="11" t="s">
        <v>2062</v>
      </c>
      <c r="D1062" s="11" t="s">
        <v>260</v>
      </c>
      <c r="E1062" s="19" t="s">
        <v>2312</v>
      </c>
      <c r="F1062" s="10">
        <v>42036</v>
      </c>
      <c r="G1062" s="10">
        <v>45689</v>
      </c>
      <c r="H1062" s="11">
        <v>11</v>
      </c>
      <c r="I1062" s="20" t="s">
        <v>259</v>
      </c>
      <c r="J1062" s="11" t="s">
        <v>261</v>
      </c>
      <c r="K1062" s="11" t="s">
        <v>2877</v>
      </c>
      <c r="L1062" s="11">
        <v>2</v>
      </c>
    </row>
    <row r="1063" spans="1:12">
      <c r="A1063" s="11" t="s">
        <v>2063</v>
      </c>
      <c r="D1063" s="11" t="s">
        <v>260</v>
      </c>
      <c r="E1063" s="19" t="s">
        <v>2313</v>
      </c>
      <c r="F1063" s="10">
        <v>42036</v>
      </c>
      <c r="G1063" s="10">
        <v>45689</v>
      </c>
      <c r="H1063" s="11">
        <v>11</v>
      </c>
      <c r="I1063" s="20" t="s">
        <v>259</v>
      </c>
      <c r="J1063" s="11" t="s">
        <v>261</v>
      </c>
      <c r="K1063" s="11" t="s">
        <v>2877</v>
      </c>
      <c r="L1063" s="11">
        <v>2</v>
      </c>
    </row>
    <row r="1064" spans="1:12">
      <c r="A1064" s="11" t="s">
        <v>2064</v>
      </c>
      <c r="D1064" s="11" t="s">
        <v>260</v>
      </c>
      <c r="E1064" s="19" t="s">
        <v>2314</v>
      </c>
      <c r="F1064" s="10">
        <v>42036</v>
      </c>
      <c r="G1064" s="10">
        <v>45689</v>
      </c>
      <c r="H1064" s="11">
        <v>11</v>
      </c>
      <c r="I1064" s="20" t="s">
        <v>259</v>
      </c>
      <c r="J1064" s="11" t="s">
        <v>261</v>
      </c>
      <c r="K1064" s="11" t="s">
        <v>2877</v>
      </c>
      <c r="L1064" s="11">
        <v>2</v>
      </c>
    </row>
    <row r="1065" spans="1:12">
      <c r="A1065" s="11" t="s">
        <v>2065</v>
      </c>
      <c r="D1065" s="11" t="s">
        <v>260</v>
      </c>
      <c r="E1065" s="19" t="s">
        <v>2315</v>
      </c>
      <c r="F1065" s="10">
        <v>42036</v>
      </c>
      <c r="G1065" s="10">
        <v>45689</v>
      </c>
      <c r="H1065" s="11">
        <v>11</v>
      </c>
      <c r="I1065" s="20" t="s">
        <v>259</v>
      </c>
      <c r="J1065" s="11" t="s">
        <v>261</v>
      </c>
      <c r="K1065" s="11" t="s">
        <v>2877</v>
      </c>
      <c r="L1065" s="11">
        <v>2</v>
      </c>
    </row>
    <row r="1066" spans="1:12">
      <c r="A1066" s="11" t="s">
        <v>2066</v>
      </c>
      <c r="D1066" s="11" t="s">
        <v>260</v>
      </c>
      <c r="E1066" s="19" t="s">
        <v>2316</v>
      </c>
      <c r="F1066" s="10">
        <v>42036</v>
      </c>
      <c r="G1066" s="10">
        <v>45689</v>
      </c>
      <c r="H1066" s="11">
        <v>11</v>
      </c>
      <c r="I1066" s="20" t="s">
        <v>259</v>
      </c>
      <c r="J1066" s="11" t="s">
        <v>261</v>
      </c>
      <c r="K1066" s="11" t="s">
        <v>2877</v>
      </c>
      <c r="L1066" s="11">
        <v>2</v>
      </c>
    </row>
    <row r="1067" spans="1:12">
      <c r="A1067" s="11" t="s">
        <v>2067</v>
      </c>
      <c r="D1067" s="11" t="s">
        <v>260</v>
      </c>
      <c r="E1067" s="19" t="s">
        <v>2317</v>
      </c>
      <c r="F1067" s="10">
        <v>42036</v>
      </c>
      <c r="G1067" s="10">
        <v>45689</v>
      </c>
      <c r="H1067" s="11">
        <v>11</v>
      </c>
      <c r="I1067" s="20" t="s">
        <v>259</v>
      </c>
      <c r="J1067" s="11" t="s">
        <v>261</v>
      </c>
      <c r="K1067" s="11" t="s">
        <v>2877</v>
      </c>
      <c r="L1067" s="11">
        <v>2</v>
      </c>
    </row>
    <row r="1068" spans="1:12">
      <c r="A1068" s="11" t="s">
        <v>2068</v>
      </c>
      <c r="D1068" s="11" t="s">
        <v>260</v>
      </c>
      <c r="E1068" s="19" t="s">
        <v>2318</v>
      </c>
      <c r="F1068" s="10">
        <v>42036</v>
      </c>
      <c r="G1068" s="10">
        <v>45689</v>
      </c>
      <c r="H1068" s="11">
        <v>11</v>
      </c>
      <c r="I1068" s="20" t="s">
        <v>259</v>
      </c>
      <c r="J1068" s="11" t="s">
        <v>261</v>
      </c>
      <c r="K1068" s="11" t="s">
        <v>2877</v>
      </c>
      <c r="L1068" s="11">
        <v>2</v>
      </c>
    </row>
    <row r="1069" spans="1:12">
      <c r="A1069" s="11" t="s">
        <v>2069</v>
      </c>
      <c r="D1069" s="11" t="s">
        <v>260</v>
      </c>
      <c r="E1069" s="19" t="s">
        <v>2319</v>
      </c>
      <c r="F1069" s="10">
        <v>42036</v>
      </c>
      <c r="G1069" s="10">
        <v>45689</v>
      </c>
      <c r="H1069" s="11">
        <v>11</v>
      </c>
      <c r="I1069" s="20" t="s">
        <v>259</v>
      </c>
      <c r="J1069" s="11" t="s">
        <v>261</v>
      </c>
      <c r="K1069" s="11" t="s">
        <v>2877</v>
      </c>
      <c r="L1069" s="11">
        <v>2</v>
      </c>
    </row>
    <row r="1070" spans="1:12">
      <c r="A1070" s="11" t="s">
        <v>2070</v>
      </c>
      <c r="D1070" s="11" t="s">
        <v>260</v>
      </c>
      <c r="E1070" s="19" t="s">
        <v>2320</v>
      </c>
      <c r="F1070" s="10">
        <v>42036</v>
      </c>
      <c r="G1070" s="10">
        <v>45689</v>
      </c>
      <c r="H1070" s="11">
        <v>11</v>
      </c>
      <c r="I1070" s="20" t="s">
        <v>259</v>
      </c>
      <c r="J1070" s="11" t="s">
        <v>261</v>
      </c>
      <c r="K1070" s="11" t="s">
        <v>2877</v>
      </c>
      <c r="L1070" s="11">
        <v>2</v>
      </c>
    </row>
    <row r="1071" spans="1:12">
      <c r="A1071" s="11" t="s">
        <v>2071</v>
      </c>
      <c r="D1071" s="11" t="s">
        <v>260</v>
      </c>
      <c r="E1071" s="19" t="s">
        <v>2321</v>
      </c>
      <c r="F1071" s="10">
        <v>42036</v>
      </c>
      <c r="G1071" s="10">
        <v>45689</v>
      </c>
      <c r="H1071" s="11">
        <v>11</v>
      </c>
      <c r="I1071" s="20" t="s">
        <v>259</v>
      </c>
      <c r="J1071" s="11" t="s">
        <v>261</v>
      </c>
      <c r="K1071" s="11" t="s">
        <v>2877</v>
      </c>
      <c r="L1071" s="11">
        <v>2</v>
      </c>
    </row>
    <row r="1072" spans="1:12">
      <c r="A1072" s="11" t="s">
        <v>2072</v>
      </c>
      <c r="D1072" s="11" t="s">
        <v>260</v>
      </c>
      <c r="E1072" s="19" t="s">
        <v>2322</v>
      </c>
      <c r="F1072" s="10">
        <v>42036</v>
      </c>
      <c r="G1072" s="10">
        <v>45689</v>
      </c>
      <c r="H1072" s="11">
        <v>11</v>
      </c>
      <c r="I1072" s="20" t="s">
        <v>259</v>
      </c>
      <c r="J1072" s="11" t="s">
        <v>261</v>
      </c>
      <c r="K1072" s="11" t="s">
        <v>2877</v>
      </c>
      <c r="L1072" s="11">
        <v>2</v>
      </c>
    </row>
    <row r="1073" spans="1:12">
      <c r="A1073" s="11" t="s">
        <v>2073</v>
      </c>
      <c r="D1073" s="11" t="s">
        <v>260</v>
      </c>
      <c r="E1073" s="19" t="s">
        <v>2323</v>
      </c>
      <c r="F1073" s="10">
        <v>42036</v>
      </c>
      <c r="G1073" s="10">
        <v>45689</v>
      </c>
      <c r="H1073" s="11">
        <v>11</v>
      </c>
      <c r="I1073" s="20" t="s">
        <v>259</v>
      </c>
      <c r="J1073" s="11" t="s">
        <v>261</v>
      </c>
      <c r="K1073" s="11" t="s">
        <v>2877</v>
      </c>
      <c r="L1073" s="11">
        <v>2</v>
      </c>
    </row>
    <row r="1074" spans="1:12">
      <c r="A1074" s="11" t="s">
        <v>2074</v>
      </c>
      <c r="D1074" s="11" t="s">
        <v>260</v>
      </c>
      <c r="E1074" s="19" t="s">
        <v>2324</v>
      </c>
      <c r="F1074" s="10">
        <v>42036</v>
      </c>
      <c r="G1074" s="10">
        <v>45689</v>
      </c>
      <c r="H1074" s="11">
        <v>11</v>
      </c>
      <c r="I1074" s="20" t="s">
        <v>259</v>
      </c>
      <c r="J1074" s="11" t="s">
        <v>261</v>
      </c>
      <c r="K1074" s="11" t="s">
        <v>2877</v>
      </c>
      <c r="L1074" s="11">
        <v>2</v>
      </c>
    </row>
    <row r="1075" spans="1:12">
      <c r="A1075" s="11" t="s">
        <v>2075</v>
      </c>
      <c r="D1075" s="11" t="s">
        <v>260</v>
      </c>
      <c r="E1075" s="19" t="s">
        <v>2325</v>
      </c>
      <c r="F1075" s="10">
        <v>42036</v>
      </c>
      <c r="G1075" s="10">
        <v>45689</v>
      </c>
      <c r="H1075" s="11">
        <v>11</v>
      </c>
      <c r="I1075" s="20" t="s">
        <v>259</v>
      </c>
      <c r="J1075" s="11" t="s">
        <v>261</v>
      </c>
      <c r="K1075" s="11" t="s">
        <v>2877</v>
      </c>
      <c r="L1075" s="11">
        <v>2</v>
      </c>
    </row>
    <row r="1076" spans="1:12">
      <c r="A1076" s="11" t="s">
        <v>2076</v>
      </c>
      <c r="D1076" s="11" t="s">
        <v>260</v>
      </c>
      <c r="E1076" s="19" t="s">
        <v>2326</v>
      </c>
      <c r="F1076" s="10">
        <v>42036</v>
      </c>
      <c r="G1076" s="10">
        <v>45689</v>
      </c>
      <c r="H1076" s="11">
        <v>11</v>
      </c>
      <c r="I1076" s="20" t="s">
        <v>259</v>
      </c>
      <c r="J1076" s="11" t="s">
        <v>261</v>
      </c>
      <c r="K1076" s="11" t="s">
        <v>2877</v>
      </c>
      <c r="L1076" s="11">
        <v>2</v>
      </c>
    </row>
    <row r="1077" spans="1:12">
      <c r="A1077" s="11" t="s">
        <v>2077</v>
      </c>
      <c r="D1077" s="11" t="s">
        <v>260</v>
      </c>
      <c r="E1077" s="19" t="s">
        <v>2327</v>
      </c>
      <c r="F1077" s="10">
        <v>42036</v>
      </c>
      <c r="G1077" s="10">
        <v>45689</v>
      </c>
      <c r="H1077" s="11">
        <v>11</v>
      </c>
      <c r="I1077" s="20" t="s">
        <v>259</v>
      </c>
      <c r="J1077" s="11" t="s">
        <v>261</v>
      </c>
      <c r="K1077" s="11" t="s">
        <v>2877</v>
      </c>
      <c r="L1077" s="11">
        <v>2</v>
      </c>
    </row>
    <row r="1078" spans="1:12">
      <c r="A1078" s="11" t="s">
        <v>2078</v>
      </c>
      <c r="D1078" s="11" t="s">
        <v>260</v>
      </c>
      <c r="E1078" s="19" t="s">
        <v>2328</v>
      </c>
      <c r="F1078" s="10">
        <v>42036</v>
      </c>
      <c r="G1078" s="10">
        <v>45689</v>
      </c>
      <c r="H1078" s="11">
        <v>11</v>
      </c>
      <c r="I1078" s="20" t="s">
        <v>259</v>
      </c>
      <c r="J1078" s="11" t="s">
        <v>261</v>
      </c>
      <c r="K1078" s="11" t="s">
        <v>2877</v>
      </c>
      <c r="L1078" s="11">
        <v>2</v>
      </c>
    </row>
    <row r="1079" spans="1:12">
      <c r="A1079" s="11" t="s">
        <v>2079</v>
      </c>
      <c r="D1079" s="11" t="s">
        <v>260</v>
      </c>
      <c r="E1079" s="19" t="s">
        <v>2329</v>
      </c>
      <c r="F1079" s="10">
        <v>42036</v>
      </c>
      <c r="G1079" s="10">
        <v>45689</v>
      </c>
      <c r="H1079" s="11">
        <v>11</v>
      </c>
      <c r="I1079" s="20" t="s">
        <v>259</v>
      </c>
      <c r="J1079" s="11" t="s">
        <v>261</v>
      </c>
      <c r="K1079" s="11" t="s">
        <v>2877</v>
      </c>
      <c r="L1079" s="11">
        <v>2</v>
      </c>
    </row>
    <row r="1080" spans="1:12">
      <c r="A1080" s="11" t="s">
        <v>2080</v>
      </c>
      <c r="D1080" s="11" t="s">
        <v>260</v>
      </c>
      <c r="E1080" s="19" t="s">
        <v>2330</v>
      </c>
      <c r="F1080" s="10">
        <v>42036</v>
      </c>
      <c r="G1080" s="10">
        <v>45689</v>
      </c>
      <c r="H1080" s="11">
        <v>11</v>
      </c>
      <c r="I1080" s="20" t="s">
        <v>259</v>
      </c>
      <c r="J1080" s="11" t="s">
        <v>261</v>
      </c>
      <c r="K1080" s="11" t="s">
        <v>2877</v>
      </c>
      <c r="L1080" s="11">
        <v>2</v>
      </c>
    </row>
    <row r="1081" spans="1:12">
      <c r="A1081" s="11" t="s">
        <v>2081</v>
      </c>
      <c r="D1081" s="11" t="s">
        <v>260</v>
      </c>
      <c r="E1081" s="19" t="s">
        <v>2331</v>
      </c>
      <c r="F1081" s="10">
        <v>42036</v>
      </c>
      <c r="G1081" s="10">
        <v>45689</v>
      </c>
      <c r="H1081" s="11">
        <v>11</v>
      </c>
      <c r="I1081" s="20" t="s">
        <v>259</v>
      </c>
      <c r="J1081" s="11" t="s">
        <v>261</v>
      </c>
      <c r="K1081" s="11" t="s">
        <v>2877</v>
      </c>
      <c r="L1081" s="11">
        <v>2</v>
      </c>
    </row>
    <row r="1082" spans="1:12">
      <c r="A1082" s="11" t="s">
        <v>2082</v>
      </c>
      <c r="D1082" s="11" t="s">
        <v>260</v>
      </c>
      <c r="E1082" s="19" t="s">
        <v>2332</v>
      </c>
      <c r="F1082" s="10">
        <v>42036</v>
      </c>
      <c r="G1082" s="10">
        <v>45689</v>
      </c>
      <c r="H1082" s="11">
        <v>11</v>
      </c>
      <c r="I1082" s="20" t="s">
        <v>259</v>
      </c>
      <c r="J1082" s="11" t="s">
        <v>261</v>
      </c>
      <c r="K1082" s="11" t="s">
        <v>2877</v>
      </c>
      <c r="L1082" s="11">
        <v>2</v>
      </c>
    </row>
    <row r="1083" spans="1:12">
      <c r="A1083" s="11" t="s">
        <v>2083</v>
      </c>
      <c r="D1083" s="11" t="s">
        <v>260</v>
      </c>
      <c r="E1083" s="19" t="s">
        <v>2333</v>
      </c>
      <c r="F1083" s="10">
        <v>42036</v>
      </c>
      <c r="G1083" s="10">
        <v>45689</v>
      </c>
      <c r="H1083" s="11">
        <v>11</v>
      </c>
      <c r="I1083" s="20" t="s">
        <v>259</v>
      </c>
      <c r="J1083" s="11" t="s">
        <v>261</v>
      </c>
      <c r="K1083" s="11" t="s">
        <v>2877</v>
      </c>
      <c r="L1083" s="11">
        <v>2</v>
      </c>
    </row>
    <row r="1084" spans="1:12">
      <c r="A1084" s="11" t="s">
        <v>2084</v>
      </c>
      <c r="D1084" s="11" t="s">
        <v>260</v>
      </c>
      <c r="E1084" s="19" t="s">
        <v>2334</v>
      </c>
      <c r="F1084" s="10">
        <v>42036</v>
      </c>
      <c r="G1084" s="10">
        <v>45689</v>
      </c>
      <c r="H1084" s="11">
        <v>11</v>
      </c>
      <c r="I1084" s="20" t="s">
        <v>259</v>
      </c>
      <c r="J1084" s="11" t="s">
        <v>261</v>
      </c>
      <c r="K1084" s="11" t="s">
        <v>2877</v>
      </c>
      <c r="L1084" s="11">
        <v>2</v>
      </c>
    </row>
    <row r="1085" spans="1:12">
      <c r="A1085" s="11" t="s">
        <v>2085</v>
      </c>
      <c r="D1085" s="11" t="s">
        <v>260</v>
      </c>
      <c r="E1085" s="19" t="s">
        <v>2335</v>
      </c>
      <c r="F1085" s="10">
        <v>42036</v>
      </c>
      <c r="G1085" s="10">
        <v>45689</v>
      </c>
      <c r="H1085" s="11">
        <v>11</v>
      </c>
      <c r="I1085" s="20" t="s">
        <v>259</v>
      </c>
      <c r="J1085" s="11" t="s">
        <v>261</v>
      </c>
      <c r="K1085" s="11" t="s">
        <v>2877</v>
      </c>
      <c r="L1085" s="11">
        <v>2</v>
      </c>
    </row>
    <row r="1086" spans="1:12">
      <c r="A1086" s="11" t="s">
        <v>2086</v>
      </c>
      <c r="D1086" s="11" t="s">
        <v>260</v>
      </c>
      <c r="E1086" s="19" t="s">
        <v>2336</v>
      </c>
      <c r="F1086" s="10">
        <v>42036</v>
      </c>
      <c r="G1086" s="10">
        <v>45689</v>
      </c>
      <c r="H1086" s="11">
        <v>11</v>
      </c>
      <c r="I1086" s="20" t="s">
        <v>259</v>
      </c>
      <c r="J1086" s="11" t="s">
        <v>261</v>
      </c>
      <c r="K1086" s="11" t="s">
        <v>2877</v>
      </c>
      <c r="L1086" s="11">
        <v>2</v>
      </c>
    </row>
    <row r="1087" spans="1:12">
      <c r="A1087" s="11" t="s">
        <v>2087</v>
      </c>
      <c r="D1087" s="11" t="s">
        <v>260</v>
      </c>
      <c r="E1087" s="19" t="s">
        <v>2337</v>
      </c>
      <c r="F1087" s="10">
        <v>42036</v>
      </c>
      <c r="G1087" s="10">
        <v>45689</v>
      </c>
      <c r="H1087" s="11">
        <v>11</v>
      </c>
      <c r="I1087" s="20" t="s">
        <v>259</v>
      </c>
      <c r="J1087" s="11" t="s">
        <v>261</v>
      </c>
      <c r="K1087" s="11" t="s">
        <v>2877</v>
      </c>
      <c r="L1087" s="11">
        <v>2</v>
      </c>
    </row>
    <row r="1088" spans="1:12">
      <c r="A1088" s="11" t="s">
        <v>2088</v>
      </c>
      <c r="D1088" s="11" t="s">
        <v>260</v>
      </c>
      <c r="E1088" s="19" t="s">
        <v>2338</v>
      </c>
      <c r="F1088" s="10">
        <v>42036</v>
      </c>
      <c r="G1088" s="10">
        <v>45689</v>
      </c>
      <c r="H1088" s="11">
        <v>11</v>
      </c>
      <c r="I1088" s="20" t="s">
        <v>259</v>
      </c>
      <c r="J1088" s="11" t="s">
        <v>261</v>
      </c>
      <c r="K1088" s="11" t="s">
        <v>2877</v>
      </c>
      <c r="L1088" s="11">
        <v>2</v>
      </c>
    </row>
    <row r="1089" spans="1:12">
      <c r="A1089" s="11" t="s">
        <v>2089</v>
      </c>
      <c r="D1089" s="11" t="s">
        <v>260</v>
      </c>
      <c r="E1089" s="19" t="s">
        <v>2339</v>
      </c>
      <c r="F1089" s="10">
        <v>42036</v>
      </c>
      <c r="G1089" s="10">
        <v>45689</v>
      </c>
      <c r="H1089" s="11">
        <v>11</v>
      </c>
      <c r="I1089" s="20" t="s">
        <v>259</v>
      </c>
      <c r="J1089" s="11" t="s">
        <v>261</v>
      </c>
      <c r="K1089" s="11" t="s">
        <v>2877</v>
      </c>
      <c r="L1089" s="11">
        <v>2</v>
      </c>
    </row>
    <row r="1090" spans="1:12">
      <c r="A1090" s="11" t="s">
        <v>2090</v>
      </c>
      <c r="D1090" s="11" t="s">
        <v>260</v>
      </c>
      <c r="E1090" s="19" t="s">
        <v>2340</v>
      </c>
      <c r="F1090" s="10">
        <v>42036</v>
      </c>
      <c r="G1090" s="10">
        <v>45689</v>
      </c>
      <c r="H1090" s="11">
        <v>11</v>
      </c>
      <c r="I1090" s="20" t="s">
        <v>259</v>
      </c>
      <c r="J1090" s="11" t="s">
        <v>261</v>
      </c>
      <c r="K1090" s="11" t="s">
        <v>2877</v>
      </c>
      <c r="L1090" s="11">
        <v>2</v>
      </c>
    </row>
    <row r="1091" spans="1:12">
      <c r="A1091" s="11" t="s">
        <v>2091</v>
      </c>
      <c r="D1091" s="11" t="s">
        <v>260</v>
      </c>
      <c r="E1091" s="19" t="s">
        <v>2341</v>
      </c>
      <c r="F1091" s="10">
        <v>42036</v>
      </c>
      <c r="G1091" s="10">
        <v>45689</v>
      </c>
      <c r="H1091" s="11">
        <v>11</v>
      </c>
      <c r="I1091" s="20" t="s">
        <v>259</v>
      </c>
      <c r="J1091" s="11" t="s">
        <v>261</v>
      </c>
      <c r="K1091" s="11" t="s">
        <v>2877</v>
      </c>
      <c r="L1091" s="11">
        <v>2</v>
      </c>
    </row>
    <row r="1092" spans="1:12">
      <c r="A1092" s="11" t="s">
        <v>2092</v>
      </c>
      <c r="D1092" s="11" t="s">
        <v>260</v>
      </c>
      <c r="E1092" s="19" t="s">
        <v>2342</v>
      </c>
      <c r="F1092" s="10">
        <v>42036</v>
      </c>
      <c r="G1092" s="10">
        <v>45689</v>
      </c>
      <c r="H1092" s="11">
        <v>11</v>
      </c>
      <c r="I1092" s="20" t="s">
        <v>259</v>
      </c>
      <c r="J1092" s="11" t="s">
        <v>261</v>
      </c>
      <c r="K1092" s="11" t="s">
        <v>2877</v>
      </c>
      <c r="L1092" s="11">
        <v>2</v>
      </c>
    </row>
    <row r="1093" spans="1:12">
      <c r="A1093" s="11" t="s">
        <v>2093</v>
      </c>
      <c r="D1093" s="11" t="s">
        <v>260</v>
      </c>
      <c r="E1093" s="19" t="s">
        <v>2343</v>
      </c>
      <c r="F1093" s="10">
        <v>42036</v>
      </c>
      <c r="G1093" s="10">
        <v>45689</v>
      </c>
      <c r="H1093" s="11">
        <v>11</v>
      </c>
      <c r="I1093" s="20" t="s">
        <v>259</v>
      </c>
      <c r="J1093" s="11" t="s">
        <v>261</v>
      </c>
      <c r="K1093" s="11" t="s">
        <v>2877</v>
      </c>
      <c r="L1093" s="11">
        <v>2</v>
      </c>
    </row>
    <row r="1094" spans="1:12">
      <c r="A1094" s="11" t="s">
        <v>2094</v>
      </c>
      <c r="D1094" s="11" t="s">
        <v>260</v>
      </c>
      <c r="E1094" s="19" t="s">
        <v>2344</v>
      </c>
      <c r="F1094" s="10">
        <v>42036</v>
      </c>
      <c r="G1094" s="10">
        <v>45689</v>
      </c>
      <c r="H1094" s="11">
        <v>11</v>
      </c>
      <c r="I1094" s="20" t="s">
        <v>259</v>
      </c>
      <c r="J1094" s="11" t="s">
        <v>261</v>
      </c>
      <c r="K1094" s="11" t="s">
        <v>2877</v>
      </c>
      <c r="L1094" s="11">
        <v>2</v>
      </c>
    </row>
    <row r="1095" spans="1:12">
      <c r="A1095" s="11" t="s">
        <v>2095</v>
      </c>
      <c r="D1095" s="11" t="s">
        <v>260</v>
      </c>
      <c r="E1095" s="19" t="s">
        <v>2345</v>
      </c>
      <c r="F1095" s="10">
        <v>42036</v>
      </c>
      <c r="G1095" s="10">
        <v>45689</v>
      </c>
      <c r="H1095" s="11">
        <v>11</v>
      </c>
      <c r="I1095" s="20" t="s">
        <v>259</v>
      </c>
      <c r="J1095" s="11" t="s">
        <v>261</v>
      </c>
      <c r="K1095" s="11" t="s">
        <v>2877</v>
      </c>
      <c r="L1095" s="11">
        <v>2</v>
      </c>
    </row>
    <row r="1096" spans="1:12">
      <c r="A1096" s="11" t="s">
        <v>2096</v>
      </c>
      <c r="D1096" s="11" t="s">
        <v>260</v>
      </c>
      <c r="E1096" s="19" t="s">
        <v>2346</v>
      </c>
      <c r="F1096" s="10">
        <v>42036</v>
      </c>
      <c r="G1096" s="10">
        <v>45689</v>
      </c>
      <c r="H1096" s="11">
        <v>11</v>
      </c>
      <c r="I1096" s="20" t="s">
        <v>259</v>
      </c>
      <c r="J1096" s="11" t="s">
        <v>261</v>
      </c>
      <c r="K1096" s="11" t="s">
        <v>2877</v>
      </c>
      <c r="L1096" s="11">
        <v>2</v>
      </c>
    </row>
    <row r="1097" spans="1:12">
      <c r="A1097" s="11" t="s">
        <v>2097</v>
      </c>
      <c r="D1097" s="11" t="s">
        <v>260</v>
      </c>
      <c r="E1097" s="19" t="s">
        <v>2347</v>
      </c>
      <c r="F1097" s="10">
        <v>42036</v>
      </c>
      <c r="G1097" s="10">
        <v>45689</v>
      </c>
      <c r="H1097" s="11">
        <v>11</v>
      </c>
      <c r="I1097" s="20" t="s">
        <v>259</v>
      </c>
      <c r="J1097" s="11" t="s">
        <v>261</v>
      </c>
      <c r="K1097" s="11" t="s">
        <v>2877</v>
      </c>
      <c r="L1097" s="11">
        <v>2</v>
      </c>
    </row>
    <row r="1098" spans="1:12">
      <c r="A1098" s="11" t="s">
        <v>2098</v>
      </c>
      <c r="D1098" s="11" t="s">
        <v>260</v>
      </c>
      <c r="E1098" s="19" t="s">
        <v>2348</v>
      </c>
      <c r="F1098" s="10">
        <v>42036</v>
      </c>
      <c r="G1098" s="10">
        <v>45689</v>
      </c>
      <c r="H1098" s="11">
        <v>11</v>
      </c>
      <c r="I1098" s="20" t="s">
        <v>259</v>
      </c>
      <c r="J1098" s="11" t="s">
        <v>261</v>
      </c>
      <c r="K1098" s="11" t="s">
        <v>2877</v>
      </c>
      <c r="L1098" s="11">
        <v>2</v>
      </c>
    </row>
    <row r="1099" spans="1:12">
      <c r="A1099" s="11" t="s">
        <v>2099</v>
      </c>
      <c r="D1099" s="11" t="s">
        <v>260</v>
      </c>
      <c r="E1099" s="19" t="s">
        <v>2349</v>
      </c>
      <c r="F1099" s="10">
        <v>42036</v>
      </c>
      <c r="G1099" s="10">
        <v>45689</v>
      </c>
      <c r="H1099" s="11">
        <v>11</v>
      </c>
      <c r="I1099" s="20" t="s">
        <v>259</v>
      </c>
      <c r="J1099" s="11" t="s">
        <v>261</v>
      </c>
      <c r="K1099" s="11" t="s">
        <v>2877</v>
      </c>
      <c r="L1099" s="11">
        <v>2</v>
      </c>
    </row>
    <row r="1100" spans="1:12">
      <c r="A1100" s="11" t="s">
        <v>2100</v>
      </c>
      <c r="D1100" s="11" t="s">
        <v>260</v>
      </c>
      <c r="E1100" s="19" t="s">
        <v>2350</v>
      </c>
      <c r="F1100" s="10">
        <v>42036</v>
      </c>
      <c r="G1100" s="10">
        <v>45689</v>
      </c>
      <c r="H1100" s="11">
        <v>11</v>
      </c>
      <c r="I1100" s="20" t="s">
        <v>259</v>
      </c>
      <c r="J1100" s="11" t="s">
        <v>261</v>
      </c>
      <c r="K1100" s="11" t="s">
        <v>2877</v>
      </c>
      <c r="L1100" s="11">
        <v>2</v>
      </c>
    </row>
    <row r="1101" spans="1:12">
      <c r="A1101" s="11" t="s">
        <v>2101</v>
      </c>
      <c r="D1101" s="11" t="s">
        <v>260</v>
      </c>
      <c r="E1101" s="19" t="s">
        <v>2351</v>
      </c>
      <c r="F1101" s="10">
        <v>42036</v>
      </c>
      <c r="G1101" s="10">
        <v>45689</v>
      </c>
      <c r="H1101" s="11">
        <v>11</v>
      </c>
      <c r="I1101" s="20" t="s">
        <v>259</v>
      </c>
      <c r="J1101" s="11" t="s">
        <v>261</v>
      </c>
      <c r="K1101" s="11" t="s">
        <v>2877</v>
      </c>
      <c r="L1101" s="11">
        <v>2</v>
      </c>
    </row>
    <row r="1102" spans="1:12">
      <c r="A1102" s="11" t="s">
        <v>2102</v>
      </c>
      <c r="D1102" s="11" t="s">
        <v>260</v>
      </c>
      <c r="E1102" s="19" t="s">
        <v>2352</v>
      </c>
      <c r="F1102" s="10">
        <v>42036</v>
      </c>
      <c r="G1102" s="10">
        <v>45689</v>
      </c>
      <c r="H1102" s="11">
        <v>11</v>
      </c>
      <c r="I1102" s="20" t="s">
        <v>259</v>
      </c>
      <c r="J1102" s="11" t="s">
        <v>261</v>
      </c>
      <c r="K1102" s="11" t="s">
        <v>2877</v>
      </c>
      <c r="L1102" s="11">
        <v>2</v>
      </c>
    </row>
    <row r="1103" spans="1:12">
      <c r="A1103" s="11" t="s">
        <v>2103</v>
      </c>
      <c r="D1103" s="11" t="s">
        <v>260</v>
      </c>
      <c r="E1103" s="19" t="s">
        <v>2353</v>
      </c>
      <c r="F1103" s="10">
        <v>42036</v>
      </c>
      <c r="G1103" s="10">
        <v>45689</v>
      </c>
      <c r="H1103" s="11">
        <v>11</v>
      </c>
      <c r="I1103" s="20" t="s">
        <v>259</v>
      </c>
      <c r="J1103" s="11" t="s">
        <v>261</v>
      </c>
      <c r="K1103" s="11" t="s">
        <v>2877</v>
      </c>
      <c r="L1103" s="11">
        <v>2</v>
      </c>
    </row>
    <row r="1104" spans="1:12">
      <c r="A1104" s="11" t="s">
        <v>2104</v>
      </c>
      <c r="D1104" s="11" t="s">
        <v>260</v>
      </c>
      <c r="E1104" s="19" t="s">
        <v>2354</v>
      </c>
      <c r="F1104" s="10">
        <v>42036</v>
      </c>
      <c r="G1104" s="10">
        <v>45689</v>
      </c>
      <c r="H1104" s="11">
        <v>11</v>
      </c>
      <c r="I1104" s="20" t="s">
        <v>259</v>
      </c>
      <c r="J1104" s="11" t="s">
        <v>261</v>
      </c>
      <c r="K1104" s="11" t="s">
        <v>2877</v>
      </c>
      <c r="L1104" s="11">
        <v>2</v>
      </c>
    </row>
    <row r="1105" spans="1:12">
      <c r="A1105" s="11" t="s">
        <v>2105</v>
      </c>
      <c r="D1105" s="11" t="s">
        <v>260</v>
      </c>
      <c r="E1105" s="19" t="s">
        <v>2355</v>
      </c>
      <c r="F1105" s="10">
        <v>42036</v>
      </c>
      <c r="G1105" s="10">
        <v>45689</v>
      </c>
      <c r="H1105" s="11">
        <v>11</v>
      </c>
      <c r="I1105" s="20" t="s">
        <v>259</v>
      </c>
      <c r="J1105" s="11" t="s">
        <v>261</v>
      </c>
      <c r="K1105" s="11" t="s">
        <v>2877</v>
      </c>
      <c r="L1105" s="11">
        <v>2</v>
      </c>
    </row>
    <row r="1106" spans="1:12">
      <c r="A1106" s="11" t="s">
        <v>2106</v>
      </c>
      <c r="D1106" s="11" t="s">
        <v>260</v>
      </c>
      <c r="E1106" s="19" t="s">
        <v>2356</v>
      </c>
      <c r="F1106" s="10">
        <v>42036</v>
      </c>
      <c r="G1106" s="10">
        <v>45689</v>
      </c>
      <c r="H1106" s="11">
        <v>11</v>
      </c>
      <c r="I1106" s="20" t="s">
        <v>259</v>
      </c>
      <c r="J1106" s="11" t="s">
        <v>261</v>
      </c>
      <c r="K1106" s="11" t="s">
        <v>2877</v>
      </c>
      <c r="L1106" s="11">
        <v>2</v>
      </c>
    </row>
    <row r="1107" spans="1:12">
      <c r="A1107" s="11" t="s">
        <v>2107</v>
      </c>
      <c r="D1107" s="11" t="s">
        <v>260</v>
      </c>
      <c r="E1107" s="19" t="s">
        <v>2357</v>
      </c>
      <c r="F1107" s="10">
        <v>42036</v>
      </c>
      <c r="G1107" s="10">
        <v>45689</v>
      </c>
      <c r="H1107" s="11">
        <v>11</v>
      </c>
      <c r="I1107" s="20" t="s">
        <v>259</v>
      </c>
      <c r="J1107" s="11" t="s">
        <v>261</v>
      </c>
      <c r="K1107" s="11" t="s">
        <v>2877</v>
      </c>
      <c r="L1107" s="11">
        <v>2</v>
      </c>
    </row>
    <row r="1108" spans="1:12">
      <c r="A1108" s="11" t="s">
        <v>2108</v>
      </c>
      <c r="D1108" s="11" t="s">
        <v>260</v>
      </c>
      <c r="E1108" s="19" t="s">
        <v>2358</v>
      </c>
      <c r="F1108" s="10">
        <v>42036</v>
      </c>
      <c r="G1108" s="10">
        <v>45689</v>
      </c>
      <c r="H1108" s="11">
        <v>11</v>
      </c>
      <c r="I1108" s="20" t="s">
        <v>259</v>
      </c>
      <c r="J1108" s="11" t="s">
        <v>261</v>
      </c>
      <c r="K1108" s="11" t="s">
        <v>2877</v>
      </c>
      <c r="L1108" s="11">
        <v>2</v>
      </c>
    </row>
    <row r="1109" spans="1:12">
      <c r="A1109" s="11" t="s">
        <v>2109</v>
      </c>
      <c r="D1109" s="11" t="s">
        <v>260</v>
      </c>
      <c r="E1109" s="19" t="s">
        <v>2359</v>
      </c>
      <c r="F1109" s="10">
        <v>42036</v>
      </c>
      <c r="G1109" s="10">
        <v>45689</v>
      </c>
      <c r="H1109" s="11">
        <v>11</v>
      </c>
      <c r="I1109" s="20" t="s">
        <v>259</v>
      </c>
      <c r="J1109" s="11" t="s">
        <v>261</v>
      </c>
      <c r="K1109" s="11" t="s">
        <v>2877</v>
      </c>
      <c r="L1109" s="11">
        <v>2</v>
      </c>
    </row>
    <row r="1110" spans="1:12">
      <c r="A1110" s="11" t="s">
        <v>2110</v>
      </c>
      <c r="D1110" s="11" t="s">
        <v>260</v>
      </c>
      <c r="E1110" s="19" t="s">
        <v>2360</v>
      </c>
      <c r="F1110" s="10">
        <v>42036</v>
      </c>
      <c r="G1110" s="10">
        <v>45689</v>
      </c>
      <c r="H1110" s="11">
        <v>11</v>
      </c>
      <c r="I1110" s="20" t="s">
        <v>259</v>
      </c>
      <c r="J1110" s="11" t="s">
        <v>261</v>
      </c>
      <c r="K1110" s="11" t="s">
        <v>2877</v>
      </c>
      <c r="L1110" s="11">
        <v>2</v>
      </c>
    </row>
    <row r="1111" spans="1:12">
      <c r="A1111" s="11" t="s">
        <v>2111</v>
      </c>
      <c r="D1111" s="11" t="s">
        <v>260</v>
      </c>
      <c r="E1111" s="19" t="s">
        <v>2361</v>
      </c>
      <c r="F1111" s="10">
        <v>42036</v>
      </c>
      <c r="G1111" s="10">
        <v>45689</v>
      </c>
      <c r="H1111" s="11">
        <v>11</v>
      </c>
      <c r="I1111" s="20" t="s">
        <v>259</v>
      </c>
      <c r="J1111" s="11" t="s">
        <v>261</v>
      </c>
      <c r="K1111" s="11" t="s">
        <v>2877</v>
      </c>
      <c r="L1111" s="11">
        <v>2</v>
      </c>
    </row>
    <row r="1112" spans="1:12">
      <c r="A1112" s="11" t="s">
        <v>2112</v>
      </c>
      <c r="D1112" s="11" t="s">
        <v>260</v>
      </c>
      <c r="E1112" s="19" t="s">
        <v>2362</v>
      </c>
      <c r="F1112" s="10">
        <v>42036</v>
      </c>
      <c r="G1112" s="10">
        <v>45689</v>
      </c>
      <c r="H1112" s="11">
        <v>11</v>
      </c>
      <c r="I1112" s="20" t="s">
        <v>259</v>
      </c>
      <c r="J1112" s="11" t="s">
        <v>261</v>
      </c>
      <c r="K1112" s="11" t="s">
        <v>2877</v>
      </c>
      <c r="L1112" s="11">
        <v>2</v>
      </c>
    </row>
    <row r="1113" spans="1:12">
      <c r="A1113" s="11" t="s">
        <v>2113</v>
      </c>
      <c r="D1113" s="11" t="s">
        <v>260</v>
      </c>
      <c r="E1113" s="19" t="s">
        <v>2363</v>
      </c>
      <c r="F1113" s="10">
        <v>42036</v>
      </c>
      <c r="G1113" s="10">
        <v>45689</v>
      </c>
      <c r="H1113" s="11">
        <v>11</v>
      </c>
      <c r="I1113" s="20" t="s">
        <v>259</v>
      </c>
      <c r="J1113" s="11" t="s">
        <v>261</v>
      </c>
      <c r="K1113" s="11" t="s">
        <v>2877</v>
      </c>
      <c r="L1113" s="11">
        <v>2</v>
      </c>
    </row>
    <row r="1114" spans="1:12">
      <c r="A1114" s="11" t="s">
        <v>2114</v>
      </c>
      <c r="D1114" s="11" t="s">
        <v>260</v>
      </c>
      <c r="E1114" s="19" t="s">
        <v>2364</v>
      </c>
      <c r="F1114" s="10">
        <v>42036</v>
      </c>
      <c r="G1114" s="10">
        <v>45689</v>
      </c>
      <c r="H1114" s="11">
        <v>11</v>
      </c>
      <c r="I1114" s="20" t="s">
        <v>259</v>
      </c>
      <c r="J1114" s="11" t="s">
        <v>261</v>
      </c>
      <c r="K1114" s="11" t="s">
        <v>2877</v>
      </c>
      <c r="L1114" s="11">
        <v>2</v>
      </c>
    </row>
    <row r="1115" spans="1:12">
      <c r="A1115" s="11" t="s">
        <v>2115</v>
      </c>
      <c r="D1115" s="11" t="s">
        <v>260</v>
      </c>
      <c r="E1115" s="19" t="s">
        <v>2365</v>
      </c>
      <c r="F1115" s="10">
        <v>42036</v>
      </c>
      <c r="G1115" s="10">
        <v>45689</v>
      </c>
      <c r="H1115" s="11">
        <v>11</v>
      </c>
      <c r="I1115" s="20" t="s">
        <v>259</v>
      </c>
      <c r="J1115" s="11" t="s">
        <v>261</v>
      </c>
      <c r="K1115" s="11" t="s">
        <v>2877</v>
      </c>
      <c r="L1115" s="11">
        <v>2</v>
      </c>
    </row>
    <row r="1116" spans="1:12">
      <c r="A1116" s="11" t="s">
        <v>2116</v>
      </c>
      <c r="D1116" s="11" t="s">
        <v>260</v>
      </c>
      <c r="E1116" s="19" t="s">
        <v>2366</v>
      </c>
      <c r="F1116" s="10">
        <v>42036</v>
      </c>
      <c r="G1116" s="10">
        <v>45689</v>
      </c>
      <c r="H1116" s="11">
        <v>11</v>
      </c>
      <c r="I1116" s="20" t="s">
        <v>259</v>
      </c>
      <c r="J1116" s="11" t="s">
        <v>261</v>
      </c>
      <c r="K1116" s="11" t="s">
        <v>2877</v>
      </c>
      <c r="L1116" s="11">
        <v>2</v>
      </c>
    </row>
    <row r="1117" spans="1:12">
      <c r="A1117" s="11" t="s">
        <v>2117</v>
      </c>
      <c r="D1117" s="11" t="s">
        <v>260</v>
      </c>
      <c r="E1117" s="19" t="s">
        <v>2367</v>
      </c>
      <c r="F1117" s="10">
        <v>42036</v>
      </c>
      <c r="G1117" s="10">
        <v>45689</v>
      </c>
      <c r="H1117" s="11">
        <v>11</v>
      </c>
      <c r="I1117" s="20" t="s">
        <v>259</v>
      </c>
      <c r="J1117" s="11" t="s">
        <v>261</v>
      </c>
      <c r="K1117" s="11" t="s">
        <v>2877</v>
      </c>
      <c r="L1117" s="11">
        <v>2</v>
      </c>
    </row>
    <row r="1118" spans="1:12">
      <c r="A1118" s="11" t="s">
        <v>2118</v>
      </c>
      <c r="D1118" s="11" t="s">
        <v>260</v>
      </c>
      <c r="E1118" s="19" t="s">
        <v>2368</v>
      </c>
      <c r="F1118" s="10">
        <v>42036</v>
      </c>
      <c r="G1118" s="10">
        <v>45689</v>
      </c>
      <c r="H1118" s="11">
        <v>11</v>
      </c>
      <c r="I1118" s="20" t="s">
        <v>259</v>
      </c>
      <c r="J1118" s="11" t="s">
        <v>261</v>
      </c>
      <c r="K1118" s="11" t="s">
        <v>2877</v>
      </c>
      <c r="L1118" s="11">
        <v>2</v>
      </c>
    </row>
    <row r="1119" spans="1:12">
      <c r="A1119" s="11" t="s">
        <v>2119</v>
      </c>
      <c r="D1119" s="11" t="s">
        <v>260</v>
      </c>
      <c r="E1119" s="19" t="s">
        <v>2369</v>
      </c>
      <c r="F1119" s="10">
        <v>42036</v>
      </c>
      <c r="G1119" s="10">
        <v>45689</v>
      </c>
      <c r="H1119" s="11">
        <v>11</v>
      </c>
      <c r="I1119" s="20" t="s">
        <v>259</v>
      </c>
      <c r="J1119" s="11" t="s">
        <v>261</v>
      </c>
      <c r="K1119" s="11" t="s">
        <v>2877</v>
      </c>
      <c r="L1119" s="11">
        <v>2</v>
      </c>
    </row>
    <row r="1120" spans="1:12">
      <c r="A1120" s="11" t="s">
        <v>2120</v>
      </c>
      <c r="D1120" s="11" t="s">
        <v>260</v>
      </c>
      <c r="E1120" s="19" t="s">
        <v>2370</v>
      </c>
      <c r="F1120" s="10">
        <v>42036</v>
      </c>
      <c r="G1120" s="10">
        <v>45689</v>
      </c>
      <c r="H1120" s="11">
        <v>11</v>
      </c>
      <c r="I1120" s="20" t="s">
        <v>259</v>
      </c>
      <c r="J1120" s="11" t="s">
        <v>261</v>
      </c>
      <c r="K1120" s="11" t="s">
        <v>2877</v>
      </c>
      <c r="L1120" s="11">
        <v>2</v>
      </c>
    </row>
    <row r="1121" spans="1:12">
      <c r="A1121" s="11" t="s">
        <v>2121</v>
      </c>
      <c r="D1121" s="11" t="s">
        <v>260</v>
      </c>
      <c r="E1121" s="19" t="s">
        <v>2371</v>
      </c>
      <c r="F1121" s="10">
        <v>42036</v>
      </c>
      <c r="G1121" s="10">
        <v>45689</v>
      </c>
      <c r="H1121" s="11">
        <v>11</v>
      </c>
      <c r="I1121" s="20" t="s">
        <v>259</v>
      </c>
      <c r="J1121" s="11" t="s">
        <v>261</v>
      </c>
      <c r="K1121" s="11" t="s">
        <v>2877</v>
      </c>
      <c r="L1121" s="11">
        <v>2</v>
      </c>
    </row>
    <row r="1122" spans="1:12">
      <c r="A1122" s="11" t="s">
        <v>2122</v>
      </c>
      <c r="D1122" s="11" t="s">
        <v>260</v>
      </c>
      <c r="E1122" s="19" t="s">
        <v>2372</v>
      </c>
      <c r="F1122" s="10">
        <v>42036</v>
      </c>
      <c r="G1122" s="10">
        <v>45689</v>
      </c>
      <c r="H1122" s="11">
        <v>11</v>
      </c>
      <c r="I1122" s="20" t="s">
        <v>259</v>
      </c>
      <c r="J1122" s="11" t="s">
        <v>261</v>
      </c>
      <c r="K1122" s="11" t="s">
        <v>2877</v>
      </c>
      <c r="L1122" s="11">
        <v>2</v>
      </c>
    </row>
    <row r="1123" spans="1:12">
      <c r="A1123" s="11" t="s">
        <v>2123</v>
      </c>
      <c r="D1123" s="11" t="s">
        <v>260</v>
      </c>
      <c r="E1123" s="19" t="s">
        <v>2373</v>
      </c>
      <c r="F1123" s="10">
        <v>42036</v>
      </c>
      <c r="G1123" s="10">
        <v>45689</v>
      </c>
      <c r="H1123" s="11">
        <v>11</v>
      </c>
      <c r="I1123" s="20" t="s">
        <v>259</v>
      </c>
      <c r="J1123" s="11" t="s">
        <v>261</v>
      </c>
      <c r="K1123" s="11" t="s">
        <v>2877</v>
      </c>
      <c r="L1123" s="11">
        <v>2</v>
      </c>
    </row>
    <row r="1124" spans="1:12">
      <c r="A1124" s="11" t="s">
        <v>2124</v>
      </c>
      <c r="D1124" s="11" t="s">
        <v>260</v>
      </c>
      <c r="E1124" s="19" t="s">
        <v>2374</v>
      </c>
      <c r="F1124" s="10">
        <v>42036</v>
      </c>
      <c r="G1124" s="10">
        <v>45689</v>
      </c>
      <c r="H1124" s="11">
        <v>11</v>
      </c>
      <c r="I1124" s="20" t="s">
        <v>259</v>
      </c>
      <c r="J1124" s="11" t="s">
        <v>261</v>
      </c>
      <c r="K1124" s="11" t="s">
        <v>2877</v>
      </c>
      <c r="L1124" s="11">
        <v>2</v>
      </c>
    </row>
    <row r="1125" spans="1:12">
      <c r="A1125" s="11" t="s">
        <v>2125</v>
      </c>
      <c r="D1125" s="11" t="s">
        <v>260</v>
      </c>
      <c r="E1125" s="19" t="s">
        <v>2375</v>
      </c>
      <c r="F1125" s="10">
        <v>42036</v>
      </c>
      <c r="G1125" s="10">
        <v>45689</v>
      </c>
      <c r="H1125" s="11">
        <v>11</v>
      </c>
      <c r="I1125" s="20" t="s">
        <v>259</v>
      </c>
      <c r="J1125" s="11" t="s">
        <v>261</v>
      </c>
      <c r="K1125" s="11" t="s">
        <v>2877</v>
      </c>
      <c r="L1125" s="11">
        <v>2</v>
      </c>
    </row>
    <row r="1126" spans="1:12">
      <c r="A1126" s="11" t="s">
        <v>2126</v>
      </c>
      <c r="D1126" s="11" t="s">
        <v>260</v>
      </c>
      <c r="E1126" s="19" t="s">
        <v>2376</v>
      </c>
      <c r="F1126" s="10">
        <v>42036</v>
      </c>
      <c r="G1126" s="10">
        <v>45689</v>
      </c>
      <c r="H1126" s="11">
        <v>11</v>
      </c>
      <c r="I1126" s="20" t="s">
        <v>259</v>
      </c>
      <c r="J1126" s="11" t="s">
        <v>261</v>
      </c>
      <c r="K1126" s="11" t="s">
        <v>2877</v>
      </c>
      <c r="L1126" s="11">
        <v>2</v>
      </c>
    </row>
    <row r="1127" spans="1:12">
      <c r="A1127" s="11" t="s">
        <v>2127</v>
      </c>
      <c r="D1127" s="11" t="s">
        <v>260</v>
      </c>
      <c r="E1127" s="19" t="s">
        <v>2377</v>
      </c>
      <c r="F1127" s="10">
        <v>42036</v>
      </c>
      <c r="G1127" s="10">
        <v>45689</v>
      </c>
      <c r="H1127" s="11">
        <v>11</v>
      </c>
      <c r="I1127" s="20" t="s">
        <v>259</v>
      </c>
      <c r="J1127" s="11" t="s">
        <v>261</v>
      </c>
      <c r="K1127" s="11" t="s">
        <v>2877</v>
      </c>
      <c r="L1127" s="11">
        <v>2</v>
      </c>
    </row>
    <row r="1128" spans="1:12">
      <c r="A1128" s="11" t="s">
        <v>2128</v>
      </c>
      <c r="D1128" s="11" t="s">
        <v>260</v>
      </c>
      <c r="E1128" s="19" t="s">
        <v>2378</v>
      </c>
      <c r="F1128" s="10">
        <v>42036</v>
      </c>
      <c r="G1128" s="10">
        <v>45689</v>
      </c>
      <c r="H1128" s="11">
        <v>11</v>
      </c>
      <c r="I1128" s="20" t="s">
        <v>259</v>
      </c>
      <c r="J1128" s="11" t="s">
        <v>261</v>
      </c>
      <c r="K1128" s="11" t="s">
        <v>2877</v>
      </c>
      <c r="L1128" s="11">
        <v>2</v>
      </c>
    </row>
    <row r="1129" spans="1:12">
      <c r="A1129" s="11" t="s">
        <v>2129</v>
      </c>
      <c r="D1129" s="11" t="s">
        <v>260</v>
      </c>
      <c r="E1129" s="19" t="s">
        <v>2379</v>
      </c>
      <c r="F1129" s="10">
        <v>42036</v>
      </c>
      <c r="G1129" s="10">
        <v>45689</v>
      </c>
      <c r="H1129" s="11">
        <v>11</v>
      </c>
      <c r="I1129" s="20" t="s">
        <v>259</v>
      </c>
      <c r="J1129" s="11" t="s">
        <v>261</v>
      </c>
      <c r="K1129" s="11" t="s">
        <v>2877</v>
      </c>
      <c r="L1129" s="11">
        <v>2</v>
      </c>
    </row>
    <row r="1130" spans="1:12">
      <c r="A1130" s="11" t="s">
        <v>2130</v>
      </c>
      <c r="D1130" s="11" t="s">
        <v>260</v>
      </c>
      <c r="E1130" s="19" t="s">
        <v>2380</v>
      </c>
      <c r="F1130" s="10">
        <v>42036</v>
      </c>
      <c r="G1130" s="10">
        <v>45689</v>
      </c>
      <c r="H1130" s="11">
        <v>11</v>
      </c>
      <c r="I1130" s="20" t="s">
        <v>259</v>
      </c>
      <c r="J1130" s="11" t="s">
        <v>261</v>
      </c>
      <c r="K1130" s="11" t="s">
        <v>2877</v>
      </c>
      <c r="L1130" s="11">
        <v>2</v>
      </c>
    </row>
    <row r="1131" spans="1:12">
      <c r="A1131" s="11" t="s">
        <v>2131</v>
      </c>
      <c r="D1131" s="11" t="s">
        <v>260</v>
      </c>
      <c r="E1131" s="19" t="s">
        <v>2381</v>
      </c>
      <c r="F1131" s="10">
        <v>42036</v>
      </c>
      <c r="G1131" s="10">
        <v>45689</v>
      </c>
      <c r="H1131" s="11">
        <v>11</v>
      </c>
      <c r="I1131" s="20" t="s">
        <v>259</v>
      </c>
      <c r="J1131" s="11" t="s">
        <v>261</v>
      </c>
      <c r="K1131" s="11" t="s">
        <v>2877</v>
      </c>
      <c r="L1131" s="11">
        <v>2</v>
      </c>
    </row>
    <row r="1132" spans="1:12">
      <c r="A1132" s="11" t="s">
        <v>2132</v>
      </c>
      <c r="D1132" s="11" t="s">
        <v>260</v>
      </c>
      <c r="E1132" s="19" t="s">
        <v>2382</v>
      </c>
      <c r="F1132" s="10">
        <v>42036</v>
      </c>
      <c r="G1132" s="10">
        <v>45689</v>
      </c>
      <c r="H1132" s="11">
        <v>11</v>
      </c>
      <c r="I1132" s="20" t="s">
        <v>259</v>
      </c>
      <c r="J1132" s="11" t="s">
        <v>261</v>
      </c>
      <c r="K1132" s="11" t="s">
        <v>2877</v>
      </c>
      <c r="L1132" s="11">
        <v>2</v>
      </c>
    </row>
    <row r="1133" spans="1:12">
      <c r="A1133" s="11" t="s">
        <v>2133</v>
      </c>
      <c r="D1133" s="11" t="s">
        <v>260</v>
      </c>
      <c r="E1133" s="19" t="s">
        <v>2383</v>
      </c>
      <c r="F1133" s="10">
        <v>42036</v>
      </c>
      <c r="G1133" s="10">
        <v>45689</v>
      </c>
      <c r="H1133" s="11">
        <v>11</v>
      </c>
      <c r="I1133" s="20" t="s">
        <v>259</v>
      </c>
      <c r="J1133" s="11" t="s">
        <v>261</v>
      </c>
      <c r="K1133" s="11" t="s">
        <v>2877</v>
      </c>
      <c r="L1133" s="11">
        <v>2</v>
      </c>
    </row>
    <row r="1134" spans="1:12">
      <c r="A1134" s="11" t="s">
        <v>2134</v>
      </c>
      <c r="D1134" s="11" t="s">
        <v>260</v>
      </c>
      <c r="E1134" s="19" t="s">
        <v>2384</v>
      </c>
      <c r="F1134" s="10">
        <v>42036</v>
      </c>
      <c r="G1134" s="10">
        <v>45689</v>
      </c>
      <c r="H1134" s="11">
        <v>11</v>
      </c>
      <c r="I1134" s="20" t="s">
        <v>259</v>
      </c>
      <c r="J1134" s="11" t="s">
        <v>261</v>
      </c>
      <c r="K1134" s="11" t="s">
        <v>2877</v>
      </c>
      <c r="L1134" s="11">
        <v>2</v>
      </c>
    </row>
    <row r="1135" spans="1:12">
      <c r="A1135" s="11" t="s">
        <v>2135</v>
      </c>
      <c r="D1135" s="11" t="s">
        <v>260</v>
      </c>
      <c r="E1135" s="19" t="s">
        <v>2385</v>
      </c>
      <c r="F1135" s="10">
        <v>42036</v>
      </c>
      <c r="G1135" s="10">
        <v>45689</v>
      </c>
      <c r="H1135" s="11">
        <v>11</v>
      </c>
      <c r="I1135" s="20" t="s">
        <v>259</v>
      </c>
      <c r="J1135" s="11" t="s">
        <v>261</v>
      </c>
      <c r="K1135" s="11" t="s">
        <v>2877</v>
      </c>
      <c r="L1135" s="11">
        <v>2</v>
      </c>
    </row>
    <row r="1136" spans="1:12">
      <c r="A1136" s="11" t="s">
        <v>2136</v>
      </c>
      <c r="D1136" s="11" t="s">
        <v>260</v>
      </c>
      <c r="E1136" s="19" t="s">
        <v>2386</v>
      </c>
      <c r="F1136" s="10">
        <v>42036</v>
      </c>
      <c r="G1136" s="10">
        <v>45689</v>
      </c>
      <c r="H1136" s="11">
        <v>11</v>
      </c>
      <c r="I1136" s="20" t="s">
        <v>259</v>
      </c>
      <c r="J1136" s="11" t="s">
        <v>261</v>
      </c>
      <c r="K1136" s="11" t="s">
        <v>2877</v>
      </c>
      <c r="L1136" s="11">
        <v>2</v>
      </c>
    </row>
    <row r="1137" spans="1:12">
      <c r="A1137" s="11" t="s">
        <v>2137</v>
      </c>
      <c r="D1137" s="11" t="s">
        <v>260</v>
      </c>
      <c r="E1137" s="19" t="s">
        <v>2387</v>
      </c>
      <c r="F1137" s="10">
        <v>42036</v>
      </c>
      <c r="G1137" s="10">
        <v>45689</v>
      </c>
      <c r="H1137" s="11">
        <v>11</v>
      </c>
      <c r="I1137" s="20" t="s">
        <v>259</v>
      </c>
      <c r="J1137" s="11" t="s">
        <v>261</v>
      </c>
      <c r="K1137" s="11" t="s">
        <v>2877</v>
      </c>
      <c r="L1137" s="11">
        <v>2</v>
      </c>
    </row>
    <row r="1138" spans="1:12">
      <c r="A1138" s="11" t="s">
        <v>2138</v>
      </c>
      <c r="D1138" s="11" t="s">
        <v>260</v>
      </c>
      <c r="E1138" s="19" t="s">
        <v>2388</v>
      </c>
      <c r="F1138" s="10">
        <v>42036</v>
      </c>
      <c r="G1138" s="10">
        <v>45689</v>
      </c>
      <c r="H1138" s="11">
        <v>11</v>
      </c>
      <c r="I1138" s="20" t="s">
        <v>259</v>
      </c>
      <c r="J1138" s="11" t="s">
        <v>261</v>
      </c>
      <c r="K1138" s="11" t="s">
        <v>2877</v>
      </c>
      <c r="L1138" s="11">
        <v>2</v>
      </c>
    </row>
    <row r="1139" spans="1:12">
      <c r="A1139" s="11" t="s">
        <v>2139</v>
      </c>
      <c r="D1139" s="11" t="s">
        <v>260</v>
      </c>
      <c r="E1139" s="19" t="s">
        <v>2389</v>
      </c>
      <c r="F1139" s="10">
        <v>42036</v>
      </c>
      <c r="G1139" s="10">
        <v>45689</v>
      </c>
      <c r="H1139" s="11">
        <v>11</v>
      </c>
      <c r="I1139" s="20" t="s">
        <v>259</v>
      </c>
      <c r="J1139" s="11" t="s">
        <v>261</v>
      </c>
      <c r="K1139" s="11" t="s">
        <v>2877</v>
      </c>
      <c r="L1139" s="11">
        <v>2</v>
      </c>
    </row>
    <row r="1140" spans="1:12">
      <c r="A1140" s="11" t="s">
        <v>2140</v>
      </c>
      <c r="D1140" s="11" t="s">
        <v>260</v>
      </c>
      <c r="E1140" s="19" t="s">
        <v>2390</v>
      </c>
      <c r="F1140" s="10">
        <v>42036</v>
      </c>
      <c r="G1140" s="10">
        <v>45689</v>
      </c>
      <c r="H1140" s="11">
        <v>11</v>
      </c>
      <c r="I1140" s="20" t="s">
        <v>259</v>
      </c>
      <c r="J1140" s="11" t="s">
        <v>261</v>
      </c>
      <c r="K1140" s="11" t="s">
        <v>2877</v>
      </c>
      <c r="L1140" s="11">
        <v>2</v>
      </c>
    </row>
    <row r="1141" spans="1:12">
      <c r="A1141" s="11" t="s">
        <v>2141</v>
      </c>
      <c r="D1141" s="11" t="s">
        <v>260</v>
      </c>
      <c r="E1141" s="19" t="s">
        <v>2391</v>
      </c>
      <c r="F1141" s="10">
        <v>42036</v>
      </c>
      <c r="G1141" s="10">
        <v>45689</v>
      </c>
      <c r="H1141" s="11">
        <v>11</v>
      </c>
      <c r="I1141" s="20" t="s">
        <v>259</v>
      </c>
      <c r="J1141" s="11" t="s">
        <v>261</v>
      </c>
      <c r="K1141" s="11" t="s">
        <v>2877</v>
      </c>
      <c r="L1141" s="11">
        <v>2</v>
      </c>
    </row>
    <row r="1142" spans="1:12">
      <c r="A1142" s="11" t="s">
        <v>2142</v>
      </c>
      <c r="D1142" s="11" t="s">
        <v>260</v>
      </c>
      <c r="E1142" s="19" t="s">
        <v>2392</v>
      </c>
      <c r="F1142" s="10">
        <v>42036</v>
      </c>
      <c r="G1142" s="10">
        <v>45689</v>
      </c>
      <c r="H1142" s="11">
        <v>11</v>
      </c>
      <c r="I1142" s="20" t="s">
        <v>259</v>
      </c>
      <c r="J1142" s="11" t="s">
        <v>261</v>
      </c>
      <c r="K1142" s="11" t="s">
        <v>2877</v>
      </c>
      <c r="L1142" s="11">
        <v>2</v>
      </c>
    </row>
    <row r="1143" spans="1:12">
      <c r="A1143" s="11" t="s">
        <v>2143</v>
      </c>
      <c r="D1143" s="11" t="s">
        <v>260</v>
      </c>
      <c r="E1143" s="19" t="s">
        <v>2393</v>
      </c>
      <c r="F1143" s="10">
        <v>42036</v>
      </c>
      <c r="G1143" s="10">
        <v>45689</v>
      </c>
      <c r="H1143" s="11">
        <v>11</v>
      </c>
      <c r="I1143" s="20" t="s">
        <v>259</v>
      </c>
      <c r="J1143" s="11" t="s">
        <v>261</v>
      </c>
      <c r="K1143" s="11" t="s">
        <v>2877</v>
      </c>
      <c r="L1143" s="11">
        <v>2</v>
      </c>
    </row>
    <row r="1144" spans="1:12">
      <c r="A1144" s="11" t="s">
        <v>2144</v>
      </c>
      <c r="D1144" s="11" t="s">
        <v>260</v>
      </c>
      <c r="E1144" s="19" t="s">
        <v>2394</v>
      </c>
      <c r="F1144" s="10">
        <v>42036</v>
      </c>
      <c r="G1144" s="10">
        <v>45689</v>
      </c>
      <c r="H1144" s="11">
        <v>11</v>
      </c>
      <c r="I1144" s="20" t="s">
        <v>259</v>
      </c>
      <c r="J1144" s="11" t="s">
        <v>261</v>
      </c>
      <c r="K1144" s="11" t="s">
        <v>2877</v>
      </c>
      <c r="L1144" s="11">
        <v>2</v>
      </c>
    </row>
    <row r="1145" spans="1:12">
      <c r="A1145" s="11" t="s">
        <v>2145</v>
      </c>
      <c r="D1145" s="11" t="s">
        <v>260</v>
      </c>
      <c r="E1145" s="19" t="s">
        <v>2395</v>
      </c>
      <c r="F1145" s="10">
        <v>42036</v>
      </c>
      <c r="G1145" s="10">
        <v>45689</v>
      </c>
      <c r="H1145" s="11">
        <v>11</v>
      </c>
      <c r="I1145" s="20" t="s">
        <v>259</v>
      </c>
      <c r="J1145" s="11" t="s">
        <v>261</v>
      </c>
      <c r="K1145" s="11" t="s">
        <v>2877</v>
      </c>
      <c r="L1145" s="11">
        <v>2</v>
      </c>
    </row>
    <row r="1146" spans="1:12">
      <c r="A1146" s="11" t="s">
        <v>2146</v>
      </c>
      <c r="D1146" s="11" t="s">
        <v>260</v>
      </c>
      <c r="E1146" s="19" t="s">
        <v>2396</v>
      </c>
      <c r="F1146" s="10">
        <v>42036</v>
      </c>
      <c r="G1146" s="10">
        <v>45689</v>
      </c>
      <c r="H1146" s="11">
        <v>11</v>
      </c>
      <c r="I1146" s="20" t="s">
        <v>259</v>
      </c>
      <c r="J1146" s="11" t="s">
        <v>261</v>
      </c>
      <c r="K1146" s="11" t="s">
        <v>2877</v>
      </c>
      <c r="L1146" s="11">
        <v>2</v>
      </c>
    </row>
    <row r="1147" spans="1:12">
      <c r="A1147" s="11" t="s">
        <v>2147</v>
      </c>
      <c r="D1147" s="11" t="s">
        <v>260</v>
      </c>
      <c r="E1147" s="19" t="s">
        <v>2397</v>
      </c>
      <c r="F1147" s="10">
        <v>42036</v>
      </c>
      <c r="G1147" s="10">
        <v>45689</v>
      </c>
      <c r="H1147" s="11">
        <v>11</v>
      </c>
      <c r="I1147" s="20" t="s">
        <v>259</v>
      </c>
      <c r="J1147" s="11" t="s">
        <v>261</v>
      </c>
      <c r="K1147" s="11" t="s">
        <v>2877</v>
      </c>
      <c r="L1147" s="11">
        <v>2</v>
      </c>
    </row>
    <row r="1148" spans="1:12">
      <c r="A1148" s="11" t="s">
        <v>2148</v>
      </c>
      <c r="D1148" s="11" t="s">
        <v>260</v>
      </c>
      <c r="E1148" s="19" t="s">
        <v>2398</v>
      </c>
      <c r="F1148" s="10">
        <v>42036</v>
      </c>
      <c r="G1148" s="10">
        <v>45689</v>
      </c>
      <c r="H1148" s="11">
        <v>11</v>
      </c>
      <c r="I1148" s="20" t="s">
        <v>259</v>
      </c>
      <c r="J1148" s="11" t="s">
        <v>261</v>
      </c>
      <c r="K1148" s="11" t="s">
        <v>2877</v>
      </c>
      <c r="L1148" s="11">
        <v>2</v>
      </c>
    </row>
    <row r="1149" spans="1:12">
      <c r="A1149" s="11" t="s">
        <v>2149</v>
      </c>
      <c r="D1149" s="11" t="s">
        <v>260</v>
      </c>
      <c r="E1149" s="19" t="s">
        <v>2399</v>
      </c>
      <c r="F1149" s="10">
        <v>42036</v>
      </c>
      <c r="G1149" s="10">
        <v>45689</v>
      </c>
      <c r="H1149" s="11">
        <v>11</v>
      </c>
      <c r="I1149" s="20" t="s">
        <v>259</v>
      </c>
      <c r="J1149" s="11" t="s">
        <v>261</v>
      </c>
      <c r="K1149" s="11" t="s">
        <v>2877</v>
      </c>
      <c r="L1149" s="11">
        <v>2</v>
      </c>
    </row>
    <row r="1150" spans="1:12">
      <c r="A1150" s="11" t="s">
        <v>2150</v>
      </c>
      <c r="D1150" s="11" t="s">
        <v>260</v>
      </c>
      <c r="E1150" s="19" t="s">
        <v>2400</v>
      </c>
      <c r="F1150" s="10">
        <v>42036</v>
      </c>
      <c r="G1150" s="10">
        <v>45689</v>
      </c>
      <c r="H1150" s="11">
        <v>11</v>
      </c>
      <c r="I1150" s="20" t="s">
        <v>259</v>
      </c>
      <c r="J1150" s="11" t="s">
        <v>261</v>
      </c>
      <c r="K1150" s="11" t="s">
        <v>2877</v>
      </c>
      <c r="L1150" s="11">
        <v>2</v>
      </c>
    </row>
    <row r="1151" spans="1:12">
      <c r="A1151" s="11" t="s">
        <v>2151</v>
      </c>
      <c r="D1151" s="11" t="s">
        <v>260</v>
      </c>
      <c r="E1151" s="19" t="s">
        <v>2401</v>
      </c>
      <c r="F1151" s="10">
        <v>42036</v>
      </c>
      <c r="G1151" s="10">
        <v>45689</v>
      </c>
      <c r="H1151" s="11">
        <v>11</v>
      </c>
      <c r="I1151" s="20" t="s">
        <v>259</v>
      </c>
      <c r="J1151" s="11" t="s">
        <v>261</v>
      </c>
      <c r="K1151" s="11" t="s">
        <v>2877</v>
      </c>
      <c r="L1151" s="11">
        <v>2</v>
      </c>
    </row>
    <row r="1152" spans="1:12">
      <c r="A1152" s="11" t="s">
        <v>2152</v>
      </c>
      <c r="D1152" s="11" t="s">
        <v>260</v>
      </c>
      <c r="E1152" s="19" t="s">
        <v>2402</v>
      </c>
      <c r="F1152" s="10">
        <v>42036</v>
      </c>
      <c r="G1152" s="10">
        <v>45689</v>
      </c>
      <c r="H1152" s="11">
        <v>11</v>
      </c>
      <c r="I1152" s="20" t="s">
        <v>259</v>
      </c>
      <c r="J1152" s="11" t="s">
        <v>261</v>
      </c>
      <c r="K1152" s="11" t="s">
        <v>2877</v>
      </c>
      <c r="L1152" s="11">
        <v>2</v>
      </c>
    </row>
    <row r="1153" spans="1:12">
      <c r="A1153" s="11" t="s">
        <v>2153</v>
      </c>
      <c r="D1153" s="11" t="s">
        <v>260</v>
      </c>
      <c r="E1153" s="19" t="s">
        <v>2403</v>
      </c>
      <c r="F1153" s="10">
        <v>42036</v>
      </c>
      <c r="G1153" s="10">
        <v>45689</v>
      </c>
      <c r="H1153" s="11">
        <v>11</v>
      </c>
      <c r="I1153" s="20" t="s">
        <v>259</v>
      </c>
      <c r="J1153" s="11" t="s">
        <v>261</v>
      </c>
      <c r="K1153" s="11" t="s">
        <v>2877</v>
      </c>
      <c r="L1153" s="11">
        <v>2</v>
      </c>
    </row>
    <row r="1154" spans="1:12">
      <c r="A1154" s="11" t="s">
        <v>2154</v>
      </c>
      <c r="D1154" s="11" t="s">
        <v>260</v>
      </c>
      <c r="E1154" s="19" t="s">
        <v>2404</v>
      </c>
      <c r="F1154" s="10">
        <v>42036</v>
      </c>
      <c r="G1154" s="10">
        <v>45689</v>
      </c>
      <c r="H1154" s="11">
        <v>11</v>
      </c>
      <c r="I1154" s="20" t="s">
        <v>259</v>
      </c>
      <c r="J1154" s="11" t="s">
        <v>261</v>
      </c>
      <c r="K1154" s="11" t="s">
        <v>2877</v>
      </c>
      <c r="L1154" s="11">
        <v>2</v>
      </c>
    </row>
    <row r="1155" spans="1:12">
      <c r="A1155" s="11" t="s">
        <v>2155</v>
      </c>
      <c r="D1155" s="11" t="s">
        <v>260</v>
      </c>
      <c r="E1155" s="19" t="s">
        <v>2405</v>
      </c>
      <c r="F1155" s="10">
        <v>42036</v>
      </c>
      <c r="G1155" s="10">
        <v>45689</v>
      </c>
      <c r="H1155" s="11">
        <v>11</v>
      </c>
      <c r="I1155" s="20" t="s">
        <v>259</v>
      </c>
      <c r="J1155" s="11" t="s">
        <v>261</v>
      </c>
      <c r="K1155" s="11" t="s">
        <v>2877</v>
      </c>
      <c r="L1155" s="11">
        <v>2</v>
      </c>
    </row>
    <row r="1156" spans="1:12">
      <c r="A1156" s="11" t="s">
        <v>2156</v>
      </c>
      <c r="D1156" s="11" t="s">
        <v>260</v>
      </c>
      <c r="E1156" s="19" t="s">
        <v>2406</v>
      </c>
      <c r="F1156" s="10">
        <v>42036</v>
      </c>
      <c r="G1156" s="10">
        <v>45689</v>
      </c>
      <c r="H1156" s="11">
        <v>11</v>
      </c>
      <c r="I1156" s="20" t="s">
        <v>259</v>
      </c>
      <c r="J1156" s="11" t="s">
        <v>261</v>
      </c>
      <c r="K1156" s="11" t="s">
        <v>2877</v>
      </c>
      <c r="L1156" s="11">
        <v>2</v>
      </c>
    </row>
    <row r="1157" spans="1:12">
      <c r="A1157" s="11" t="s">
        <v>2157</v>
      </c>
      <c r="D1157" s="11" t="s">
        <v>260</v>
      </c>
      <c r="E1157" s="19" t="s">
        <v>2407</v>
      </c>
      <c r="F1157" s="10">
        <v>42036</v>
      </c>
      <c r="G1157" s="10">
        <v>45689</v>
      </c>
      <c r="H1157" s="11">
        <v>11</v>
      </c>
      <c r="I1157" s="20" t="s">
        <v>259</v>
      </c>
      <c r="J1157" s="11" t="s">
        <v>261</v>
      </c>
      <c r="K1157" s="11" t="s">
        <v>2877</v>
      </c>
      <c r="L1157" s="11">
        <v>2</v>
      </c>
    </row>
    <row r="1158" spans="1:12">
      <c r="A1158" s="11" t="s">
        <v>2158</v>
      </c>
      <c r="D1158" s="11" t="s">
        <v>260</v>
      </c>
      <c r="E1158" s="19" t="s">
        <v>2408</v>
      </c>
      <c r="F1158" s="10">
        <v>42036</v>
      </c>
      <c r="G1158" s="10">
        <v>45689</v>
      </c>
      <c r="H1158" s="11">
        <v>11</v>
      </c>
      <c r="I1158" s="20" t="s">
        <v>259</v>
      </c>
      <c r="J1158" s="11" t="s">
        <v>261</v>
      </c>
      <c r="K1158" s="11" t="s">
        <v>2877</v>
      </c>
      <c r="L1158" s="11">
        <v>2</v>
      </c>
    </row>
    <row r="1159" spans="1:12">
      <c r="A1159" s="11" t="s">
        <v>2159</v>
      </c>
      <c r="D1159" s="11" t="s">
        <v>260</v>
      </c>
      <c r="E1159" s="19" t="s">
        <v>2409</v>
      </c>
      <c r="F1159" s="10">
        <v>42036</v>
      </c>
      <c r="G1159" s="10">
        <v>45689</v>
      </c>
      <c r="H1159" s="11">
        <v>11</v>
      </c>
      <c r="I1159" s="20" t="s">
        <v>259</v>
      </c>
      <c r="J1159" s="11" t="s">
        <v>261</v>
      </c>
      <c r="K1159" s="11" t="s">
        <v>2877</v>
      </c>
      <c r="L1159" s="11">
        <v>2</v>
      </c>
    </row>
    <row r="1160" spans="1:12">
      <c r="A1160" s="11" t="s">
        <v>2160</v>
      </c>
      <c r="D1160" s="11" t="s">
        <v>260</v>
      </c>
      <c r="E1160" s="19" t="s">
        <v>2410</v>
      </c>
      <c r="F1160" s="10">
        <v>42036</v>
      </c>
      <c r="G1160" s="10">
        <v>45689</v>
      </c>
      <c r="H1160" s="11">
        <v>11</v>
      </c>
      <c r="I1160" s="20" t="s">
        <v>259</v>
      </c>
      <c r="J1160" s="11" t="s">
        <v>261</v>
      </c>
      <c r="K1160" s="11" t="s">
        <v>2877</v>
      </c>
      <c r="L1160" s="11">
        <v>2</v>
      </c>
    </row>
    <row r="1161" spans="1:12">
      <c r="A1161" s="11" t="s">
        <v>2161</v>
      </c>
      <c r="D1161" s="11" t="s">
        <v>260</v>
      </c>
      <c r="E1161" s="19" t="s">
        <v>2411</v>
      </c>
      <c r="F1161" s="10">
        <v>42036</v>
      </c>
      <c r="G1161" s="10">
        <v>45689</v>
      </c>
      <c r="H1161" s="11">
        <v>11</v>
      </c>
      <c r="I1161" s="20" t="s">
        <v>259</v>
      </c>
      <c r="J1161" s="11" t="s">
        <v>261</v>
      </c>
      <c r="K1161" s="11" t="s">
        <v>2877</v>
      </c>
      <c r="L1161" s="11">
        <v>2</v>
      </c>
    </row>
    <row r="1162" spans="1:12">
      <c r="A1162" s="11" t="s">
        <v>2162</v>
      </c>
      <c r="D1162" s="11" t="s">
        <v>260</v>
      </c>
      <c r="E1162" s="19" t="s">
        <v>2412</v>
      </c>
      <c r="F1162" s="10">
        <v>42036</v>
      </c>
      <c r="G1162" s="10">
        <v>45689</v>
      </c>
      <c r="H1162" s="11">
        <v>11</v>
      </c>
      <c r="I1162" s="20" t="s">
        <v>259</v>
      </c>
      <c r="J1162" s="11" t="s">
        <v>261</v>
      </c>
      <c r="K1162" s="11" t="s">
        <v>2877</v>
      </c>
      <c r="L1162" s="11">
        <v>2</v>
      </c>
    </row>
    <row r="1163" spans="1:12">
      <c r="A1163" s="11" t="s">
        <v>2163</v>
      </c>
      <c r="D1163" s="11" t="s">
        <v>260</v>
      </c>
      <c r="E1163" s="19" t="s">
        <v>2413</v>
      </c>
      <c r="F1163" s="10">
        <v>42036</v>
      </c>
      <c r="G1163" s="10">
        <v>45689</v>
      </c>
      <c r="H1163" s="11">
        <v>11</v>
      </c>
      <c r="I1163" s="20" t="s">
        <v>259</v>
      </c>
      <c r="J1163" s="11" t="s">
        <v>261</v>
      </c>
      <c r="K1163" s="11" t="s">
        <v>2877</v>
      </c>
      <c r="L1163" s="11">
        <v>2</v>
      </c>
    </row>
    <row r="1164" spans="1:12">
      <c r="A1164" s="11" t="s">
        <v>2164</v>
      </c>
      <c r="D1164" s="11" t="s">
        <v>260</v>
      </c>
      <c r="E1164" s="19" t="s">
        <v>2414</v>
      </c>
      <c r="F1164" s="10">
        <v>42036</v>
      </c>
      <c r="G1164" s="10">
        <v>45689</v>
      </c>
      <c r="H1164" s="11">
        <v>11</v>
      </c>
      <c r="I1164" s="20" t="s">
        <v>259</v>
      </c>
      <c r="J1164" s="11" t="s">
        <v>261</v>
      </c>
      <c r="K1164" s="11" t="s">
        <v>2877</v>
      </c>
      <c r="L1164" s="11">
        <v>2</v>
      </c>
    </row>
    <row r="1165" spans="1:12">
      <c r="A1165" s="11" t="s">
        <v>2165</v>
      </c>
      <c r="D1165" s="11" t="s">
        <v>260</v>
      </c>
      <c r="E1165" s="19" t="s">
        <v>2415</v>
      </c>
      <c r="F1165" s="10">
        <v>42036</v>
      </c>
      <c r="G1165" s="10">
        <v>45689</v>
      </c>
      <c r="H1165" s="11">
        <v>11</v>
      </c>
      <c r="I1165" s="20" t="s">
        <v>259</v>
      </c>
      <c r="J1165" s="11" t="s">
        <v>261</v>
      </c>
      <c r="K1165" s="11" t="s">
        <v>2877</v>
      </c>
      <c r="L1165" s="11">
        <v>2</v>
      </c>
    </row>
    <row r="1166" spans="1:12">
      <c r="A1166" s="11" t="s">
        <v>2166</v>
      </c>
      <c r="D1166" s="11" t="s">
        <v>260</v>
      </c>
      <c r="E1166" s="19" t="s">
        <v>2416</v>
      </c>
      <c r="F1166" s="10">
        <v>42036</v>
      </c>
      <c r="G1166" s="10">
        <v>45689</v>
      </c>
      <c r="H1166" s="11">
        <v>11</v>
      </c>
      <c r="I1166" s="20" t="s">
        <v>259</v>
      </c>
      <c r="J1166" s="11" t="s">
        <v>261</v>
      </c>
      <c r="K1166" s="11" t="s">
        <v>2877</v>
      </c>
      <c r="L1166" s="11">
        <v>2</v>
      </c>
    </row>
    <row r="1167" spans="1:12">
      <c r="A1167" s="11" t="s">
        <v>2167</v>
      </c>
      <c r="D1167" s="11" t="s">
        <v>260</v>
      </c>
      <c r="E1167" s="19" t="s">
        <v>2417</v>
      </c>
      <c r="F1167" s="10">
        <v>42036</v>
      </c>
      <c r="G1167" s="10">
        <v>45689</v>
      </c>
      <c r="H1167" s="11">
        <v>11</v>
      </c>
      <c r="I1167" s="20" t="s">
        <v>259</v>
      </c>
      <c r="J1167" s="11" t="s">
        <v>261</v>
      </c>
      <c r="K1167" s="11" t="s">
        <v>2877</v>
      </c>
      <c r="L1167" s="11">
        <v>2</v>
      </c>
    </row>
    <row r="1168" spans="1:12">
      <c r="A1168" s="11" t="s">
        <v>2168</v>
      </c>
      <c r="D1168" s="11" t="s">
        <v>260</v>
      </c>
      <c r="E1168" s="19" t="s">
        <v>2418</v>
      </c>
      <c r="F1168" s="10">
        <v>42036</v>
      </c>
      <c r="G1168" s="10">
        <v>45689</v>
      </c>
      <c r="H1168" s="11">
        <v>11</v>
      </c>
      <c r="I1168" s="20" t="s">
        <v>259</v>
      </c>
      <c r="J1168" s="11" t="s">
        <v>261</v>
      </c>
      <c r="K1168" s="11" t="s">
        <v>2877</v>
      </c>
      <c r="L1168" s="11">
        <v>2</v>
      </c>
    </row>
    <row r="1169" spans="1:12">
      <c r="A1169" s="11" t="s">
        <v>2169</v>
      </c>
      <c r="D1169" s="11" t="s">
        <v>260</v>
      </c>
      <c r="E1169" s="19" t="s">
        <v>2419</v>
      </c>
      <c r="F1169" s="10">
        <v>42036</v>
      </c>
      <c r="G1169" s="10">
        <v>45689</v>
      </c>
      <c r="H1169" s="11">
        <v>11</v>
      </c>
      <c r="I1169" s="20" t="s">
        <v>259</v>
      </c>
      <c r="J1169" s="11" t="s">
        <v>261</v>
      </c>
      <c r="K1169" s="11" t="s">
        <v>2877</v>
      </c>
      <c r="L1169" s="11">
        <v>2</v>
      </c>
    </row>
    <row r="1170" spans="1:12">
      <c r="A1170" s="11" t="s">
        <v>2170</v>
      </c>
      <c r="D1170" s="11" t="s">
        <v>260</v>
      </c>
      <c r="E1170" s="19" t="s">
        <v>2420</v>
      </c>
      <c r="F1170" s="10">
        <v>42036</v>
      </c>
      <c r="G1170" s="10">
        <v>45689</v>
      </c>
      <c r="H1170" s="11">
        <v>11</v>
      </c>
      <c r="I1170" s="20" t="s">
        <v>259</v>
      </c>
      <c r="J1170" s="11" t="s">
        <v>261</v>
      </c>
      <c r="K1170" s="11" t="s">
        <v>2877</v>
      </c>
      <c r="L1170" s="11">
        <v>2</v>
      </c>
    </row>
    <row r="1171" spans="1:12">
      <c r="A1171" s="11" t="s">
        <v>2171</v>
      </c>
      <c r="D1171" s="11" t="s">
        <v>260</v>
      </c>
      <c r="E1171" s="19" t="s">
        <v>2421</v>
      </c>
      <c r="F1171" s="10">
        <v>42036</v>
      </c>
      <c r="G1171" s="10">
        <v>45689</v>
      </c>
      <c r="H1171" s="11">
        <v>11</v>
      </c>
      <c r="I1171" s="20" t="s">
        <v>259</v>
      </c>
      <c r="J1171" s="11" t="s">
        <v>261</v>
      </c>
      <c r="K1171" s="11" t="s">
        <v>2877</v>
      </c>
      <c r="L1171" s="11">
        <v>2</v>
      </c>
    </row>
    <row r="1172" spans="1:12">
      <c r="A1172" s="11" t="s">
        <v>2172</v>
      </c>
      <c r="D1172" s="11" t="s">
        <v>260</v>
      </c>
      <c r="E1172" s="19" t="s">
        <v>2422</v>
      </c>
      <c r="F1172" s="10">
        <v>42036</v>
      </c>
      <c r="G1172" s="10">
        <v>45689</v>
      </c>
      <c r="H1172" s="11">
        <v>11</v>
      </c>
      <c r="I1172" s="20" t="s">
        <v>259</v>
      </c>
      <c r="J1172" s="11" t="s">
        <v>261</v>
      </c>
      <c r="K1172" s="11" t="s">
        <v>2877</v>
      </c>
      <c r="L1172" s="11">
        <v>2</v>
      </c>
    </row>
    <row r="1173" spans="1:12">
      <c r="A1173" s="11" t="s">
        <v>2173</v>
      </c>
      <c r="D1173" s="11" t="s">
        <v>260</v>
      </c>
      <c r="E1173" s="19" t="s">
        <v>2423</v>
      </c>
      <c r="F1173" s="10">
        <v>42036</v>
      </c>
      <c r="G1173" s="10">
        <v>45689</v>
      </c>
      <c r="H1173" s="11">
        <v>11</v>
      </c>
      <c r="I1173" s="20" t="s">
        <v>259</v>
      </c>
      <c r="J1173" s="11" t="s">
        <v>261</v>
      </c>
      <c r="K1173" s="11" t="s">
        <v>2877</v>
      </c>
      <c r="L1173" s="11">
        <v>2</v>
      </c>
    </row>
    <row r="1174" spans="1:12">
      <c r="A1174" s="11" t="s">
        <v>2174</v>
      </c>
      <c r="D1174" s="11" t="s">
        <v>260</v>
      </c>
      <c r="E1174" s="19" t="s">
        <v>2424</v>
      </c>
      <c r="F1174" s="10">
        <v>42036</v>
      </c>
      <c r="G1174" s="10">
        <v>45689</v>
      </c>
      <c r="H1174" s="11">
        <v>11</v>
      </c>
      <c r="I1174" s="20" t="s">
        <v>259</v>
      </c>
      <c r="J1174" s="11" t="s">
        <v>261</v>
      </c>
      <c r="K1174" s="11" t="s">
        <v>2877</v>
      </c>
      <c r="L1174" s="11">
        <v>2</v>
      </c>
    </row>
    <row r="1175" spans="1:12">
      <c r="A1175" s="11" t="s">
        <v>2175</v>
      </c>
      <c r="D1175" s="11" t="s">
        <v>260</v>
      </c>
      <c r="E1175" s="19" t="s">
        <v>2425</v>
      </c>
      <c r="F1175" s="10">
        <v>42036</v>
      </c>
      <c r="G1175" s="10">
        <v>45689</v>
      </c>
      <c r="H1175" s="11">
        <v>11</v>
      </c>
      <c r="I1175" s="20" t="s">
        <v>259</v>
      </c>
      <c r="J1175" s="11" t="s">
        <v>261</v>
      </c>
      <c r="K1175" s="11" t="s">
        <v>2877</v>
      </c>
      <c r="L1175" s="11">
        <v>2</v>
      </c>
    </row>
    <row r="1176" spans="1:12">
      <c r="A1176" s="11" t="s">
        <v>2176</v>
      </c>
      <c r="D1176" s="11" t="s">
        <v>260</v>
      </c>
      <c r="E1176" s="19" t="s">
        <v>2426</v>
      </c>
      <c r="F1176" s="10">
        <v>42036</v>
      </c>
      <c r="G1176" s="10">
        <v>45689</v>
      </c>
      <c r="H1176" s="11">
        <v>11</v>
      </c>
      <c r="I1176" s="20" t="s">
        <v>259</v>
      </c>
      <c r="J1176" s="11" t="s">
        <v>261</v>
      </c>
      <c r="K1176" s="11" t="s">
        <v>2877</v>
      </c>
      <c r="L1176" s="11">
        <v>2</v>
      </c>
    </row>
    <row r="1177" spans="1:12">
      <c r="A1177" s="11" t="s">
        <v>2177</v>
      </c>
      <c r="D1177" s="11" t="s">
        <v>260</v>
      </c>
      <c r="E1177" s="19" t="s">
        <v>2427</v>
      </c>
      <c r="F1177" s="10">
        <v>42036</v>
      </c>
      <c r="G1177" s="10">
        <v>45689</v>
      </c>
      <c r="H1177" s="11">
        <v>11</v>
      </c>
      <c r="I1177" s="20" t="s">
        <v>259</v>
      </c>
      <c r="J1177" s="11" t="s">
        <v>261</v>
      </c>
      <c r="K1177" s="11" t="s">
        <v>2877</v>
      </c>
      <c r="L1177" s="11">
        <v>2</v>
      </c>
    </row>
    <row r="1178" spans="1:12">
      <c r="A1178" s="11" t="s">
        <v>2178</v>
      </c>
      <c r="D1178" s="11" t="s">
        <v>260</v>
      </c>
      <c r="E1178" s="19" t="s">
        <v>2428</v>
      </c>
      <c r="F1178" s="10">
        <v>42036</v>
      </c>
      <c r="G1178" s="10">
        <v>45689</v>
      </c>
      <c r="H1178" s="11">
        <v>11</v>
      </c>
      <c r="I1178" s="20" t="s">
        <v>259</v>
      </c>
      <c r="J1178" s="11" t="s">
        <v>261</v>
      </c>
      <c r="K1178" s="11" t="s">
        <v>2877</v>
      </c>
      <c r="L1178" s="11">
        <v>2</v>
      </c>
    </row>
    <row r="1179" spans="1:12">
      <c r="A1179" s="11" t="s">
        <v>2179</v>
      </c>
      <c r="D1179" s="11" t="s">
        <v>260</v>
      </c>
      <c r="E1179" s="19" t="s">
        <v>2429</v>
      </c>
      <c r="F1179" s="10">
        <v>42036</v>
      </c>
      <c r="G1179" s="10">
        <v>45689</v>
      </c>
      <c r="H1179" s="11">
        <v>11</v>
      </c>
      <c r="I1179" s="20" t="s">
        <v>259</v>
      </c>
      <c r="J1179" s="11" t="s">
        <v>261</v>
      </c>
      <c r="K1179" s="11" t="s">
        <v>2877</v>
      </c>
      <c r="L1179" s="11">
        <v>2</v>
      </c>
    </row>
    <row r="1180" spans="1:12">
      <c r="A1180" s="11" t="s">
        <v>2180</v>
      </c>
      <c r="D1180" s="11" t="s">
        <v>260</v>
      </c>
      <c r="E1180" s="19" t="s">
        <v>2430</v>
      </c>
      <c r="F1180" s="10">
        <v>42036</v>
      </c>
      <c r="G1180" s="10">
        <v>45689</v>
      </c>
      <c r="H1180" s="11">
        <v>11</v>
      </c>
      <c r="I1180" s="20" t="s">
        <v>259</v>
      </c>
      <c r="J1180" s="11" t="s">
        <v>261</v>
      </c>
      <c r="K1180" s="11" t="s">
        <v>2877</v>
      </c>
      <c r="L1180" s="11">
        <v>2</v>
      </c>
    </row>
    <row r="1181" spans="1:12">
      <c r="A1181" s="11" t="s">
        <v>2181</v>
      </c>
      <c r="D1181" s="11" t="s">
        <v>260</v>
      </c>
      <c r="E1181" s="19" t="s">
        <v>2431</v>
      </c>
      <c r="F1181" s="10">
        <v>42036</v>
      </c>
      <c r="G1181" s="10">
        <v>45689</v>
      </c>
      <c r="H1181" s="11">
        <v>11</v>
      </c>
      <c r="I1181" s="20" t="s">
        <v>259</v>
      </c>
      <c r="J1181" s="11" t="s">
        <v>261</v>
      </c>
      <c r="K1181" s="11" t="s">
        <v>2877</v>
      </c>
      <c r="L1181" s="11">
        <v>2</v>
      </c>
    </row>
    <row r="1182" spans="1:12">
      <c r="A1182" s="11" t="s">
        <v>2182</v>
      </c>
      <c r="D1182" s="11" t="s">
        <v>260</v>
      </c>
      <c r="E1182" s="19" t="s">
        <v>2432</v>
      </c>
      <c r="F1182" s="10">
        <v>42036</v>
      </c>
      <c r="G1182" s="10">
        <v>45689</v>
      </c>
      <c r="H1182" s="11">
        <v>11</v>
      </c>
      <c r="I1182" s="20" t="s">
        <v>259</v>
      </c>
      <c r="J1182" s="11" t="s">
        <v>261</v>
      </c>
      <c r="K1182" s="11" t="s">
        <v>2877</v>
      </c>
      <c r="L1182" s="11">
        <v>2</v>
      </c>
    </row>
    <row r="1183" spans="1:12">
      <c r="A1183" s="11" t="s">
        <v>2183</v>
      </c>
      <c r="D1183" s="11" t="s">
        <v>260</v>
      </c>
      <c r="E1183" s="19" t="s">
        <v>2433</v>
      </c>
      <c r="F1183" s="10">
        <v>42036</v>
      </c>
      <c r="G1183" s="10">
        <v>45689</v>
      </c>
      <c r="H1183" s="11">
        <v>11</v>
      </c>
      <c r="I1183" s="20" t="s">
        <v>259</v>
      </c>
      <c r="J1183" s="11" t="s">
        <v>261</v>
      </c>
      <c r="K1183" s="11" t="s">
        <v>2877</v>
      </c>
      <c r="L1183" s="11">
        <v>2</v>
      </c>
    </row>
    <row r="1184" spans="1:12">
      <c r="A1184" s="11" t="s">
        <v>2184</v>
      </c>
      <c r="D1184" s="11" t="s">
        <v>260</v>
      </c>
      <c r="E1184" s="19" t="s">
        <v>2434</v>
      </c>
      <c r="F1184" s="10">
        <v>42036</v>
      </c>
      <c r="G1184" s="10">
        <v>45689</v>
      </c>
      <c r="H1184" s="11">
        <v>11</v>
      </c>
      <c r="I1184" s="20" t="s">
        <v>259</v>
      </c>
      <c r="J1184" s="11" t="s">
        <v>261</v>
      </c>
      <c r="K1184" s="11" t="s">
        <v>2877</v>
      </c>
      <c r="L1184" s="11">
        <v>2</v>
      </c>
    </row>
    <row r="1185" spans="1:12">
      <c r="A1185" s="11" t="s">
        <v>2185</v>
      </c>
      <c r="D1185" s="11" t="s">
        <v>260</v>
      </c>
      <c r="E1185" s="19" t="s">
        <v>2435</v>
      </c>
      <c r="F1185" s="10">
        <v>42036</v>
      </c>
      <c r="G1185" s="10">
        <v>45689</v>
      </c>
      <c r="H1185" s="11">
        <v>11</v>
      </c>
      <c r="I1185" s="20" t="s">
        <v>259</v>
      </c>
      <c r="J1185" s="11" t="s">
        <v>261</v>
      </c>
      <c r="K1185" s="11" t="s">
        <v>2877</v>
      </c>
      <c r="L1185" s="11">
        <v>2</v>
      </c>
    </row>
    <row r="1186" spans="1:12">
      <c r="A1186" s="11" t="s">
        <v>2186</v>
      </c>
      <c r="D1186" s="11" t="s">
        <v>260</v>
      </c>
      <c r="E1186" s="19" t="s">
        <v>2436</v>
      </c>
      <c r="F1186" s="10">
        <v>42036</v>
      </c>
      <c r="G1186" s="10">
        <v>45689</v>
      </c>
      <c r="H1186" s="11">
        <v>11</v>
      </c>
      <c r="I1186" s="20" t="s">
        <v>259</v>
      </c>
      <c r="J1186" s="11" t="s">
        <v>261</v>
      </c>
      <c r="K1186" s="11" t="s">
        <v>2877</v>
      </c>
      <c r="L1186" s="11">
        <v>2</v>
      </c>
    </row>
    <row r="1187" spans="1:12">
      <c r="A1187" s="11" t="s">
        <v>2187</v>
      </c>
      <c r="D1187" s="11" t="s">
        <v>260</v>
      </c>
      <c r="E1187" s="19" t="s">
        <v>2437</v>
      </c>
      <c r="F1187" s="10">
        <v>42036</v>
      </c>
      <c r="G1187" s="10">
        <v>45689</v>
      </c>
      <c r="H1187" s="11">
        <v>11</v>
      </c>
      <c r="I1187" s="20" t="s">
        <v>259</v>
      </c>
      <c r="J1187" s="11" t="s">
        <v>261</v>
      </c>
      <c r="K1187" s="11" t="s">
        <v>2877</v>
      </c>
      <c r="L1187" s="11">
        <v>2</v>
      </c>
    </row>
    <row r="1188" spans="1:12">
      <c r="A1188" s="11" t="s">
        <v>2188</v>
      </c>
      <c r="D1188" s="11" t="s">
        <v>260</v>
      </c>
      <c r="E1188" s="19" t="s">
        <v>2438</v>
      </c>
      <c r="F1188" s="10">
        <v>42036</v>
      </c>
      <c r="G1188" s="10">
        <v>45689</v>
      </c>
      <c r="H1188" s="11">
        <v>11</v>
      </c>
      <c r="I1188" s="20" t="s">
        <v>259</v>
      </c>
      <c r="J1188" s="11" t="s">
        <v>261</v>
      </c>
      <c r="K1188" s="11" t="s">
        <v>2877</v>
      </c>
      <c r="L1188" s="11">
        <v>2</v>
      </c>
    </row>
    <row r="1189" spans="1:12">
      <c r="A1189" s="11" t="s">
        <v>2189</v>
      </c>
      <c r="D1189" s="11" t="s">
        <v>260</v>
      </c>
      <c r="E1189" s="19" t="s">
        <v>2439</v>
      </c>
      <c r="F1189" s="10">
        <v>42036</v>
      </c>
      <c r="G1189" s="10">
        <v>45689</v>
      </c>
      <c r="H1189" s="11">
        <v>11</v>
      </c>
      <c r="I1189" s="20" t="s">
        <v>259</v>
      </c>
      <c r="J1189" s="11" t="s">
        <v>261</v>
      </c>
      <c r="K1189" s="11" t="s">
        <v>2877</v>
      </c>
      <c r="L1189" s="11">
        <v>2</v>
      </c>
    </row>
    <row r="1190" spans="1:12">
      <c r="A1190" s="11" t="s">
        <v>2190</v>
      </c>
      <c r="D1190" s="11" t="s">
        <v>260</v>
      </c>
      <c r="E1190" s="19" t="s">
        <v>2440</v>
      </c>
      <c r="F1190" s="10">
        <v>42036</v>
      </c>
      <c r="G1190" s="10">
        <v>45689</v>
      </c>
      <c r="H1190" s="11">
        <v>11</v>
      </c>
      <c r="I1190" s="20" t="s">
        <v>259</v>
      </c>
      <c r="J1190" s="11" t="s">
        <v>261</v>
      </c>
      <c r="K1190" s="11" t="s">
        <v>2877</v>
      </c>
      <c r="L1190" s="11">
        <v>2</v>
      </c>
    </row>
    <row r="1191" spans="1:12">
      <c r="A1191" s="11" t="s">
        <v>2191</v>
      </c>
      <c r="D1191" s="11" t="s">
        <v>260</v>
      </c>
      <c r="E1191" s="19" t="s">
        <v>2441</v>
      </c>
      <c r="F1191" s="10">
        <v>42036</v>
      </c>
      <c r="G1191" s="10">
        <v>45689</v>
      </c>
      <c r="H1191" s="11">
        <v>11</v>
      </c>
      <c r="I1191" s="20" t="s">
        <v>259</v>
      </c>
      <c r="J1191" s="11" t="s">
        <v>261</v>
      </c>
      <c r="K1191" s="11" t="s">
        <v>2877</v>
      </c>
      <c r="L1191" s="11">
        <v>2</v>
      </c>
    </row>
    <row r="1192" spans="1:12">
      <c r="A1192" s="11" t="s">
        <v>2192</v>
      </c>
      <c r="D1192" s="11" t="s">
        <v>260</v>
      </c>
      <c r="E1192" s="19" t="s">
        <v>2442</v>
      </c>
      <c r="F1192" s="10">
        <v>42036</v>
      </c>
      <c r="G1192" s="10">
        <v>45689</v>
      </c>
      <c r="H1192" s="11">
        <v>11</v>
      </c>
      <c r="I1192" s="20" t="s">
        <v>259</v>
      </c>
      <c r="J1192" s="11" t="s">
        <v>261</v>
      </c>
      <c r="K1192" s="11" t="s">
        <v>2877</v>
      </c>
      <c r="L1192" s="11">
        <v>2</v>
      </c>
    </row>
    <row r="1193" spans="1:12">
      <c r="A1193" s="11" t="s">
        <v>2193</v>
      </c>
      <c r="D1193" s="11" t="s">
        <v>260</v>
      </c>
      <c r="E1193" s="19" t="s">
        <v>2443</v>
      </c>
      <c r="F1193" s="10">
        <v>42036</v>
      </c>
      <c r="G1193" s="10">
        <v>45689</v>
      </c>
      <c r="H1193" s="11">
        <v>11</v>
      </c>
      <c r="I1193" s="20" t="s">
        <v>259</v>
      </c>
      <c r="J1193" s="11" t="s">
        <v>261</v>
      </c>
      <c r="K1193" s="11" t="s">
        <v>2877</v>
      </c>
      <c r="L1193" s="11">
        <v>2</v>
      </c>
    </row>
    <row r="1194" spans="1:12">
      <c r="A1194" s="11" t="s">
        <v>2194</v>
      </c>
      <c r="D1194" s="11" t="s">
        <v>260</v>
      </c>
      <c r="E1194" s="19" t="s">
        <v>2444</v>
      </c>
      <c r="F1194" s="10">
        <v>42036</v>
      </c>
      <c r="G1194" s="10">
        <v>45689</v>
      </c>
      <c r="H1194" s="11">
        <v>11</v>
      </c>
      <c r="I1194" s="20" t="s">
        <v>259</v>
      </c>
      <c r="J1194" s="11" t="s">
        <v>261</v>
      </c>
      <c r="K1194" s="11" t="s">
        <v>2877</v>
      </c>
      <c r="L1194" s="11">
        <v>2</v>
      </c>
    </row>
    <row r="1195" spans="1:12">
      <c r="A1195" s="11" t="s">
        <v>2195</v>
      </c>
      <c r="D1195" s="11" t="s">
        <v>260</v>
      </c>
      <c r="E1195" s="19" t="s">
        <v>2445</v>
      </c>
      <c r="F1195" s="10">
        <v>42036</v>
      </c>
      <c r="G1195" s="10">
        <v>45689</v>
      </c>
      <c r="H1195" s="11">
        <v>11</v>
      </c>
      <c r="I1195" s="20" t="s">
        <v>259</v>
      </c>
      <c r="J1195" s="11" t="s">
        <v>261</v>
      </c>
      <c r="K1195" s="11" t="s">
        <v>2877</v>
      </c>
      <c r="L1195" s="11">
        <v>2</v>
      </c>
    </row>
    <row r="1196" spans="1:12">
      <c r="A1196" s="11" t="s">
        <v>2196</v>
      </c>
      <c r="D1196" s="11" t="s">
        <v>260</v>
      </c>
      <c r="E1196" s="19" t="s">
        <v>2446</v>
      </c>
      <c r="F1196" s="10">
        <v>42036</v>
      </c>
      <c r="G1196" s="10">
        <v>45689</v>
      </c>
      <c r="H1196" s="11">
        <v>11</v>
      </c>
      <c r="I1196" s="20" t="s">
        <v>259</v>
      </c>
      <c r="J1196" s="11" t="s">
        <v>261</v>
      </c>
      <c r="K1196" s="11" t="s">
        <v>2877</v>
      </c>
      <c r="L1196" s="11">
        <v>2</v>
      </c>
    </row>
    <row r="1197" spans="1:12">
      <c r="A1197" s="11" t="s">
        <v>2197</v>
      </c>
      <c r="D1197" s="11" t="s">
        <v>260</v>
      </c>
      <c r="E1197" s="19" t="s">
        <v>2447</v>
      </c>
      <c r="F1197" s="10">
        <v>42036</v>
      </c>
      <c r="G1197" s="10">
        <v>45689</v>
      </c>
      <c r="H1197" s="11">
        <v>11</v>
      </c>
      <c r="I1197" s="20" t="s">
        <v>259</v>
      </c>
      <c r="J1197" s="11" t="s">
        <v>261</v>
      </c>
      <c r="K1197" s="11" t="s">
        <v>2877</v>
      </c>
      <c r="L1197" s="11">
        <v>2</v>
      </c>
    </row>
    <row r="1198" spans="1:12">
      <c r="A1198" s="11" t="s">
        <v>2198</v>
      </c>
      <c r="D1198" s="11" t="s">
        <v>260</v>
      </c>
      <c r="E1198" s="19" t="s">
        <v>2448</v>
      </c>
      <c r="F1198" s="10">
        <v>42036</v>
      </c>
      <c r="G1198" s="10">
        <v>45689</v>
      </c>
      <c r="H1198" s="11">
        <v>11</v>
      </c>
      <c r="I1198" s="20" t="s">
        <v>259</v>
      </c>
      <c r="J1198" s="11" t="s">
        <v>261</v>
      </c>
      <c r="K1198" s="11" t="s">
        <v>2877</v>
      </c>
      <c r="L1198" s="11">
        <v>2</v>
      </c>
    </row>
    <row r="1199" spans="1:12">
      <c r="A1199" s="11" t="s">
        <v>2199</v>
      </c>
      <c r="D1199" s="11" t="s">
        <v>260</v>
      </c>
      <c r="E1199" s="19" t="s">
        <v>2449</v>
      </c>
      <c r="F1199" s="10">
        <v>42036</v>
      </c>
      <c r="G1199" s="10">
        <v>45689</v>
      </c>
      <c r="H1199" s="11">
        <v>11</v>
      </c>
      <c r="I1199" s="20" t="s">
        <v>259</v>
      </c>
      <c r="J1199" s="11" t="s">
        <v>261</v>
      </c>
      <c r="K1199" s="11" t="s">
        <v>2877</v>
      </c>
      <c r="L1199" s="11">
        <v>2</v>
      </c>
    </row>
    <row r="1200" spans="1:12">
      <c r="A1200" s="11" t="s">
        <v>2200</v>
      </c>
      <c r="D1200" s="11" t="s">
        <v>260</v>
      </c>
      <c r="E1200" s="19" t="s">
        <v>2450</v>
      </c>
      <c r="F1200" s="10">
        <v>42036</v>
      </c>
      <c r="G1200" s="10">
        <v>45689</v>
      </c>
      <c r="H1200" s="11">
        <v>11</v>
      </c>
      <c r="I1200" s="20" t="s">
        <v>259</v>
      </c>
      <c r="J1200" s="11" t="s">
        <v>261</v>
      </c>
      <c r="K1200" s="11" t="s">
        <v>2877</v>
      </c>
      <c r="L1200" s="11">
        <v>2</v>
      </c>
    </row>
    <row r="1201" spans="1:12">
      <c r="A1201" s="11" t="s">
        <v>2201</v>
      </c>
      <c r="D1201" s="11" t="s">
        <v>260</v>
      </c>
      <c r="E1201" s="19" t="s">
        <v>2451</v>
      </c>
      <c r="F1201" s="10">
        <v>42036</v>
      </c>
      <c r="G1201" s="10">
        <v>45689</v>
      </c>
      <c r="H1201" s="11">
        <v>11</v>
      </c>
      <c r="I1201" s="20" t="s">
        <v>259</v>
      </c>
      <c r="J1201" s="11" t="s">
        <v>261</v>
      </c>
      <c r="K1201" s="11" t="s">
        <v>2877</v>
      </c>
      <c r="L1201" s="11">
        <v>2</v>
      </c>
    </row>
    <row r="1202" spans="1:12">
      <c r="A1202" s="11" t="s">
        <v>2202</v>
      </c>
      <c r="D1202" s="11" t="s">
        <v>260</v>
      </c>
      <c r="E1202" s="19" t="s">
        <v>2452</v>
      </c>
      <c r="F1202" s="10">
        <v>42036</v>
      </c>
      <c r="G1202" s="10">
        <v>45689</v>
      </c>
      <c r="H1202" s="11">
        <v>11</v>
      </c>
      <c r="I1202" s="20" t="s">
        <v>259</v>
      </c>
      <c r="J1202" s="11" t="s">
        <v>261</v>
      </c>
      <c r="K1202" s="11" t="s">
        <v>2877</v>
      </c>
      <c r="L1202" s="11">
        <v>2</v>
      </c>
    </row>
    <row r="1203" spans="1:12">
      <c r="A1203" s="11" t="s">
        <v>2203</v>
      </c>
      <c r="D1203" s="11" t="s">
        <v>260</v>
      </c>
      <c r="E1203" s="19" t="s">
        <v>2453</v>
      </c>
      <c r="F1203" s="10">
        <v>42036</v>
      </c>
      <c r="G1203" s="10">
        <v>45689</v>
      </c>
      <c r="H1203" s="11">
        <v>11</v>
      </c>
      <c r="I1203" s="20" t="s">
        <v>259</v>
      </c>
      <c r="J1203" s="11" t="s">
        <v>261</v>
      </c>
      <c r="K1203" s="11" t="s">
        <v>2877</v>
      </c>
      <c r="L1203" s="11">
        <v>2</v>
      </c>
    </row>
    <row r="1204" spans="1:12">
      <c r="A1204" s="11" t="s">
        <v>2204</v>
      </c>
      <c r="D1204" s="11" t="s">
        <v>260</v>
      </c>
      <c r="E1204" s="19" t="s">
        <v>2454</v>
      </c>
      <c r="F1204" s="10">
        <v>42036</v>
      </c>
      <c r="G1204" s="10">
        <v>45689</v>
      </c>
      <c r="H1204" s="11">
        <v>11</v>
      </c>
      <c r="I1204" s="20" t="s">
        <v>259</v>
      </c>
      <c r="J1204" s="11" t="s">
        <v>261</v>
      </c>
      <c r="K1204" s="11" t="s">
        <v>2877</v>
      </c>
      <c r="L1204" s="11">
        <v>2</v>
      </c>
    </row>
    <row r="1205" spans="1:12">
      <c r="A1205" s="11" t="s">
        <v>2205</v>
      </c>
      <c r="D1205" s="11" t="s">
        <v>260</v>
      </c>
      <c r="E1205" s="19" t="s">
        <v>2455</v>
      </c>
      <c r="F1205" s="10">
        <v>42036</v>
      </c>
      <c r="G1205" s="10">
        <v>45689</v>
      </c>
      <c r="H1205" s="11">
        <v>11</v>
      </c>
      <c r="I1205" s="20" t="s">
        <v>259</v>
      </c>
      <c r="J1205" s="11" t="s">
        <v>261</v>
      </c>
      <c r="K1205" s="11" t="s">
        <v>2877</v>
      </c>
      <c r="L1205" s="11">
        <v>2</v>
      </c>
    </row>
    <row r="1206" spans="1:12">
      <c r="A1206" s="11" t="s">
        <v>2206</v>
      </c>
      <c r="D1206" s="11" t="s">
        <v>260</v>
      </c>
      <c r="E1206" s="19" t="s">
        <v>2456</v>
      </c>
      <c r="F1206" s="10">
        <v>42036</v>
      </c>
      <c r="G1206" s="10">
        <v>45689</v>
      </c>
      <c r="H1206" s="11">
        <v>11</v>
      </c>
      <c r="I1206" s="20" t="s">
        <v>259</v>
      </c>
      <c r="J1206" s="11" t="s">
        <v>261</v>
      </c>
      <c r="K1206" s="11" t="s">
        <v>2877</v>
      </c>
      <c r="L1206" s="11">
        <v>2</v>
      </c>
    </row>
    <row r="1207" spans="1:12">
      <c r="A1207" s="11" t="s">
        <v>2207</v>
      </c>
      <c r="D1207" s="11" t="s">
        <v>260</v>
      </c>
      <c r="E1207" s="19" t="s">
        <v>2457</v>
      </c>
      <c r="F1207" s="10">
        <v>42036</v>
      </c>
      <c r="G1207" s="10">
        <v>45689</v>
      </c>
      <c r="H1207" s="11">
        <v>11</v>
      </c>
      <c r="I1207" s="20" t="s">
        <v>259</v>
      </c>
      <c r="J1207" s="11" t="s">
        <v>261</v>
      </c>
      <c r="K1207" s="11" t="s">
        <v>2877</v>
      </c>
      <c r="L1207" s="11">
        <v>2</v>
      </c>
    </row>
    <row r="1208" spans="1:12">
      <c r="A1208" s="11" t="s">
        <v>2208</v>
      </c>
      <c r="D1208" s="11" t="s">
        <v>260</v>
      </c>
      <c r="E1208" s="19" t="s">
        <v>2458</v>
      </c>
      <c r="F1208" s="10">
        <v>42036</v>
      </c>
      <c r="G1208" s="10">
        <v>45689</v>
      </c>
      <c r="H1208" s="11">
        <v>11</v>
      </c>
      <c r="I1208" s="20" t="s">
        <v>259</v>
      </c>
      <c r="J1208" s="11" t="s">
        <v>261</v>
      </c>
      <c r="K1208" s="11" t="s">
        <v>2877</v>
      </c>
      <c r="L1208" s="11">
        <v>2</v>
      </c>
    </row>
    <row r="1209" spans="1:12">
      <c r="A1209" s="11" t="s">
        <v>2209</v>
      </c>
      <c r="D1209" s="11" t="s">
        <v>260</v>
      </c>
      <c r="E1209" s="19" t="s">
        <v>2459</v>
      </c>
      <c r="F1209" s="10">
        <v>42036</v>
      </c>
      <c r="G1209" s="10">
        <v>45689</v>
      </c>
      <c r="H1209" s="11">
        <v>11</v>
      </c>
      <c r="I1209" s="20" t="s">
        <v>259</v>
      </c>
      <c r="J1209" s="11" t="s">
        <v>261</v>
      </c>
      <c r="K1209" s="11" t="s">
        <v>2877</v>
      </c>
      <c r="L1209" s="11">
        <v>2</v>
      </c>
    </row>
    <row r="1210" spans="1:12">
      <c r="A1210" s="11" t="s">
        <v>2210</v>
      </c>
      <c r="D1210" s="11" t="s">
        <v>260</v>
      </c>
      <c r="E1210" s="19" t="s">
        <v>2460</v>
      </c>
      <c r="F1210" s="10">
        <v>42036</v>
      </c>
      <c r="G1210" s="10">
        <v>45689</v>
      </c>
      <c r="H1210" s="11">
        <v>11</v>
      </c>
      <c r="I1210" s="20" t="s">
        <v>259</v>
      </c>
      <c r="J1210" s="11" t="s">
        <v>261</v>
      </c>
      <c r="K1210" s="11" t="s">
        <v>2877</v>
      </c>
      <c r="L1210" s="11">
        <v>2</v>
      </c>
    </row>
    <row r="1211" spans="1:12">
      <c r="A1211" s="11" t="s">
        <v>2211</v>
      </c>
      <c r="D1211" s="11" t="s">
        <v>260</v>
      </c>
      <c r="E1211" s="19" t="s">
        <v>2461</v>
      </c>
      <c r="F1211" s="10">
        <v>42036</v>
      </c>
      <c r="G1211" s="10">
        <v>45689</v>
      </c>
      <c r="H1211" s="11">
        <v>11</v>
      </c>
      <c r="I1211" s="20" t="s">
        <v>259</v>
      </c>
      <c r="J1211" s="11" t="s">
        <v>261</v>
      </c>
      <c r="K1211" s="11" t="s">
        <v>2877</v>
      </c>
      <c r="L1211" s="11">
        <v>2</v>
      </c>
    </row>
    <row r="1212" spans="1:12">
      <c r="A1212" s="11" t="s">
        <v>2212</v>
      </c>
      <c r="D1212" s="11" t="s">
        <v>260</v>
      </c>
      <c r="E1212" s="19" t="s">
        <v>2462</v>
      </c>
      <c r="F1212" s="10">
        <v>42036</v>
      </c>
      <c r="G1212" s="10">
        <v>45689</v>
      </c>
      <c r="H1212" s="11">
        <v>11</v>
      </c>
      <c r="I1212" s="20" t="s">
        <v>259</v>
      </c>
      <c r="J1212" s="11" t="s">
        <v>261</v>
      </c>
      <c r="K1212" s="11" t="s">
        <v>2877</v>
      </c>
      <c r="L1212" s="11">
        <v>2</v>
      </c>
    </row>
    <row r="1213" spans="1:12">
      <c r="A1213" s="11" t="s">
        <v>2213</v>
      </c>
      <c r="D1213" s="11" t="s">
        <v>260</v>
      </c>
      <c r="E1213" s="19" t="s">
        <v>2463</v>
      </c>
      <c r="F1213" s="10">
        <v>42036</v>
      </c>
      <c r="G1213" s="10">
        <v>45689</v>
      </c>
      <c r="H1213" s="11">
        <v>11</v>
      </c>
      <c r="I1213" s="20" t="s">
        <v>259</v>
      </c>
      <c r="J1213" s="11" t="s">
        <v>261</v>
      </c>
      <c r="K1213" s="11" t="s">
        <v>2877</v>
      </c>
      <c r="L1213" s="11">
        <v>2</v>
      </c>
    </row>
    <row r="1214" spans="1:12">
      <c r="A1214" s="11" t="s">
        <v>2214</v>
      </c>
      <c r="D1214" s="11" t="s">
        <v>260</v>
      </c>
      <c r="E1214" s="19" t="s">
        <v>2464</v>
      </c>
      <c r="F1214" s="10">
        <v>42036</v>
      </c>
      <c r="G1214" s="10">
        <v>45689</v>
      </c>
      <c r="H1214" s="11">
        <v>11</v>
      </c>
      <c r="I1214" s="20" t="s">
        <v>259</v>
      </c>
      <c r="J1214" s="11" t="s">
        <v>261</v>
      </c>
      <c r="K1214" s="11" t="s">
        <v>2877</v>
      </c>
      <c r="L1214" s="11">
        <v>2</v>
      </c>
    </row>
    <row r="1215" spans="1:12">
      <c r="A1215" s="11" t="s">
        <v>2215</v>
      </c>
      <c r="D1215" s="11" t="s">
        <v>260</v>
      </c>
      <c r="E1215" s="19" t="s">
        <v>2465</v>
      </c>
      <c r="F1215" s="10">
        <v>42036</v>
      </c>
      <c r="G1215" s="10">
        <v>45689</v>
      </c>
      <c r="H1215" s="11">
        <v>11</v>
      </c>
      <c r="I1215" s="20" t="s">
        <v>259</v>
      </c>
      <c r="J1215" s="11" t="s">
        <v>261</v>
      </c>
      <c r="K1215" s="11" t="s">
        <v>2877</v>
      </c>
      <c r="L1215" s="11">
        <v>2</v>
      </c>
    </row>
    <row r="1216" spans="1:12">
      <c r="A1216" s="11" t="s">
        <v>2216</v>
      </c>
      <c r="D1216" s="11" t="s">
        <v>260</v>
      </c>
      <c r="E1216" s="19" t="s">
        <v>2466</v>
      </c>
      <c r="F1216" s="10">
        <v>42036</v>
      </c>
      <c r="G1216" s="10">
        <v>45689</v>
      </c>
      <c r="H1216" s="11">
        <v>11</v>
      </c>
      <c r="I1216" s="20" t="s">
        <v>259</v>
      </c>
      <c r="J1216" s="11" t="s">
        <v>261</v>
      </c>
      <c r="K1216" s="11" t="s">
        <v>2877</v>
      </c>
      <c r="L1216" s="11">
        <v>2</v>
      </c>
    </row>
    <row r="1217" spans="1:12">
      <c r="A1217" s="11" t="s">
        <v>2217</v>
      </c>
      <c r="D1217" s="11" t="s">
        <v>260</v>
      </c>
      <c r="E1217" s="19" t="s">
        <v>2467</v>
      </c>
      <c r="F1217" s="10">
        <v>42036</v>
      </c>
      <c r="G1217" s="10">
        <v>45689</v>
      </c>
      <c r="H1217" s="11">
        <v>11</v>
      </c>
      <c r="I1217" s="20" t="s">
        <v>259</v>
      </c>
      <c r="J1217" s="11" t="s">
        <v>261</v>
      </c>
      <c r="K1217" s="11" t="s">
        <v>2877</v>
      </c>
      <c r="L1217" s="11">
        <v>2</v>
      </c>
    </row>
    <row r="1218" spans="1:12">
      <c r="A1218" s="11" t="s">
        <v>2218</v>
      </c>
      <c r="D1218" s="11" t="s">
        <v>260</v>
      </c>
      <c r="E1218" s="19" t="s">
        <v>2468</v>
      </c>
      <c r="F1218" s="10">
        <v>42036</v>
      </c>
      <c r="G1218" s="10">
        <v>45689</v>
      </c>
      <c r="H1218" s="11">
        <v>11</v>
      </c>
      <c r="I1218" s="20" t="s">
        <v>259</v>
      </c>
      <c r="J1218" s="11" t="s">
        <v>261</v>
      </c>
      <c r="K1218" s="11" t="s">
        <v>2877</v>
      </c>
      <c r="L1218" s="11">
        <v>2</v>
      </c>
    </row>
    <row r="1219" spans="1:12">
      <c r="A1219" s="11" t="s">
        <v>2219</v>
      </c>
      <c r="D1219" s="11" t="s">
        <v>260</v>
      </c>
      <c r="E1219" s="19" t="s">
        <v>2469</v>
      </c>
      <c r="F1219" s="10">
        <v>42036</v>
      </c>
      <c r="G1219" s="10">
        <v>45689</v>
      </c>
      <c r="H1219" s="11">
        <v>11</v>
      </c>
      <c r="I1219" s="20" t="s">
        <v>259</v>
      </c>
      <c r="J1219" s="11" t="s">
        <v>261</v>
      </c>
      <c r="K1219" s="11" t="s">
        <v>2877</v>
      </c>
      <c r="L1219" s="11">
        <v>2</v>
      </c>
    </row>
    <row r="1220" spans="1:12">
      <c r="A1220" s="11" t="s">
        <v>2220</v>
      </c>
      <c r="D1220" s="11" t="s">
        <v>260</v>
      </c>
      <c r="E1220" s="19" t="s">
        <v>2470</v>
      </c>
      <c r="F1220" s="10">
        <v>42036</v>
      </c>
      <c r="G1220" s="10">
        <v>45689</v>
      </c>
      <c r="H1220" s="11">
        <v>11</v>
      </c>
      <c r="I1220" s="20" t="s">
        <v>259</v>
      </c>
      <c r="J1220" s="11" t="s">
        <v>261</v>
      </c>
      <c r="K1220" s="11" t="s">
        <v>2877</v>
      </c>
      <c r="L1220" s="11">
        <v>2</v>
      </c>
    </row>
    <row r="1221" spans="1:12">
      <c r="A1221" s="11" t="s">
        <v>2221</v>
      </c>
      <c r="D1221" s="11" t="s">
        <v>260</v>
      </c>
      <c r="E1221" s="19" t="s">
        <v>2471</v>
      </c>
      <c r="F1221" s="10">
        <v>42036</v>
      </c>
      <c r="G1221" s="10">
        <v>45689</v>
      </c>
      <c r="H1221" s="11">
        <v>11</v>
      </c>
      <c r="I1221" s="20" t="s">
        <v>259</v>
      </c>
      <c r="J1221" s="11" t="s">
        <v>261</v>
      </c>
      <c r="K1221" s="11" t="s">
        <v>2877</v>
      </c>
      <c r="L1221" s="11">
        <v>2</v>
      </c>
    </row>
    <row r="1222" spans="1:12">
      <c r="A1222" s="11" t="s">
        <v>2222</v>
      </c>
      <c r="D1222" s="11" t="s">
        <v>260</v>
      </c>
      <c r="E1222" s="19" t="s">
        <v>2472</v>
      </c>
      <c r="F1222" s="10">
        <v>42036</v>
      </c>
      <c r="G1222" s="10">
        <v>45689</v>
      </c>
      <c r="H1222" s="11">
        <v>11</v>
      </c>
      <c r="I1222" s="20" t="s">
        <v>259</v>
      </c>
      <c r="J1222" s="11" t="s">
        <v>261</v>
      </c>
      <c r="K1222" s="11" t="s">
        <v>2877</v>
      </c>
      <c r="L1222" s="11">
        <v>2</v>
      </c>
    </row>
    <row r="1223" spans="1:12">
      <c r="A1223" s="11" t="s">
        <v>2223</v>
      </c>
      <c r="D1223" s="11" t="s">
        <v>260</v>
      </c>
      <c r="E1223" s="19" t="s">
        <v>2473</v>
      </c>
      <c r="F1223" s="10">
        <v>42036</v>
      </c>
      <c r="G1223" s="10">
        <v>45689</v>
      </c>
      <c r="H1223" s="11">
        <v>11</v>
      </c>
      <c r="I1223" s="20" t="s">
        <v>259</v>
      </c>
      <c r="J1223" s="11" t="s">
        <v>261</v>
      </c>
      <c r="K1223" s="11" t="s">
        <v>2877</v>
      </c>
      <c r="L1223" s="11">
        <v>2</v>
      </c>
    </row>
    <row r="1224" spans="1:12">
      <c r="A1224" s="11" t="s">
        <v>2224</v>
      </c>
      <c r="D1224" s="11" t="s">
        <v>260</v>
      </c>
      <c r="E1224" s="19" t="s">
        <v>2474</v>
      </c>
      <c r="F1224" s="10">
        <v>42036</v>
      </c>
      <c r="G1224" s="10">
        <v>45689</v>
      </c>
      <c r="H1224" s="11">
        <v>11</v>
      </c>
      <c r="I1224" s="20" t="s">
        <v>259</v>
      </c>
      <c r="J1224" s="11" t="s">
        <v>261</v>
      </c>
      <c r="K1224" s="11" t="s">
        <v>2877</v>
      </c>
      <c r="L1224" s="11">
        <v>2</v>
      </c>
    </row>
    <row r="1225" spans="1:12">
      <c r="A1225" s="11" t="s">
        <v>2225</v>
      </c>
      <c r="D1225" s="11" t="s">
        <v>260</v>
      </c>
      <c r="E1225" s="19" t="s">
        <v>2475</v>
      </c>
      <c r="F1225" s="10">
        <v>42036</v>
      </c>
      <c r="G1225" s="10">
        <v>45689</v>
      </c>
      <c r="H1225" s="11">
        <v>11</v>
      </c>
      <c r="I1225" s="20" t="s">
        <v>259</v>
      </c>
      <c r="J1225" s="11" t="s">
        <v>261</v>
      </c>
      <c r="K1225" s="11" t="s">
        <v>2877</v>
      </c>
      <c r="L1225" s="11">
        <v>2</v>
      </c>
    </row>
    <row r="1226" spans="1:12">
      <c r="A1226" s="11" t="s">
        <v>2226</v>
      </c>
      <c r="D1226" s="11" t="s">
        <v>260</v>
      </c>
      <c r="E1226" s="19" t="s">
        <v>2476</v>
      </c>
      <c r="F1226" s="10">
        <v>42036</v>
      </c>
      <c r="G1226" s="10">
        <v>45689</v>
      </c>
      <c r="H1226" s="11">
        <v>11</v>
      </c>
      <c r="I1226" s="20" t="s">
        <v>259</v>
      </c>
      <c r="J1226" s="11" t="s">
        <v>261</v>
      </c>
      <c r="K1226" s="11" t="s">
        <v>2877</v>
      </c>
      <c r="L1226" s="11">
        <v>2</v>
      </c>
    </row>
    <row r="1227" spans="1:12">
      <c r="A1227" s="11" t="s">
        <v>2227</v>
      </c>
      <c r="D1227" s="11" t="s">
        <v>260</v>
      </c>
      <c r="E1227" s="19" t="s">
        <v>2477</v>
      </c>
      <c r="F1227" s="10">
        <v>42036</v>
      </c>
      <c r="G1227" s="10">
        <v>45689</v>
      </c>
      <c r="H1227" s="11">
        <v>11</v>
      </c>
      <c r="I1227" s="20" t="s">
        <v>259</v>
      </c>
      <c r="J1227" s="11" t="s">
        <v>261</v>
      </c>
      <c r="K1227" s="11" t="s">
        <v>2877</v>
      </c>
      <c r="L1227" s="11">
        <v>2</v>
      </c>
    </row>
    <row r="1228" spans="1:12">
      <c r="A1228" s="11" t="s">
        <v>2228</v>
      </c>
      <c r="D1228" s="11" t="s">
        <v>260</v>
      </c>
      <c r="E1228" s="19" t="s">
        <v>2478</v>
      </c>
      <c r="F1228" s="10">
        <v>42036</v>
      </c>
      <c r="G1228" s="10">
        <v>45689</v>
      </c>
      <c r="H1228" s="11">
        <v>11</v>
      </c>
      <c r="I1228" s="20" t="s">
        <v>259</v>
      </c>
      <c r="J1228" s="11" t="s">
        <v>261</v>
      </c>
      <c r="K1228" s="11" t="s">
        <v>2877</v>
      </c>
      <c r="L1228" s="11">
        <v>2</v>
      </c>
    </row>
    <row r="1229" spans="1:12">
      <c r="A1229" s="11" t="s">
        <v>2229</v>
      </c>
      <c r="D1229" s="11" t="s">
        <v>260</v>
      </c>
      <c r="E1229" s="19" t="s">
        <v>2479</v>
      </c>
      <c r="F1229" s="10">
        <v>42036</v>
      </c>
      <c r="G1229" s="10">
        <v>45689</v>
      </c>
      <c r="H1229" s="11">
        <v>11</v>
      </c>
      <c r="I1229" s="20" t="s">
        <v>259</v>
      </c>
      <c r="J1229" s="11" t="s">
        <v>261</v>
      </c>
      <c r="K1229" s="11" t="s">
        <v>2877</v>
      </c>
      <c r="L1229" s="11">
        <v>2</v>
      </c>
    </row>
    <row r="1230" spans="1:12">
      <c r="A1230" s="11" t="s">
        <v>2230</v>
      </c>
      <c r="D1230" s="11" t="s">
        <v>260</v>
      </c>
      <c r="E1230" s="19" t="s">
        <v>2480</v>
      </c>
      <c r="F1230" s="10">
        <v>42036</v>
      </c>
      <c r="G1230" s="10">
        <v>45689</v>
      </c>
      <c r="H1230" s="11">
        <v>11</v>
      </c>
      <c r="I1230" s="20" t="s">
        <v>259</v>
      </c>
      <c r="J1230" s="11" t="s">
        <v>261</v>
      </c>
      <c r="K1230" s="11" t="s">
        <v>2877</v>
      </c>
      <c r="L1230" s="11">
        <v>2</v>
      </c>
    </row>
    <row r="1231" spans="1:12">
      <c r="A1231" s="11" t="s">
        <v>2231</v>
      </c>
      <c r="D1231" s="11" t="s">
        <v>260</v>
      </c>
      <c r="E1231" s="19" t="s">
        <v>2481</v>
      </c>
      <c r="F1231" s="10">
        <v>42036</v>
      </c>
      <c r="G1231" s="10">
        <v>45689</v>
      </c>
      <c r="H1231" s="11">
        <v>11</v>
      </c>
      <c r="I1231" s="20" t="s">
        <v>259</v>
      </c>
      <c r="J1231" s="11" t="s">
        <v>261</v>
      </c>
      <c r="K1231" s="11" t="s">
        <v>2877</v>
      </c>
      <c r="L1231" s="11">
        <v>2</v>
      </c>
    </row>
    <row r="1232" spans="1:12">
      <c r="A1232" s="11" t="s">
        <v>2232</v>
      </c>
      <c r="D1232" s="11" t="s">
        <v>260</v>
      </c>
      <c r="E1232" s="19" t="s">
        <v>2482</v>
      </c>
      <c r="F1232" s="10">
        <v>42036</v>
      </c>
      <c r="G1232" s="10">
        <v>45689</v>
      </c>
      <c r="H1232" s="11">
        <v>11</v>
      </c>
      <c r="I1232" s="20" t="s">
        <v>259</v>
      </c>
      <c r="J1232" s="11" t="s">
        <v>261</v>
      </c>
      <c r="K1232" s="11" t="s">
        <v>2877</v>
      </c>
      <c r="L1232" s="11">
        <v>2</v>
      </c>
    </row>
    <row r="1233" spans="1:12">
      <c r="A1233" s="11" t="s">
        <v>2233</v>
      </c>
      <c r="D1233" s="11" t="s">
        <v>260</v>
      </c>
      <c r="E1233" s="19" t="s">
        <v>2483</v>
      </c>
      <c r="F1233" s="10">
        <v>42036</v>
      </c>
      <c r="G1233" s="10">
        <v>45689</v>
      </c>
      <c r="H1233" s="11">
        <v>11</v>
      </c>
      <c r="I1233" s="20" t="s">
        <v>259</v>
      </c>
      <c r="J1233" s="11" t="s">
        <v>261</v>
      </c>
      <c r="K1233" s="11" t="s">
        <v>2877</v>
      </c>
      <c r="L1233" s="11">
        <v>2</v>
      </c>
    </row>
    <row r="1234" spans="1:12">
      <c r="A1234" s="11" t="s">
        <v>2234</v>
      </c>
      <c r="D1234" s="11" t="s">
        <v>260</v>
      </c>
      <c r="E1234" s="19" t="s">
        <v>2484</v>
      </c>
      <c r="F1234" s="10">
        <v>42036</v>
      </c>
      <c r="G1234" s="10">
        <v>45689</v>
      </c>
      <c r="H1234" s="11">
        <v>11</v>
      </c>
      <c r="I1234" s="20" t="s">
        <v>259</v>
      </c>
      <c r="J1234" s="11" t="s">
        <v>261</v>
      </c>
      <c r="K1234" s="11" t="s">
        <v>2877</v>
      </c>
      <c r="L1234" s="11">
        <v>2</v>
      </c>
    </row>
    <row r="1235" spans="1:12">
      <c r="A1235" s="11" t="s">
        <v>2235</v>
      </c>
      <c r="D1235" s="11" t="s">
        <v>260</v>
      </c>
      <c r="E1235" s="19" t="s">
        <v>2485</v>
      </c>
      <c r="F1235" s="10">
        <v>42036</v>
      </c>
      <c r="G1235" s="10">
        <v>45689</v>
      </c>
      <c r="H1235" s="11">
        <v>11</v>
      </c>
      <c r="I1235" s="20" t="s">
        <v>259</v>
      </c>
      <c r="J1235" s="11" t="s">
        <v>261</v>
      </c>
      <c r="K1235" s="11" t="s">
        <v>2877</v>
      </c>
      <c r="L1235" s="11">
        <v>2</v>
      </c>
    </row>
    <row r="1236" spans="1:12">
      <c r="A1236" s="11" t="s">
        <v>2236</v>
      </c>
      <c r="D1236" s="11" t="s">
        <v>260</v>
      </c>
      <c r="E1236" s="19" t="s">
        <v>2486</v>
      </c>
      <c r="F1236" s="10">
        <v>42036</v>
      </c>
      <c r="G1236" s="10">
        <v>45689</v>
      </c>
      <c r="H1236" s="11">
        <v>11</v>
      </c>
      <c r="I1236" s="20" t="s">
        <v>259</v>
      </c>
      <c r="J1236" s="11" t="s">
        <v>261</v>
      </c>
      <c r="K1236" s="11" t="s">
        <v>2877</v>
      </c>
      <c r="L1236" s="11">
        <v>2</v>
      </c>
    </row>
    <row r="1237" spans="1:12">
      <c r="A1237" s="11" t="s">
        <v>2237</v>
      </c>
      <c r="D1237" s="11" t="s">
        <v>260</v>
      </c>
      <c r="E1237" s="19" t="s">
        <v>2487</v>
      </c>
      <c r="F1237" s="10">
        <v>42036</v>
      </c>
      <c r="G1237" s="10">
        <v>45689</v>
      </c>
      <c r="H1237" s="11">
        <v>11</v>
      </c>
      <c r="I1237" s="20" t="s">
        <v>259</v>
      </c>
      <c r="J1237" s="11" t="s">
        <v>261</v>
      </c>
      <c r="K1237" s="11" t="s">
        <v>2877</v>
      </c>
      <c r="L1237" s="11">
        <v>2</v>
      </c>
    </row>
    <row r="1238" spans="1:12">
      <c r="A1238" s="11" t="s">
        <v>2238</v>
      </c>
      <c r="D1238" s="11" t="s">
        <v>260</v>
      </c>
      <c r="E1238" s="19" t="s">
        <v>2488</v>
      </c>
      <c r="F1238" s="10">
        <v>42036</v>
      </c>
      <c r="G1238" s="10">
        <v>45689</v>
      </c>
      <c r="H1238" s="11">
        <v>11</v>
      </c>
      <c r="I1238" s="20" t="s">
        <v>259</v>
      </c>
      <c r="J1238" s="11" t="s">
        <v>261</v>
      </c>
      <c r="K1238" s="11" t="s">
        <v>2877</v>
      </c>
      <c r="L1238" s="11">
        <v>2</v>
      </c>
    </row>
    <row r="1239" spans="1:12">
      <c r="A1239" s="11" t="s">
        <v>2239</v>
      </c>
      <c r="D1239" s="11" t="s">
        <v>260</v>
      </c>
      <c r="E1239" s="19" t="s">
        <v>2489</v>
      </c>
      <c r="F1239" s="10">
        <v>42036</v>
      </c>
      <c r="G1239" s="10">
        <v>45689</v>
      </c>
      <c r="H1239" s="11">
        <v>11</v>
      </c>
      <c r="I1239" s="20" t="s">
        <v>259</v>
      </c>
      <c r="J1239" s="11" t="s">
        <v>261</v>
      </c>
      <c r="K1239" s="11" t="s">
        <v>2877</v>
      </c>
      <c r="L1239" s="11">
        <v>2</v>
      </c>
    </row>
    <row r="1240" spans="1:12">
      <c r="A1240" s="11" t="s">
        <v>2240</v>
      </c>
      <c r="D1240" s="11" t="s">
        <v>260</v>
      </c>
      <c r="E1240" s="19" t="s">
        <v>2490</v>
      </c>
      <c r="F1240" s="10">
        <v>42036</v>
      </c>
      <c r="G1240" s="10">
        <v>45689</v>
      </c>
      <c r="H1240" s="11">
        <v>11</v>
      </c>
      <c r="I1240" s="20" t="s">
        <v>259</v>
      </c>
      <c r="J1240" s="11" t="s">
        <v>261</v>
      </c>
      <c r="K1240" s="11" t="s">
        <v>2877</v>
      </c>
      <c r="L1240" s="11">
        <v>2</v>
      </c>
    </row>
    <row r="1241" spans="1:12">
      <c r="A1241" s="11" t="s">
        <v>2241</v>
      </c>
      <c r="D1241" s="11" t="s">
        <v>260</v>
      </c>
      <c r="E1241" s="19" t="s">
        <v>2491</v>
      </c>
      <c r="F1241" s="10">
        <v>42036</v>
      </c>
      <c r="G1241" s="10">
        <v>45689</v>
      </c>
      <c r="H1241" s="11">
        <v>11</v>
      </c>
      <c r="I1241" s="20" t="s">
        <v>259</v>
      </c>
      <c r="J1241" s="11" t="s">
        <v>261</v>
      </c>
      <c r="K1241" s="11" t="s">
        <v>2877</v>
      </c>
      <c r="L1241" s="11">
        <v>2</v>
      </c>
    </row>
    <row r="1242" spans="1:12">
      <c r="A1242" s="11" t="s">
        <v>2242</v>
      </c>
      <c r="D1242" s="11" t="s">
        <v>260</v>
      </c>
      <c r="E1242" s="19" t="s">
        <v>2492</v>
      </c>
      <c r="F1242" s="10">
        <v>42036</v>
      </c>
      <c r="G1242" s="10">
        <v>45689</v>
      </c>
      <c r="H1242" s="11">
        <v>11</v>
      </c>
      <c r="I1242" s="20" t="s">
        <v>259</v>
      </c>
      <c r="J1242" s="11" t="s">
        <v>261</v>
      </c>
      <c r="K1242" s="11" t="s">
        <v>2877</v>
      </c>
      <c r="L1242" s="11">
        <v>2</v>
      </c>
    </row>
    <row r="1243" spans="1:12">
      <c r="A1243" s="11" t="s">
        <v>2243</v>
      </c>
      <c r="D1243" s="11" t="s">
        <v>260</v>
      </c>
      <c r="E1243" s="19" t="s">
        <v>2493</v>
      </c>
      <c r="F1243" s="10">
        <v>42036</v>
      </c>
      <c r="G1243" s="10">
        <v>45689</v>
      </c>
      <c r="H1243" s="11">
        <v>11</v>
      </c>
      <c r="I1243" s="20" t="s">
        <v>259</v>
      </c>
      <c r="J1243" s="11" t="s">
        <v>261</v>
      </c>
      <c r="K1243" s="11" t="s">
        <v>2877</v>
      </c>
      <c r="L1243" s="11">
        <v>2</v>
      </c>
    </row>
    <row r="1244" spans="1:12">
      <c r="A1244" s="11" t="s">
        <v>2244</v>
      </c>
      <c r="D1244" s="11" t="s">
        <v>260</v>
      </c>
      <c r="E1244" s="19" t="s">
        <v>2494</v>
      </c>
      <c r="F1244" s="10">
        <v>42036</v>
      </c>
      <c r="G1244" s="10">
        <v>45689</v>
      </c>
      <c r="H1244" s="11">
        <v>11</v>
      </c>
      <c r="I1244" s="20" t="s">
        <v>259</v>
      </c>
      <c r="J1244" s="11" t="s">
        <v>261</v>
      </c>
      <c r="K1244" s="11" t="s">
        <v>2877</v>
      </c>
      <c r="L1244" s="11">
        <v>2</v>
      </c>
    </row>
    <row r="1245" spans="1:12">
      <c r="A1245" s="11" t="s">
        <v>2245</v>
      </c>
      <c r="D1245" s="11" t="s">
        <v>260</v>
      </c>
      <c r="E1245" s="19" t="s">
        <v>2495</v>
      </c>
      <c r="F1245" s="10">
        <v>42036</v>
      </c>
      <c r="G1245" s="10">
        <v>45689</v>
      </c>
      <c r="H1245" s="11">
        <v>11</v>
      </c>
      <c r="I1245" s="20" t="s">
        <v>259</v>
      </c>
      <c r="J1245" s="11" t="s">
        <v>261</v>
      </c>
      <c r="K1245" s="11" t="s">
        <v>2877</v>
      </c>
      <c r="L1245" s="11">
        <v>2</v>
      </c>
    </row>
    <row r="1246" spans="1:12">
      <c r="A1246" s="11" t="s">
        <v>2246</v>
      </c>
      <c r="D1246" s="11" t="s">
        <v>260</v>
      </c>
      <c r="E1246" s="19" t="s">
        <v>2496</v>
      </c>
      <c r="F1246" s="10">
        <v>42036</v>
      </c>
      <c r="G1246" s="10">
        <v>45689</v>
      </c>
      <c r="H1246" s="11">
        <v>11</v>
      </c>
      <c r="I1246" s="20" t="s">
        <v>259</v>
      </c>
      <c r="J1246" s="11" t="s">
        <v>261</v>
      </c>
      <c r="K1246" s="11" t="s">
        <v>2877</v>
      </c>
      <c r="L1246" s="11">
        <v>2</v>
      </c>
    </row>
    <row r="1247" spans="1:12">
      <c r="A1247" s="11" t="s">
        <v>2247</v>
      </c>
      <c r="D1247" s="11" t="s">
        <v>260</v>
      </c>
      <c r="E1247" s="19" t="s">
        <v>2497</v>
      </c>
      <c r="F1247" s="10">
        <v>42036</v>
      </c>
      <c r="G1247" s="10">
        <v>45689</v>
      </c>
      <c r="H1247" s="11">
        <v>11</v>
      </c>
      <c r="I1247" s="20" t="s">
        <v>259</v>
      </c>
      <c r="J1247" s="11" t="s">
        <v>261</v>
      </c>
      <c r="K1247" s="11" t="s">
        <v>2877</v>
      </c>
      <c r="L1247" s="11">
        <v>2</v>
      </c>
    </row>
    <row r="1248" spans="1:12">
      <c r="A1248" s="11" t="s">
        <v>2248</v>
      </c>
      <c r="D1248" s="11" t="s">
        <v>260</v>
      </c>
      <c r="E1248" s="19" t="s">
        <v>2498</v>
      </c>
      <c r="F1248" s="10">
        <v>42036</v>
      </c>
      <c r="G1248" s="10">
        <v>45689</v>
      </c>
      <c r="H1248" s="11">
        <v>11</v>
      </c>
      <c r="I1248" s="20" t="s">
        <v>259</v>
      </c>
      <c r="J1248" s="11" t="s">
        <v>261</v>
      </c>
      <c r="K1248" s="11" t="s">
        <v>2877</v>
      </c>
      <c r="L1248" s="11">
        <v>2</v>
      </c>
    </row>
    <row r="1249" spans="1:12">
      <c r="A1249" s="11" t="s">
        <v>2249</v>
      </c>
      <c r="D1249" s="11" t="s">
        <v>260</v>
      </c>
      <c r="E1249" s="19" t="s">
        <v>2499</v>
      </c>
      <c r="F1249" s="10">
        <v>42036</v>
      </c>
      <c r="G1249" s="10">
        <v>45689</v>
      </c>
      <c r="H1249" s="11">
        <v>11</v>
      </c>
      <c r="I1249" s="20" t="s">
        <v>259</v>
      </c>
      <c r="J1249" s="11" t="s">
        <v>261</v>
      </c>
      <c r="K1249" s="11" t="s">
        <v>2877</v>
      </c>
      <c r="L1249" s="11">
        <v>2</v>
      </c>
    </row>
    <row r="1250" spans="1:12">
      <c r="A1250" s="11" t="s">
        <v>2250</v>
      </c>
      <c r="D1250" s="11" t="s">
        <v>260</v>
      </c>
      <c r="E1250" s="19" t="s">
        <v>2500</v>
      </c>
      <c r="F1250" s="10">
        <v>42036</v>
      </c>
      <c r="G1250" s="10">
        <v>45689</v>
      </c>
      <c r="H1250" s="11">
        <v>11</v>
      </c>
      <c r="I1250" s="20" t="s">
        <v>259</v>
      </c>
      <c r="J1250" s="11" t="s">
        <v>261</v>
      </c>
      <c r="K1250" s="11" t="s">
        <v>2877</v>
      </c>
      <c r="L1250" s="11">
        <v>2</v>
      </c>
    </row>
    <row r="1251" spans="1:12">
      <c r="A1251" s="11" t="s">
        <v>2251</v>
      </c>
      <c r="D1251" s="11" t="s">
        <v>260</v>
      </c>
      <c r="E1251" s="19" t="s">
        <v>2501</v>
      </c>
      <c r="F1251" s="10">
        <v>42036</v>
      </c>
      <c r="G1251" s="10">
        <v>45689</v>
      </c>
      <c r="H1251" s="11">
        <v>11</v>
      </c>
      <c r="I1251" s="20" t="s">
        <v>259</v>
      </c>
      <c r="J1251" s="11" t="s">
        <v>261</v>
      </c>
      <c r="K1251" s="11" t="s">
        <v>2877</v>
      </c>
      <c r="L1251" s="11">
        <v>2</v>
      </c>
    </row>
    <row r="1252" spans="1:12">
      <c r="A1252" s="11" t="s">
        <v>2252</v>
      </c>
      <c r="D1252" s="11" t="s">
        <v>260</v>
      </c>
      <c r="E1252" s="19" t="s">
        <v>2502</v>
      </c>
      <c r="F1252" s="10">
        <v>42036</v>
      </c>
      <c r="G1252" s="10">
        <v>45689</v>
      </c>
      <c r="H1252" s="11">
        <v>11</v>
      </c>
      <c r="I1252" s="20" t="s">
        <v>259</v>
      </c>
      <c r="J1252" s="11" t="s">
        <v>261</v>
      </c>
      <c r="K1252" s="11" t="s">
        <v>2877</v>
      </c>
      <c r="L1252" s="11">
        <v>2</v>
      </c>
    </row>
    <row r="1253" spans="1:12">
      <c r="A1253" s="11" t="s">
        <v>2253</v>
      </c>
      <c r="D1253" s="11" t="s">
        <v>260</v>
      </c>
      <c r="E1253" s="19" t="s">
        <v>2503</v>
      </c>
      <c r="F1253" s="10">
        <v>42036</v>
      </c>
      <c r="G1253" s="10">
        <v>45689</v>
      </c>
      <c r="H1253" s="11">
        <v>11</v>
      </c>
      <c r="I1253" s="20" t="s">
        <v>259</v>
      </c>
      <c r="J1253" s="11" t="s">
        <v>261</v>
      </c>
      <c r="K1253" s="11" t="s">
        <v>2877</v>
      </c>
      <c r="L1253" s="11">
        <v>2</v>
      </c>
    </row>
    <row r="1254" spans="1:12">
      <c r="A1254" s="11" t="s">
        <v>2254</v>
      </c>
      <c r="D1254" s="11" t="s">
        <v>260</v>
      </c>
      <c r="E1254" s="19" t="s">
        <v>2504</v>
      </c>
      <c r="F1254" s="10">
        <v>42036</v>
      </c>
      <c r="G1254" s="10">
        <v>45689</v>
      </c>
      <c r="H1254" s="11">
        <v>11</v>
      </c>
      <c r="I1254" s="20" t="s">
        <v>259</v>
      </c>
      <c r="J1254" s="11" t="s">
        <v>261</v>
      </c>
      <c r="K1254" s="11" t="s">
        <v>2877</v>
      </c>
      <c r="L1254" s="11">
        <v>2</v>
      </c>
    </row>
    <row r="1255" spans="1:12">
      <c r="A1255" s="11" t="s">
        <v>2255</v>
      </c>
      <c r="D1255" s="11" t="s">
        <v>260</v>
      </c>
      <c r="E1255" s="19" t="s">
        <v>2505</v>
      </c>
      <c r="F1255" s="10">
        <v>42036</v>
      </c>
      <c r="G1255" s="10">
        <v>45689</v>
      </c>
      <c r="H1255" s="11">
        <v>11</v>
      </c>
      <c r="I1255" s="20" t="s">
        <v>259</v>
      </c>
      <c r="J1255" s="11" t="s">
        <v>261</v>
      </c>
      <c r="K1255" s="11" t="s">
        <v>2877</v>
      </c>
      <c r="L1255" s="11">
        <v>2</v>
      </c>
    </row>
    <row r="1256" spans="1:12">
      <c r="A1256" s="11" t="s">
        <v>2256</v>
      </c>
      <c r="D1256" s="11" t="s">
        <v>260</v>
      </c>
      <c r="E1256" s="19" t="s">
        <v>2506</v>
      </c>
      <c r="F1256" s="10">
        <v>42036</v>
      </c>
      <c r="G1256" s="10">
        <v>45689</v>
      </c>
      <c r="H1256" s="11">
        <v>11</v>
      </c>
      <c r="I1256" s="20" t="s">
        <v>259</v>
      </c>
      <c r="J1256" s="11" t="s">
        <v>261</v>
      </c>
      <c r="K1256" s="11" t="s">
        <v>2877</v>
      </c>
      <c r="L1256" s="11">
        <v>2</v>
      </c>
    </row>
    <row r="1257" spans="1:12">
      <c r="A1257" s="11" t="s">
        <v>2257</v>
      </c>
      <c r="D1257" s="11" t="s">
        <v>260</v>
      </c>
      <c r="E1257" s="19" t="s">
        <v>2507</v>
      </c>
      <c r="F1257" s="10">
        <v>42036</v>
      </c>
      <c r="G1257" s="10">
        <v>45689</v>
      </c>
      <c r="H1257" s="11">
        <v>11</v>
      </c>
      <c r="I1257" s="20" t="s">
        <v>259</v>
      </c>
      <c r="J1257" s="11" t="s">
        <v>261</v>
      </c>
      <c r="K1257" s="11" t="s">
        <v>2877</v>
      </c>
      <c r="L1257" s="11">
        <v>2</v>
      </c>
    </row>
    <row r="1258" spans="1:12">
      <c r="A1258" s="11" t="s">
        <v>2258</v>
      </c>
      <c r="D1258" s="11" t="s">
        <v>260</v>
      </c>
      <c r="E1258" s="19" t="s">
        <v>2508</v>
      </c>
      <c r="F1258" s="10">
        <v>42036</v>
      </c>
      <c r="G1258" s="10">
        <v>45689</v>
      </c>
      <c r="H1258" s="11">
        <v>11</v>
      </c>
      <c r="I1258" s="20" t="s">
        <v>259</v>
      </c>
      <c r="J1258" s="11" t="s">
        <v>261</v>
      </c>
      <c r="K1258" s="11" t="s">
        <v>2877</v>
      </c>
      <c r="L1258" s="11">
        <v>2</v>
      </c>
    </row>
    <row r="1259" spans="1:12">
      <c r="A1259" s="11" t="s">
        <v>2259</v>
      </c>
      <c r="D1259" s="11" t="s">
        <v>260</v>
      </c>
      <c r="E1259" s="19" t="s">
        <v>2509</v>
      </c>
      <c r="F1259" s="10">
        <v>42036</v>
      </c>
      <c r="G1259" s="10">
        <v>45689</v>
      </c>
      <c r="H1259" s="11">
        <v>11</v>
      </c>
      <c r="I1259" s="20" t="s">
        <v>259</v>
      </c>
      <c r="J1259" s="11" t="s">
        <v>261</v>
      </c>
      <c r="K1259" s="11" t="s">
        <v>2877</v>
      </c>
      <c r="L1259" s="11">
        <v>2</v>
      </c>
    </row>
    <row r="1260" spans="1:12">
      <c r="A1260" s="11" t="s">
        <v>2260</v>
      </c>
      <c r="D1260" s="11" t="s">
        <v>260</v>
      </c>
      <c r="E1260" s="19" t="s">
        <v>2510</v>
      </c>
      <c r="F1260" s="10">
        <v>42036</v>
      </c>
      <c r="G1260" s="10">
        <v>45689</v>
      </c>
      <c r="H1260" s="11">
        <v>11</v>
      </c>
      <c r="I1260" s="20" t="s">
        <v>259</v>
      </c>
      <c r="J1260" s="11" t="s">
        <v>261</v>
      </c>
      <c r="K1260" s="11" t="s">
        <v>2877</v>
      </c>
      <c r="L1260" s="11">
        <v>2</v>
      </c>
    </row>
    <row r="1261" spans="1:12">
      <c r="A1261" s="11" t="s">
        <v>2261</v>
      </c>
      <c r="D1261" s="11" t="s">
        <v>260</v>
      </c>
      <c r="E1261" s="19" t="s">
        <v>2511</v>
      </c>
      <c r="F1261" s="10">
        <v>42036</v>
      </c>
      <c r="G1261" s="10">
        <v>45689</v>
      </c>
      <c r="H1261" s="11">
        <v>11</v>
      </c>
      <c r="I1261" s="20" t="s">
        <v>259</v>
      </c>
      <c r="J1261" s="11" t="s">
        <v>261</v>
      </c>
      <c r="K1261" s="11" t="s">
        <v>2877</v>
      </c>
      <c r="L1261" s="11">
        <v>2</v>
      </c>
    </row>
    <row r="1262" spans="1:12">
      <c r="A1262" s="11" t="s">
        <v>2512</v>
      </c>
      <c r="D1262" s="11" t="s">
        <v>260</v>
      </c>
      <c r="E1262" s="19" t="s">
        <v>2690</v>
      </c>
      <c r="F1262" s="10">
        <v>42036</v>
      </c>
      <c r="G1262" s="10">
        <v>45689</v>
      </c>
      <c r="H1262" s="11">
        <v>11</v>
      </c>
      <c r="I1262" s="20" t="s">
        <v>259</v>
      </c>
      <c r="J1262" s="11" t="s">
        <v>261</v>
      </c>
      <c r="K1262" s="11" t="s">
        <v>2877</v>
      </c>
      <c r="L1262" s="11">
        <v>2</v>
      </c>
    </row>
    <row r="1263" spans="1:12">
      <c r="A1263" s="11" t="s">
        <v>2513</v>
      </c>
      <c r="D1263" s="11" t="s">
        <v>260</v>
      </c>
      <c r="E1263" s="19" t="s">
        <v>2691</v>
      </c>
      <c r="F1263" s="10">
        <v>42036</v>
      </c>
      <c r="G1263" s="10">
        <v>45689</v>
      </c>
      <c r="H1263" s="11">
        <v>11</v>
      </c>
      <c r="I1263" s="20" t="s">
        <v>259</v>
      </c>
      <c r="J1263" s="11" t="s">
        <v>261</v>
      </c>
      <c r="K1263" s="11" t="s">
        <v>2877</v>
      </c>
      <c r="L1263" s="11">
        <v>2</v>
      </c>
    </row>
    <row r="1264" spans="1:12">
      <c r="A1264" s="11" t="s">
        <v>2514</v>
      </c>
      <c r="D1264" s="11" t="s">
        <v>260</v>
      </c>
      <c r="E1264" s="19" t="s">
        <v>2692</v>
      </c>
      <c r="F1264" s="10">
        <v>42036</v>
      </c>
      <c r="G1264" s="10">
        <v>45689</v>
      </c>
      <c r="H1264" s="11">
        <v>11</v>
      </c>
      <c r="I1264" s="20" t="s">
        <v>259</v>
      </c>
      <c r="J1264" s="11" t="s">
        <v>261</v>
      </c>
      <c r="K1264" s="11" t="s">
        <v>2877</v>
      </c>
      <c r="L1264" s="11">
        <v>2</v>
      </c>
    </row>
    <row r="1265" spans="1:12">
      <c r="A1265" s="11" t="s">
        <v>2515</v>
      </c>
      <c r="D1265" s="11" t="s">
        <v>260</v>
      </c>
      <c r="E1265" s="19" t="s">
        <v>2693</v>
      </c>
      <c r="F1265" s="10">
        <v>42036</v>
      </c>
      <c r="G1265" s="10">
        <v>45689</v>
      </c>
      <c r="H1265" s="11">
        <v>11</v>
      </c>
      <c r="I1265" s="20" t="s">
        <v>259</v>
      </c>
      <c r="J1265" s="11" t="s">
        <v>261</v>
      </c>
      <c r="K1265" s="11" t="s">
        <v>2877</v>
      </c>
      <c r="L1265" s="11">
        <v>2</v>
      </c>
    </row>
    <row r="1266" spans="1:12">
      <c r="A1266" s="11" t="s">
        <v>2516</v>
      </c>
      <c r="D1266" s="11" t="s">
        <v>260</v>
      </c>
      <c r="E1266" s="19" t="s">
        <v>2694</v>
      </c>
      <c r="F1266" s="10">
        <v>42036</v>
      </c>
      <c r="G1266" s="10">
        <v>45689</v>
      </c>
      <c r="H1266" s="11">
        <v>11</v>
      </c>
      <c r="I1266" s="20" t="s">
        <v>259</v>
      </c>
      <c r="J1266" s="11" t="s">
        <v>261</v>
      </c>
      <c r="K1266" s="11" t="s">
        <v>2877</v>
      </c>
      <c r="L1266" s="11">
        <v>2</v>
      </c>
    </row>
    <row r="1267" spans="1:12">
      <c r="A1267" s="11" t="s">
        <v>2517</v>
      </c>
      <c r="D1267" s="11" t="s">
        <v>260</v>
      </c>
      <c r="E1267" s="19" t="s">
        <v>2695</v>
      </c>
      <c r="F1267" s="10">
        <v>42036</v>
      </c>
      <c r="G1267" s="10">
        <v>45689</v>
      </c>
      <c r="H1267" s="11">
        <v>11</v>
      </c>
      <c r="I1267" s="20" t="s">
        <v>259</v>
      </c>
      <c r="J1267" s="11" t="s">
        <v>261</v>
      </c>
      <c r="K1267" s="11" t="s">
        <v>2877</v>
      </c>
      <c r="L1267" s="11">
        <v>2</v>
      </c>
    </row>
    <row r="1268" spans="1:12">
      <c r="A1268" s="11" t="s">
        <v>2518</v>
      </c>
      <c r="D1268" s="11" t="s">
        <v>260</v>
      </c>
      <c r="E1268" s="19" t="s">
        <v>2696</v>
      </c>
      <c r="F1268" s="10">
        <v>42036</v>
      </c>
      <c r="G1268" s="10">
        <v>45689</v>
      </c>
      <c r="H1268" s="11">
        <v>11</v>
      </c>
      <c r="I1268" s="20" t="s">
        <v>259</v>
      </c>
      <c r="J1268" s="11" t="s">
        <v>261</v>
      </c>
      <c r="K1268" s="11" t="s">
        <v>2877</v>
      </c>
      <c r="L1268" s="11">
        <v>2</v>
      </c>
    </row>
    <row r="1269" spans="1:12">
      <c r="A1269" s="11" t="s">
        <v>2519</v>
      </c>
      <c r="D1269" s="11" t="s">
        <v>260</v>
      </c>
      <c r="E1269" s="19" t="s">
        <v>2697</v>
      </c>
      <c r="F1269" s="10">
        <v>42036</v>
      </c>
      <c r="G1269" s="10">
        <v>45689</v>
      </c>
      <c r="H1269" s="11">
        <v>11</v>
      </c>
      <c r="I1269" s="20" t="s">
        <v>259</v>
      </c>
      <c r="J1269" s="11" t="s">
        <v>261</v>
      </c>
      <c r="K1269" s="11" t="s">
        <v>2877</v>
      </c>
      <c r="L1269" s="11">
        <v>2</v>
      </c>
    </row>
    <row r="1270" spans="1:12">
      <c r="A1270" s="11" t="s">
        <v>2520</v>
      </c>
      <c r="D1270" s="11" t="s">
        <v>260</v>
      </c>
      <c r="E1270" s="19" t="s">
        <v>2698</v>
      </c>
      <c r="F1270" s="10">
        <v>42036</v>
      </c>
      <c r="G1270" s="10">
        <v>45689</v>
      </c>
      <c r="H1270" s="11">
        <v>11</v>
      </c>
      <c r="I1270" s="20" t="s">
        <v>259</v>
      </c>
      <c r="J1270" s="11" t="s">
        <v>261</v>
      </c>
      <c r="K1270" s="11" t="s">
        <v>2877</v>
      </c>
      <c r="L1270" s="11">
        <v>2</v>
      </c>
    </row>
    <row r="1271" spans="1:12">
      <c r="A1271" s="11" t="s">
        <v>2521</v>
      </c>
      <c r="D1271" s="11" t="s">
        <v>260</v>
      </c>
      <c r="E1271" s="19" t="s">
        <v>2699</v>
      </c>
      <c r="F1271" s="10">
        <v>42036</v>
      </c>
      <c r="G1271" s="10">
        <v>45689</v>
      </c>
      <c r="H1271" s="11">
        <v>11</v>
      </c>
      <c r="I1271" s="20" t="s">
        <v>259</v>
      </c>
      <c r="J1271" s="11" t="s">
        <v>261</v>
      </c>
      <c r="K1271" s="11" t="s">
        <v>2877</v>
      </c>
      <c r="L1271" s="11">
        <v>2</v>
      </c>
    </row>
    <row r="1272" spans="1:12">
      <c r="A1272" s="11" t="s">
        <v>2522</v>
      </c>
      <c r="D1272" s="11" t="s">
        <v>260</v>
      </c>
      <c r="E1272" s="19" t="s">
        <v>2700</v>
      </c>
      <c r="F1272" s="10">
        <v>42036</v>
      </c>
      <c r="G1272" s="10">
        <v>45689</v>
      </c>
      <c r="H1272" s="11">
        <v>11</v>
      </c>
      <c r="I1272" s="20" t="s">
        <v>259</v>
      </c>
      <c r="J1272" s="11" t="s">
        <v>261</v>
      </c>
      <c r="K1272" s="11" t="s">
        <v>2877</v>
      </c>
      <c r="L1272" s="11">
        <v>2</v>
      </c>
    </row>
    <row r="1273" spans="1:12">
      <c r="A1273" s="11" t="s">
        <v>2523</v>
      </c>
      <c r="D1273" s="11" t="s">
        <v>260</v>
      </c>
      <c r="E1273" s="19" t="s">
        <v>2701</v>
      </c>
      <c r="F1273" s="10">
        <v>42036</v>
      </c>
      <c r="G1273" s="10">
        <v>45689</v>
      </c>
      <c r="H1273" s="11">
        <v>11</v>
      </c>
      <c r="I1273" s="20" t="s">
        <v>259</v>
      </c>
      <c r="J1273" s="11" t="s">
        <v>261</v>
      </c>
      <c r="K1273" s="11" t="s">
        <v>2877</v>
      </c>
      <c r="L1273" s="11">
        <v>2</v>
      </c>
    </row>
    <row r="1274" spans="1:12">
      <c r="A1274" s="11" t="s">
        <v>2524</v>
      </c>
      <c r="D1274" s="11" t="s">
        <v>260</v>
      </c>
      <c r="E1274" s="19" t="s">
        <v>2702</v>
      </c>
      <c r="F1274" s="10">
        <v>42036</v>
      </c>
      <c r="G1274" s="10">
        <v>45689</v>
      </c>
      <c r="H1274" s="11">
        <v>11</v>
      </c>
      <c r="I1274" s="20" t="s">
        <v>259</v>
      </c>
      <c r="J1274" s="11" t="s">
        <v>261</v>
      </c>
      <c r="K1274" s="11" t="s">
        <v>2877</v>
      </c>
      <c r="L1274" s="11">
        <v>2</v>
      </c>
    </row>
    <row r="1275" spans="1:12">
      <c r="A1275" s="11" t="s">
        <v>2525</v>
      </c>
      <c r="D1275" s="11" t="s">
        <v>260</v>
      </c>
      <c r="E1275" s="19" t="s">
        <v>2703</v>
      </c>
      <c r="F1275" s="10">
        <v>42036</v>
      </c>
      <c r="G1275" s="10">
        <v>45689</v>
      </c>
      <c r="H1275" s="11">
        <v>11</v>
      </c>
      <c r="I1275" s="20" t="s">
        <v>259</v>
      </c>
      <c r="J1275" s="11" t="s">
        <v>261</v>
      </c>
      <c r="K1275" s="11" t="s">
        <v>2877</v>
      </c>
      <c r="L1275" s="11">
        <v>2</v>
      </c>
    </row>
    <row r="1276" spans="1:12">
      <c r="A1276" s="11" t="s">
        <v>2526</v>
      </c>
      <c r="D1276" s="11" t="s">
        <v>260</v>
      </c>
      <c r="E1276" s="19" t="s">
        <v>2704</v>
      </c>
      <c r="F1276" s="10">
        <v>42036</v>
      </c>
      <c r="G1276" s="10">
        <v>45689</v>
      </c>
      <c r="H1276" s="11">
        <v>11</v>
      </c>
      <c r="I1276" s="20" t="s">
        <v>259</v>
      </c>
      <c r="J1276" s="11" t="s">
        <v>261</v>
      </c>
      <c r="K1276" s="11" t="s">
        <v>2877</v>
      </c>
      <c r="L1276" s="11">
        <v>2</v>
      </c>
    </row>
    <row r="1277" spans="1:12">
      <c r="A1277" s="11" t="s">
        <v>2527</v>
      </c>
      <c r="D1277" s="11" t="s">
        <v>260</v>
      </c>
      <c r="E1277" s="19" t="s">
        <v>2705</v>
      </c>
      <c r="F1277" s="10">
        <v>42036</v>
      </c>
      <c r="G1277" s="10">
        <v>45689</v>
      </c>
      <c r="H1277" s="11">
        <v>11</v>
      </c>
      <c r="I1277" s="20" t="s">
        <v>259</v>
      </c>
      <c r="J1277" s="11" t="s">
        <v>261</v>
      </c>
      <c r="K1277" s="11" t="s">
        <v>2877</v>
      </c>
      <c r="L1277" s="11">
        <v>2</v>
      </c>
    </row>
    <row r="1278" spans="1:12">
      <c r="A1278" s="11" t="s">
        <v>2528</v>
      </c>
      <c r="D1278" s="11" t="s">
        <v>260</v>
      </c>
      <c r="E1278" s="19" t="s">
        <v>2706</v>
      </c>
      <c r="F1278" s="10">
        <v>42036</v>
      </c>
      <c r="G1278" s="10">
        <v>45689</v>
      </c>
      <c r="H1278" s="11">
        <v>11</v>
      </c>
      <c r="I1278" s="20" t="s">
        <v>259</v>
      </c>
      <c r="J1278" s="11" t="s">
        <v>261</v>
      </c>
      <c r="K1278" s="11" t="s">
        <v>2877</v>
      </c>
      <c r="L1278" s="11">
        <v>2</v>
      </c>
    </row>
    <row r="1279" spans="1:12">
      <c r="A1279" s="11" t="s">
        <v>2529</v>
      </c>
      <c r="D1279" s="11" t="s">
        <v>260</v>
      </c>
      <c r="E1279" s="19" t="s">
        <v>2707</v>
      </c>
      <c r="F1279" s="10">
        <v>42036</v>
      </c>
      <c r="G1279" s="10">
        <v>45689</v>
      </c>
      <c r="H1279" s="11">
        <v>11</v>
      </c>
      <c r="I1279" s="20" t="s">
        <v>259</v>
      </c>
      <c r="J1279" s="11" t="s">
        <v>261</v>
      </c>
      <c r="K1279" s="11" t="s">
        <v>2877</v>
      </c>
      <c r="L1279" s="11">
        <v>2</v>
      </c>
    </row>
    <row r="1280" spans="1:12">
      <c r="A1280" s="11" t="s">
        <v>2530</v>
      </c>
      <c r="D1280" s="11" t="s">
        <v>260</v>
      </c>
      <c r="E1280" s="19" t="s">
        <v>2708</v>
      </c>
      <c r="F1280" s="10">
        <v>42036</v>
      </c>
      <c r="G1280" s="10">
        <v>45689</v>
      </c>
      <c r="H1280" s="11">
        <v>11</v>
      </c>
      <c r="I1280" s="20" t="s">
        <v>259</v>
      </c>
      <c r="J1280" s="11" t="s">
        <v>261</v>
      </c>
      <c r="K1280" s="11" t="s">
        <v>2877</v>
      </c>
      <c r="L1280" s="11">
        <v>2</v>
      </c>
    </row>
    <row r="1281" spans="1:12">
      <c r="A1281" s="11" t="s">
        <v>2531</v>
      </c>
      <c r="D1281" s="11" t="s">
        <v>260</v>
      </c>
      <c r="E1281" s="19" t="s">
        <v>2709</v>
      </c>
      <c r="F1281" s="10">
        <v>42036</v>
      </c>
      <c r="G1281" s="10">
        <v>45689</v>
      </c>
      <c r="H1281" s="11">
        <v>11</v>
      </c>
      <c r="I1281" s="20" t="s">
        <v>259</v>
      </c>
      <c r="J1281" s="11" t="s">
        <v>261</v>
      </c>
      <c r="K1281" s="11" t="s">
        <v>2877</v>
      </c>
      <c r="L1281" s="11">
        <v>2</v>
      </c>
    </row>
    <row r="1282" spans="1:12">
      <c r="A1282" s="11" t="s">
        <v>2532</v>
      </c>
      <c r="D1282" s="11" t="s">
        <v>260</v>
      </c>
      <c r="E1282" s="19" t="s">
        <v>2710</v>
      </c>
      <c r="F1282" s="10">
        <v>42036</v>
      </c>
      <c r="G1282" s="10">
        <v>45689</v>
      </c>
      <c r="H1282" s="11">
        <v>11</v>
      </c>
      <c r="I1282" s="20" t="s">
        <v>259</v>
      </c>
      <c r="J1282" s="11" t="s">
        <v>261</v>
      </c>
      <c r="K1282" s="11" t="s">
        <v>2877</v>
      </c>
      <c r="L1282" s="11">
        <v>2</v>
      </c>
    </row>
    <row r="1283" spans="1:12">
      <c r="A1283" s="11" t="s">
        <v>2533</v>
      </c>
      <c r="D1283" s="11" t="s">
        <v>260</v>
      </c>
      <c r="E1283" s="19" t="s">
        <v>2711</v>
      </c>
      <c r="F1283" s="10">
        <v>42036</v>
      </c>
      <c r="G1283" s="10">
        <v>45689</v>
      </c>
      <c r="H1283" s="11">
        <v>11</v>
      </c>
      <c r="I1283" s="20" t="s">
        <v>259</v>
      </c>
      <c r="J1283" s="11" t="s">
        <v>261</v>
      </c>
      <c r="K1283" s="11" t="s">
        <v>2877</v>
      </c>
      <c r="L1283" s="11">
        <v>2</v>
      </c>
    </row>
    <row r="1284" spans="1:12">
      <c r="A1284" s="11" t="s">
        <v>2534</v>
      </c>
      <c r="D1284" s="11" t="s">
        <v>260</v>
      </c>
      <c r="E1284" s="19" t="s">
        <v>2712</v>
      </c>
      <c r="F1284" s="10">
        <v>42036</v>
      </c>
      <c r="G1284" s="10">
        <v>45689</v>
      </c>
      <c r="H1284" s="11">
        <v>11</v>
      </c>
      <c r="I1284" s="20" t="s">
        <v>259</v>
      </c>
      <c r="J1284" s="11" t="s">
        <v>261</v>
      </c>
      <c r="K1284" s="11" t="s">
        <v>2877</v>
      </c>
      <c r="L1284" s="11">
        <v>2</v>
      </c>
    </row>
    <row r="1285" spans="1:12">
      <c r="A1285" s="11" t="s">
        <v>2535</v>
      </c>
      <c r="D1285" s="11" t="s">
        <v>260</v>
      </c>
      <c r="E1285" s="19" t="s">
        <v>2713</v>
      </c>
      <c r="F1285" s="10">
        <v>42036</v>
      </c>
      <c r="G1285" s="10">
        <v>45689</v>
      </c>
      <c r="H1285" s="11">
        <v>11</v>
      </c>
      <c r="I1285" s="20" t="s">
        <v>259</v>
      </c>
      <c r="J1285" s="11" t="s">
        <v>261</v>
      </c>
      <c r="K1285" s="11" t="s">
        <v>2877</v>
      </c>
      <c r="L1285" s="11">
        <v>2</v>
      </c>
    </row>
    <row r="1286" spans="1:12">
      <c r="A1286" s="11" t="s">
        <v>2536</v>
      </c>
      <c r="D1286" s="11" t="s">
        <v>260</v>
      </c>
      <c r="E1286" s="19" t="s">
        <v>2714</v>
      </c>
      <c r="F1286" s="10">
        <v>42036</v>
      </c>
      <c r="G1286" s="10">
        <v>45689</v>
      </c>
      <c r="H1286" s="11">
        <v>11</v>
      </c>
      <c r="I1286" s="20" t="s">
        <v>259</v>
      </c>
      <c r="J1286" s="11" t="s">
        <v>261</v>
      </c>
      <c r="K1286" s="11" t="s">
        <v>2877</v>
      </c>
      <c r="L1286" s="11">
        <v>2</v>
      </c>
    </row>
    <row r="1287" spans="1:12">
      <c r="A1287" s="11" t="s">
        <v>2537</v>
      </c>
      <c r="D1287" s="11" t="s">
        <v>260</v>
      </c>
      <c r="E1287" s="19" t="s">
        <v>2715</v>
      </c>
      <c r="F1287" s="10">
        <v>42036</v>
      </c>
      <c r="G1287" s="10">
        <v>45689</v>
      </c>
      <c r="H1287" s="11">
        <v>11</v>
      </c>
      <c r="I1287" s="20" t="s">
        <v>259</v>
      </c>
      <c r="J1287" s="11" t="s">
        <v>261</v>
      </c>
      <c r="K1287" s="11" t="s">
        <v>2877</v>
      </c>
      <c r="L1287" s="11">
        <v>2</v>
      </c>
    </row>
    <row r="1288" spans="1:12">
      <c r="A1288" s="11" t="s">
        <v>2538</v>
      </c>
      <c r="D1288" s="11" t="s">
        <v>260</v>
      </c>
      <c r="E1288" s="19" t="s">
        <v>2716</v>
      </c>
      <c r="F1288" s="10">
        <v>42036</v>
      </c>
      <c r="G1288" s="10">
        <v>45689</v>
      </c>
      <c r="H1288" s="11">
        <v>11</v>
      </c>
      <c r="I1288" s="20" t="s">
        <v>259</v>
      </c>
      <c r="J1288" s="11" t="s">
        <v>261</v>
      </c>
      <c r="K1288" s="11" t="s">
        <v>2877</v>
      </c>
      <c r="L1288" s="11">
        <v>2</v>
      </c>
    </row>
    <row r="1289" spans="1:12">
      <c r="A1289" s="11" t="s">
        <v>2539</v>
      </c>
      <c r="D1289" s="11" t="s">
        <v>260</v>
      </c>
      <c r="E1289" s="19" t="s">
        <v>2717</v>
      </c>
      <c r="F1289" s="10">
        <v>42036</v>
      </c>
      <c r="G1289" s="10">
        <v>45689</v>
      </c>
      <c r="H1289" s="11">
        <v>11</v>
      </c>
      <c r="I1289" s="20" t="s">
        <v>259</v>
      </c>
      <c r="J1289" s="11" t="s">
        <v>261</v>
      </c>
      <c r="K1289" s="11" t="s">
        <v>2877</v>
      </c>
      <c r="L1289" s="11">
        <v>2</v>
      </c>
    </row>
    <row r="1290" spans="1:12">
      <c r="A1290" s="11" t="s">
        <v>2540</v>
      </c>
      <c r="D1290" s="11" t="s">
        <v>260</v>
      </c>
      <c r="E1290" s="19" t="s">
        <v>2718</v>
      </c>
      <c r="F1290" s="10">
        <v>42036</v>
      </c>
      <c r="G1290" s="10">
        <v>45689</v>
      </c>
      <c r="H1290" s="11">
        <v>11</v>
      </c>
      <c r="I1290" s="20" t="s">
        <v>259</v>
      </c>
      <c r="J1290" s="11" t="s">
        <v>261</v>
      </c>
      <c r="K1290" s="11" t="s">
        <v>2877</v>
      </c>
      <c r="L1290" s="11">
        <v>2</v>
      </c>
    </row>
    <row r="1291" spans="1:12">
      <c r="A1291" s="11" t="s">
        <v>2541</v>
      </c>
      <c r="D1291" s="11" t="s">
        <v>260</v>
      </c>
      <c r="E1291" s="19" t="s">
        <v>2719</v>
      </c>
      <c r="F1291" s="10">
        <v>42036</v>
      </c>
      <c r="G1291" s="10">
        <v>45689</v>
      </c>
      <c r="H1291" s="11">
        <v>11</v>
      </c>
      <c r="I1291" s="20" t="s">
        <v>259</v>
      </c>
      <c r="J1291" s="11" t="s">
        <v>261</v>
      </c>
      <c r="K1291" s="11" t="s">
        <v>2877</v>
      </c>
      <c r="L1291" s="11">
        <v>2</v>
      </c>
    </row>
    <row r="1292" spans="1:12">
      <c r="A1292" s="11" t="s">
        <v>2542</v>
      </c>
      <c r="D1292" s="11" t="s">
        <v>260</v>
      </c>
      <c r="E1292" s="19" t="s">
        <v>2720</v>
      </c>
      <c r="F1292" s="10">
        <v>42036</v>
      </c>
      <c r="G1292" s="10">
        <v>45689</v>
      </c>
      <c r="H1292" s="11">
        <v>11</v>
      </c>
      <c r="I1292" s="20" t="s">
        <v>259</v>
      </c>
      <c r="J1292" s="11" t="s">
        <v>261</v>
      </c>
      <c r="K1292" s="11" t="s">
        <v>2877</v>
      </c>
      <c r="L1292" s="11">
        <v>2</v>
      </c>
    </row>
    <row r="1293" spans="1:12">
      <c r="A1293" s="11" t="s">
        <v>2543</v>
      </c>
      <c r="D1293" s="11" t="s">
        <v>260</v>
      </c>
      <c r="E1293" s="19" t="s">
        <v>2721</v>
      </c>
      <c r="F1293" s="10">
        <v>42036</v>
      </c>
      <c r="G1293" s="10">
        <v>45689</v>
      </c>
      <c r="H1293" s="11">
        <v>11</v>
      </c>
      <c r="I1293" s="20" t="s">
        <v>259</v>
      </c>
      <c r="J1293" s="11" t="s">
        <v>261</v>
      </c>
      <c r="K1293" s="11" t="s">
        <v>2877</v>
      </c>
      <c r="L1293" s="11">
        <v>2</v>
      </c>
    </row>
    <row r="1294" spans="1:12">
      <c r="A1294" s="11" t="s">
        <v>2544</v>
      </c>
      <c r="D1294" s="11" t="s">
        <v>260</v>
      </c>
      <c r="E1294" s="19" t="s">
        <v>2722</v>
      </c>
      <c r="F1294" s="10">
        <v>42036</v>
      </c>
      <c r="G1294" s="10">
        <v>45689</v>
      </c>
      <c r="H1294" s="11">
        <v>11</v>
      </c>
      <c r="I1294" s="20" t="s">
        <v>259</v>
      </c>
      <c r="J1294" s="11" t="s">
        <v>261</v>
      </c>
      <c r="K1294" s="11" t="s">
        <v>2877</v>
      </c>
      <c r="L1294" s="11">
        <v>2</v>
      </c>
    </row>
    <row r="1295" spans="1:12">
      <c r="A1295" s="11" t="s">
        <v>2545</v>
      </c>
      <c r="D1295" s="11" t="s">
        <v>260</v>
      </c>
      <c r="E1295" s="19" t="s">
        <v>2723</v>
      </c>
      <c r="F1295" s="10">
        <v>42036</v>
      </c>
      <c r="G1295" s="10">
        <v>45689</v>
      </c>
      <c r="H1295" s="11">
        <v>11</v>
      </c>
      <c r="I1295" s="20" t="s">
        <v>259</v>
      </c>
      <c r="J1295" s="11" t="s">
        <v>261</v>
      </c>
      <c r="K1295" s="11" t="s">
        <v>2877</v>
      </c>
      <c r="L1295" s="11">
        <v>2</v>
      </c>
    </row>
    <row r="1296" spans="1:12">
      <c r="A1296" s="11" t="s">
        <v>2546</v>
      </c>
      <c r="D1296" s="11" t="s">
        <v>260</v>
      </c>
      <c r="E1296" s="19" t="s">
        <v>2724</v>
      </c>
      <c r="F1296" s="10">
        <v>42036</v>
      </c>
      <c r="G1296" s="10">
        <v>45689</v>
      </c>
      <c r="H1296" s="11">
        <v>11</v>
      </c>
      <c r="I1296" s="20" t="s">
        <v>259</v>
      </c>
      <c r="J1296" s="11" t="s">
        <v>261</v>
      </c>
      <c r="K1296" s="11" t="s">
        <v>2877</v>
      </c>
      <c r="L1296" s="11">
        <v>2</v>
      </c>
    </row>
    <row r="1297" spans="1:12">
      <c r="A1297" s="11" t="s">
        <v>2547</v>
      </c>
      <c r="D1297" s="11" t="s">
        <v>260</v>
      </c>
      <c r="E1297" s="19" t="s">
        <v>2725</v>
      </c>
      <c r="F1297" s="10">
        <v>42036</v>
      </c>
      <c r="G1297" s="10">
        <v>45689</v>
      </c>
      <c r="H1297" s="11">
        <v>11</v>
      </c>
      <c r="I1297" s="20" t="s">
        <v>259</v>
      </c>
      <c r="J1297" s="11" t="s">
        <v>261</v>
      </c>
      <c r="K1297" s="11" t="s">
        <v>2877</v>
      </c>
      <c r="L1297" s="11">
        <v>2</v>
      </c>
    </row>
    <row r="1298" spans="1:12">
      <c r="A1298" s="11" t="s">
        <v>2548</v>
      </c>
      <c r="D1298" s="11" t="s">
        <v>260</v>
      </c>
      <c r="E1298" s="19" t="s">
        <v>2726</v>
      </c>
      <c r="F1298" s="10">
        <v>42036</v>
      </c>
      <c r="G1298" s="10">
        <v>45689</v>
      </c>
      <c r="H1298" s="11">
        <v>11</v>
      </c>
      <c r="I1298" s="20" t="s">
        <v>259</v>
      </c>
      <c r="J1298" s="11" t="s">
        <v>261</v>
      </c>
      <c r="K1298" s="11" t="s">
        <v>2877</v>
      </c>
      <c r="L1298" s="11">
        <v>2</v>
      </c>
    </row>
    <row r="1299" spans="1:12">
      <c r="A1299" s="11" t="s">
        <v>2549</v>
      </c>
      <c r="D1299" s="11" t="s">
        <v>260</v>
      </c>
      <c r="E1299" s="19" t="s">
        <v>2727</v>
      </c>
      <c r="F1299" s="10">
        <v>42036</v>
      </c>
      <c r="G1299" s="10">
        <v>45689</v>
      </c>
      <c r="H1299" s="11">
        <v>11</v>
      </c>
      <c r="I1299" s="20" t="s">
        <v>259</v>
      </c>
      <c r="J1299" s="11" t="s">
        <v>261</v>
      </c>
      <c r="K1299" s="11" t="s">
        <v>2877</v>
      </c>
      <c r="L1299" s="11">
        <v>2</v>
      </c>
    </row>
    <row r="1300" spans="1:12">
      <c r="A1300" s="11" t="s">
        <v>2550</v>
      </c>
      <c r="D1300" s="11" t="s">
        <v>260</v>
      </c>
      <c r="E1300" s="19" t="s">
        <v>2728</v>
      </c>
      <c r="F1300" s="10">
        <v>42036</v>
      </c>
      <c r="G1300" s="10">
        <v>45689</v>
      </c>
      <c r="H1300" s="11">
        <v>11</v>
      </c>
      <c r="I1300" s="20" t="s">
        <v>259</v>
      </c>
      <c r="J1300" s="11" t="s">
        <v>261</v>
      </c>
      <c r="K1300" s="11" t="s">
        <v>2877</v>
      </c>
      <c r="L1300" s="11">
        <v>2</v>
      </c>
    </row>
    <row r="1301" spans="1:12">
      <c r="A1301" s="11" t="s">
        <v>2551</v>
      </c>
      <c r="D1301" s="11" t="s">
        <v>260</v>
      </c>
      <c r="E1301" s="19" t="s">
        <v>2729</v>
      </c>
      <c r="F1301" s="10">
        <v>42036</v>
      </c>
      <c r="G1301" s="10">
        <v>45689</v>
      </c>
      <c r="H1301" s="11">
        <v>11</v>
      </c>
      <c r="I1301" s="20" t="s">
        <v>259</v>
      </c>
      <c r="J1301" s="11" t="s">
        <v>261</v>
      </c>
      <c r="K1301" s="11" t="s">
        <v>2877</v>
      </c>
      <c r="L1301" s="11">
        <v>2</v>
      </c>
    </row>
    <row r="1302" spans="1:12">
      <c r="A1302" s="11" t="s">
        <v>2552</v>
      </c>
      <c r="D1302" s="11" t="s">
        <v>260</v>
      </c>
      <c r="E1302" s="19" t="s">
        <v>2730</v>
      </c>
      <c r="F1302" s="10">
        <v>42036</v>
      </c>
      <c r="G1302" s="10">
        <v>45689</v>
      </c>
      <c r="H1302" s="11">
        <v>11</v>
      </c>
      <c r="I1302" s="20" t="s">
        <v>259</v>
      </c>
      <c r="J1302" s="11" t="s">
        <v>261</v>
      </c>
      <c r="K1302" s="11" t="s">
        <v>2877</v>
      </c>
      <c r="L1302" s="11">
        <v>2</v>
      </c>
    </row>
    <row r="1303" spans="1:12">
      <c r="A1303" s="11" t="s">
        <v>2553</v>
      </c>
      <c r="D1303" s="11" t="s">
        <v>260</v>
      </c>
      <c r="E1303" s="19" t="s">
        <v>2731</v>
      </c>
      <c r="F1303" s="10">
        <v>42036</v>
      </c>
      <c r="G1303" s="10">
        <v>45689</v>
      </c>
      <c r="H1303" s="11">
        <v>11</v>
      </c>
      <c r="I1303" s="20" t="s">
        <v>259</v>
      </c>
      <c r="J1303" s="11" t="s">
        <v>261</v>
      </c>
      <c r="K1303" s="11" t="s">
        <v>2877</v>
      </c>
      <c r="L1303" s="11">
        <v>2</v>
      </c>
    </row>
    <row r="1304" spans="1:12">
      <c r="A1304" s="11" t="s">
        <v>2554</v>
      </c>
      <c r="D1304" s="11" t="s">
        <v>260</v>
      </c>
      <c r="E1304" s="19" t="s">
        <v>2732</v>
      </c>
      <c r="F1304" s="10">
        <v>42036</v>
      </c>
      <c r="G1304" s="10">
        <v>45689</v>
      </c>
      <c r="H1304" s="11">
        <v>11</v>
      </c>
      <c r="I1304" s="20" t="s">
        <v>259</v>
      </c>
      <c r="J1304" s="11" t="s">
        <v>261</v>
      </c>
      <c r="K1304" s="11" t="s">
        <v>2877</v>
      </c>
      <c r="L1304" s="11">
        <v>2</v>
      </c>
    </row>
    <row r="1305" spans="1:12">
      <c r="A1305" s="11" t="s">
        <v>2555</v>
      </c>
      <c r="D1305" s="11" t="s">
        <v>260</v>
      </c>
      <c r="E1305" s="19" t="s">
        <v>2733</v>
      </c>
      <c r="F1305" s="10">
        <v>42036</v>
      </c>
      <c r="G1305" s="10">
        <v>45689</v>
      </c>
      <c r="H1305" s="11">
        <v>11</v>
      </c>
      <c r="I1305" s="20" t="s">
        <v>259</v>
      </c>
      <c r="J1305" s="11" t="s">
        <v>261</v>
      </c>
      <c r="K1305" s="11" t="s">
        <v>2877</v>
      </c>
      <c r="L1305" s="11">
        <v>2</v>
      </c>
    </row>
    <row r="1306" spans="1:12">
      <c r="A1306" s="11" t="s">
        <v>2556</v>
      </c>
      <c r="D1306" s="11" t="s">
        <v>260</v>
      </c>
      <c r="E1306" s="19" t="s">
        <v>2734</v>
      </c>
      <c r="F1306" s="10">
        <v>42036</v>
      </c>
      <c r="G1306" s="10">
        <v>45689</v>
      </c>
      <c r="H1306" s="11">
        <v>11</v>
      </c>
      <c r="I1306" s="20" t="s">
        <v>259</v>
      </c>
      <c r="J1306" s="11" t="s">
        <v>261</v>
      </c>
      <c r="K1306" s="11" t="s">
        <v>2877</v>
      </c>
      <c r="L1306" s="11">
        <v>2</v>
      </c>
    </row>
    <row r="1307" spans="1:12">
      <c r="A1307" s="11" t="s">
        <v>2557</v>
      </c>
      <c r="D1307" s="11" t="s">
        <v>260</v>
      </c>
      <c r="E1307" s="19" t="s">
        <v>2735</v>
      </c>
      <c r="F1307" s="10">
        <v>42036</v>
      </c>
      <c r="G1307" s="10">
        <v>45689</v>
      </c>
      <c r="H1307" s="11">
        <v>11</v>
      </c>
      <c r="I1307" s="20" t="s">
        <v>259</v>
      </c>
      <c r="J1307" s="11" t="s">
        <v>261</v>
      </c>
      <c r="K1307" s="11" t="s">
        <v>2877</v>
      </c>
      <c r="L1307" s="11">
        <v>2</v>
      </c>
    </row>
    <row r="1308" spans="1:12">
      <c r="A1308" s="11" t="s">
        <v>2558</v>
      </c>
      <c r="D1308" s="11" t="s">
        <v>260</v>
      </c>
      <c r="E1308" s="19" t="s">
        <v>2736</v>
      </c>
      <c r="F1308" s="10">
        <v>42036</v>
      </c>
      <c r="G1308" s="10">
        <v>45689</v>
      </c>
      <c r="H1308" s="11">
        <v>11</v>
      </c>
      <c r="I1308" s="20" t="s">
        <v>259</v>
      </c>
      <c r="J1308" s="11" t="s">
        <v>261</v>
      </c>
      <c r="K1308" s="11" t="s">
        <v>2877</v>
      </c>
      <c r="L1308" s="11">
        <v>2</v>
      </c>
    </row>
    <row r="1309" spans="1:12">
      <c r="A1309" s="11" t="s">
        <v>2559</v>
      </c>
      <c r="D1309" s="11" t="s">
        <v>260</v>
      </c>
      <c r="E1309" s="19" t="s">
        <v>2737</v>
      </c>
      <c r="F1309" s="10">
        <v>42036</v>
      </c>
      <c r="G1309" s="10">
        <v>45689</v>
      </c>
      <c r="H1309" s="11">
        <v>11</v>
      </c>
      <c r="I1309" s="20" t="s">
        <v>259</v>
      </c>
      <c r="J1309" s="11" t="s">
        <v>261</v>
      </c>
      <c r="K1309" s="11" t="s">
        <v>2877</v>
      </c>
      <c r="L1309" s="11">
        <v>2</v>
      </c>
    </row>
    <row r="1310" spans="1:12">
      <c r="A1310" s="11" t="s">
        <v>2560</v>
      </c>
      <c r="D1310" s="11" t="s">
        <v>260</v>
      </c>
      <c r="E1310" s="19" t="s">
        <v>2738</v>
      </c>
      <c r="F1310" s="10">
        <v>42036</v>
      </c>
      <c r="G1310" s="10">
        <v>45689</v>
      </c>
      <c r="H1310" s="11">
        <v>11</v>
      </c>
      <c r="I1310" s="20" t="s">
        <v>259</v>
      </c>
      <c r="J1310" s="11" t="s">
        <v>261</v>
      </c>
      <c r="K1310" s="11" t="s">
        <v>2877</v>
      </c>
      <c r="L1310" s="11">
        <v>2</v>
      </c>
    </row>
    <row r="1311" spans="1:12">
      <c r="A1311" s="11" t="s">
        <v>2561</v>
      </c>
      <c r="D1311" s="11" t="s">
        <v>260</v>
      </c>
      <c r="E1311" s="19" t="s">
        <v>2739</v>
      </c>
      <c r="F1311" s="10">
        <v>42036</v>
      </c>
      <c r="G1311" s="10">
        <v>45689</v>
      </c>
      <c r="H1311" s="11">
        <v>11</v>
      </c>
      <c r="I1311" s="20" t="s">
        <v>259</v>
      </c>
      <c r="J1311" s="11" t="s">
        <v>261</v>
      </c>
      <c r="K1311" s="11" t="s">
        <v>2877</v>
      </c>
      <c r="L1311" s="11">
        <v>2</v>
      </c>
    </row>
    <row r="1312" spans="1:12">
      <c r="A1312" s="11" t="s">
        <v>2562</v>
      </c>
      <c r="D1312" s="11" t="s">
        <v>260</v>
      </c>
      <c r="E1312" s="19" t="s">
        <v>2740</v>
      </c>
      <c r="F1312" s="10">
        <v>42036</v>
      </c>
      <c r="G1312" s="10">
        <v>45689</v>
      </c>
      <c r="H1312" s="11">
        <v>11</v>
      </c>
      <c r="I1312" s="20" t="s">
        <v>259</v>
      </c>
      <c r="J1312" s="11" t="s">
        <v>261</v>
      </c>
      <c r="K1312" s="11" t="s">
        <v>2877</v>
      </c>
      <c r="L1312" s="11">
        <v>2</v>
      </c>
    </row>
    <row r="1313" spans="1:12">
      <c r="A1313" s="11" t="s">
        <v>2563</v>
      </c>
      <c r="D1313" s="11" t="s">
        <v>260</v>
      </c>
      <c r="E1313" s="19" t="s">
        <v>2741</v>
      </c>
      <c r="F1313" s="10">
        <v>42036</v>
      </c>
      <c r="G1313" s="10">
        <v>45689</v>
      </c>
      <c r="H1313" s="11">
        <v>11</v>
      </c>
      <c r="I1313" s="20" t="s">
        <v>259</v>
      </c>
      <c r="J1313" s="11" t="s">
        <v>261</v>
      </c>
      <c r="K1313" s="11" t="s">
        <v>2877</v>
      </c>
      <c r="L1313" s="11">
        <v>2</v>
      </c>
    </row>
    <row r="1314" spans="1:12">
      <c r="A1314" s="11" t="s">
        <v>2564</v>
      </c>
      <c r="D1314" s="11" t="s">
        <v>260</v>
      </c>
      <c r="E1314" s="19" t="s">
        <v>2742</v>
      </c>
      <c r="F1314" s="10">
        <v>42036</v>
      </c>
      <c r="G1314" s="10">
        <v>45689</v>
      </c>
      <c r="H1314" s="11">
        <v>11</v>
      </c>
      <c r="I1314" s="20" t="s">
        <v>259</v>
      </c>
      <c r="J1314" s="11" t="s">
        <v>261</v>
      </c>
      <c r="K1314" s="11" t="s">
        <v>2877</v>
      </c>
      <c r="L1314" s="11">
        <v>2</v>
      </c>
    </row>
    <row r="1315" spans="1:12">
      <c r="A1315" s="11" t="s">
        <v>2565</v>
      </c>
      <c r="D1315" s="11" t="s">
        <v>260</v>
      </c>
      <c r="E1315" s="19" t="s">
        <v>2743</v>
      </c>
      <c r="F1315" s="10">
        <v>42036</v>
      </c>
      <c r="G1315" s="10">
        <v>45689</v>
      </c>
      <c r="H1315" s="11">
        <v>11</v>
      </c>
      <c r="I1315" s="20" t="s">
        <v>259</v>
      </c>
      <c r="J1315" s="11" t="s">
        <v>261</v>
      </c>
      <c r="K1315" s="11" t="s">
        <v>2877</v>
      </c>
      <c r="L1315" s="11">
        <v>2</v>
      </c>
    </row>
    <row r="1316" spans="1:12">
      <c r="A1316" s="11" t="s">
        <v>2566</v>
      </c>
      <c r="D1316" s="11" t="s">
        <v>260</v>
      </c>
      <c r="E1316" s="19" t="s">
        <v>2744</v>
      </c>
      <c r="F1316" s="10">
        <v>42036</v>
      </c>
      <c r="G1316" s="10">
        <v>45689</v>
      </c>
      <c r="H1316" s="11">
        <v>11</v>
      </c>
      <c r="I1316" s="20" t="s">
        <v>259</v>
      </c>
      <c r="J1316" s="11" t="s">
        <v>261</v>
      </c>
      <c r="K1316" s="11" t="s">
        <v>2877</v>
      </c>
      <c r="L1316" s="11">
        <v>2</v>
      </c>
    </row>
    <row r="1317" spans="1:12">
      <c r="A1317" s="11" t="s">
        <v>2567</v>
      </c>
      <c r="D1317" s="11" t="s">
        <v>260</v>
      </c>
      <c r="E1317" s="19" t="s">
        <v>2745</v>
      </c>
      <c r="F1317" s="10">
        <v>42036</v>
      </c>
      <c r="G1317" s="10">
        <v>45689</v>
      </c>
      <c r="H1317" s="11">
        <v>11</v>
      </c>
      <c r="I1317" s="20" t="s">
        <v>259</v>
      </c>
      <c r="J1317" s="11" t="s">
        <v>261</v>
      </c>
      <c r="K1317" s="11" t="s">
        <v>2877</v>
      </c>
      <c r="L1317" s="11">
        <v>2</v>
      </c>
    </row>
    <row r="1318" spans="1:12">
      <c r="A1318" s="11" t="s">
        <v>2568</v>
      </c>
      <c r="D1318" s="11" t="s">
        <v>260</v>
      </c>
      <c r="E1318" s="19" t="s">
        <v>2746</v>
      </c>
      <c r="F1318" s="10">
        <v>42036</v>
      </c>
      <c r="G1318" s="10">
        <v>45689</v>
      </c>
      <c r="H1318" s="11">
        <v>11</v>
      </c>
      <c r="I1318" s="20" t="s">
        <v>259</v>
      </c>
      <c r="J1318" s="11" t="s">
        <v>261</v>
      </c>
      <c r="K1318" s="11" t="s">
        <v>2877</v>
      </c>
      <c r="L1318" s="11">
        <v>2</v>
      </c>
    </row>
    <row r="1319" spans="1:12">
      <c r="A1319" s="11" t="s">
        <v>2569</v>
      </c>
      <c r="D1319" s="11" t="s">
        <v>260</v>
      </c>
      <c r="E1319" s="19" t="s">
        <v>2747</v>
      </c>
      <c r="F1319" s="10">
        <v>42036</v>
      </c>
      <c r="G1319" s="10">
        <v>45689</v>
      </c>
      <c r="H1319" s="11">
        <v>11</v>
      </c>
      <c r="I1319" s="20" t="s">
        <v>259</v>
      </c>
      <c r="J1319" s="11" t="s">
        <v>261</v>
      </c>
      <c r="K1319" s="11" t="s">
        <v>2877</v>
      </c>
      <c r="L1319" s="11">
        <v>2</v>
      </c>
    </row>
    <row r="1320" spans="1:12">
      <c r="A1320" s="11" t="s">
        <v>2570</v>
      </c>
      <c r="D1320" s="11" t="s">
        <v>260</v>
      </c>
      <c r="E1320" s="19" t="s">
        <v>2748</v>
      </c>
      <c r="F1320" s="10">
        <v>42036</v>
      </c>
      <c r="G1320" s="10">
        <v>45689</v>
      </c>
      <c r="H1320" s="11">
        <v>11</v>
      </c>
      <c r="I1320" s="20" t="s">
        <v>259</v>
      </c>
      <c r="J1320" s="11" t="s">
        <v>261</v>
      </c>
      <c r="K1320" s="11" t="s">
        <v>2877</v>
      </c>
      <c r="L1320" s="11">
        <v>2</v>
      </c>
    </row>
    <row r="1321" spans="1:12">
      <c r="A1321" s="11" t="s">
        <v>2571</v>
      </c>
      <c r="D1321" s="11" t="s">
        <v>260</v>
      </c>
      <c r="E1321" s="19" t="s">
        <v>2749</v>
      </c>
      <c r="F1321" s="10">
        <v>42036</v>
      </c>
      <c r="G1321" s="10">
        <v>45689</v>
      </c>
      <c r="H1321" s="11">
        <v>11</v>
      </c>
      <c r="I1321" s="20" t="s">
        <v>259</v>
      </c>
      <c r="J1321" s="11" t="s">
        <v>261</v>
      </c>
      <c r="K1321" s="11" t="s">
        <v>2877</v>
      </c>
      <c r="L1321" s="11">
        <v>2</v>
      </c>
    </row>
    <row r="1322" spans="1:12">
      <c r="A1322" s="11" t="s">
        <v>2572</v>
      </c>
      <c r="D1322" s="11" t="s">
        <v>260</v>
      </c>
      <c r="E1322" s="19" t="s">
        <v>2750</v>
      </c>
      <c r="F1322" s="10">
        <v>42036</v>
      </c>
      <c r="G1322" s="10">
        <v>45689</v>
      </c>
      <c r="H1322" s="11">
        <v>11</v>
      </c>
      <c r="I1322" s="20" t="s">
        <v>259</v>
      </c>
      <c r="J1322" s="11" t="s">
        <v>261</v>
      </c>
      <c r="K1322" s="11" t="s">
        <v>2877</v>
      </c>
      <c r="L1322" s="11">
        <v>2</v>
      </c>
    </row>
    <row r="1323" spans="1:12">
      <c r="A1323" s="11" t="s">
        <v>2573</v>
      </c>
      <c r="D1323" s="11" t="s">
        <v>260</v>
      </c>
      <c r="E1323" s="19" t="s">
        <v>2751</v>
      </c>
      <c r="F1323" s="10">
        <v>42036</v>
      </c>
      <c r="G1323" s="10">
        <v>45689</v>
      </c>
      <c r="H1323" s="11">
        <v>11</v>
      </c>
      <c r="I1323" s="20" t="s">
        <v>259</v>
      </c>
      <c r="J1323" s="11" t="s">
        <v>261</v>
      </c>
      <c r="K1323" s="11" t="s">
        <v>2877</v>
      </c>
      <c r="L1323" s="11">
        <v>2</v>
      </c>
    </row>
    <row r="1324" spans="1:12">
      <c r="A1324" s="11" t="s">
        <v>2574</v>
      </c>
      <c r="D1324" s="11" t="s">
        <v>260</v>
      </c>
      <c r="E1324" s="19" t="s">
        <v>2752</v>
      </c>
      <c r="F1324" s="10">
        <v>42036</v>
      </c>
      <c r="G1324" s="10">
        <v>45689</v>
      </c>
      <c r="H1324" s="11">
        <v>11</v>
      </c>
      <c r="I1324" s="20" t="s">
        <v>259</v>
      </c>
      <c r="J1324" s="11" t="s">
        <v>261</v>
      </c>
      <c r="K1324" s="11" t="s">
        <v>2877</v>
      </c>
      <c r="L1324" s="11">
        <v>2</v>
      </c>
    </row>
    <row r="1325" spans="1:12">
      <c r="A1325" s="11" t="s">
        <v>2575</v>
      </c>
      <c r="D1325" s="11" t="s">
        <v>260</v>
      </c>
      <c r="E1325" s="19" t="s">
        <v>2753</v>
      </c>
      <c r="F1325" s="10">
        <v>42036</v>
      </c>
      <c r="G1325" s="10">
        <v>45689</v>
      </c>
      <c r="H1325" s="11">
        <v>11</v>
      </c>
      <c r="I1325" s="20" t="s">
        <v>259</v>
      </c>
      <c r="J1325" s="11" t="s">
        <v>261</v>
      </c>
      <c r="K1325" s="11" t="s">
        <v>2877</v>
      </c>
      <c r="L1325" s="11">
        <v>2</v>
      </c>
    </row>
    <row r="1326" spans="1:12">
      <c r="A1326" s="11" t="s">
        <v>2576</v>
      </c>
      <c r="D1326" s="11" t="s">
        <v>260</v>
      </c>
      <c r="E1326" s="19" t="s">
        <v>2754</v>
      </c>
      <c r="F1326" s="10">
        <v>42036</v>
      </c>
      <c r="G1326" s="10">
        <v>45689</v>
      </c>
      <c r="H1326" s="11">
        <v>11</v>
      </c>
      <c r="I1326" s="20" t="s">
        <v>259</v>
      </c>
      <c r="J1326" s="11" t="s">
        <v>261</v>
      </c>
      <c r="K1326" s="11" t="s">
        <v>2877</v>
      </c>
      <c r="L1326" s="11">
        <v>2</v>
      </c>
    </row>
    <row r="1327" spans="1:12">
      <c r="A1327" s="11" t="s">
        <v>2577</v>
      </c>
      <c r="D1327" s="11" t="s">
        <v>260</v>
      </c>
      <c r="E1327" s="19" t="s">
        <v>2755</v>
      </c>
      <c r="F1327" s="10">
        <v>42036</v>
      </c>
      <c r="G1327" s="10">
        <v>45689</v>
      </c>
      <c r="H1327" s="11">
        <v>11</v>
      </c>
      <c r="I1327" s="20" t="s">
        <v>259</v>
      </c>
      <c r="J1327" s="11" t="s">
        <v>261</v>
      </c>
      <c r="K1327" s="11" t="s">
        <v>2877</v>
      </c>
      <c r="L1327" s="11">
        <v>2</v>
      </c>
    </row>
    <row r="1328" spans="1:12">
      <c r="A1328" s="11" t="s">
        <v>2578</v>
      </c>
      <c r="D1328" s="11" t="s">
        <v>260</v>
      </c>
      <c r="E1328" s="19" t="s">
        <v>2756</v>
      </c>
      <c r="F1328" s="10">
        <v>42036</v>
      </c>
      <c r="G1328" s="10">
        <v>45689</v>
      </c>
      <c r="H1328" s="11">
        <v>11</v>
      </c>
      <c r="I1328" s="20" t="s">
        <v>259</v>
      </c>
      <c r="J1328" s="11" t="s">
        <v>261</v>
      </c>
      <c r="K1328" s="11" t="s">
        <v>2877</v>
      </c>
      <c r="L1328" s="11">
        <v>2</v>
      </c>
    </row>
    <row r="1329" spans="1:12">
      <c r="A1329" s="11" t="s">
        <v>2579</v>
      </c>
      <c r="D1329" s="11" t="s">
        <v>260</v>
      </c>
      <c r="E1329" s="19" t="s">
        <v>2757</v>
      </c>
      <c r="F1329" s="10">
        <v>42036</v>
      </c>
      <c r="G1329" s="10">
        <v>45689</v>
      </c>
      <c r="H1329" s="11">
        <v>11</v>
      </c>
      <c r="I1329" s="20" t="s">
        <v>259</v>
      </c>
      <c r="J1329" s="11" t="s">
        <v>261</v>
      </c>
      <c r="K1329" s="11" t="s">
        <v>2877</v>
      </c>
      <c r="L1329" s="11">
        <v>2</v>
      </c>
    </row>
    <row r="1330" spans="1:12">
      <c r="A1330" s="11" t="s">
        <v>2580</v>
      </c>
      <c r="D1330" s="11" t="s">
        <v>260</v>
      </c>
      <c r="E1330" s="19" t="s">
        <v>2758</v>
      </c>
      <c r="F1330" s="10">
        <v>42036</v>
      </c>
      <c r="G1330" s="10">
        <v>45689</v>
      </c>
      <c r="H1330" s="11">
        <v>11</v>
      </c>
      <c r="I1330" s="20" t="s">
        <v>259</v>
      </c>
      <c r="J1330" s="11" t="s">
        <v>261</v>
      </c>
      <c r="K1330" s="11" t="s">
        <v>2877</v>
      </c>
      <c r="L1330" s="11">
        <v>2</v>
      </c>
    </row>
    <row r="1331" spans="1:12">
      <c r="A1331" s="11" t="s">
        <v>2581</v>
      </c>
      <c r="D1331" s="11" t="s">
        <v>260</v>
      </c>
      <c r="E1331" s="19" t="s">
        <v>2759</v>
      </c>
      <c r="F1331" s="10">
        <v>42036</v>
      </c>
      <c r="G1331" s="10">
        <v>45689</v>
      </c>
      <c r="H1331" s="11">
        <v>11</v>
      </c>
      <c r="I1331" s="20" t="s">
        <v>259</v>
      </c>
      <c r="J1331" s="11" t="s">
        <v>261</v>
      </c>
      <c r="K1331" s="11" t="s">
        <v>2877</v>
      </c>
      <c r="L1331" s="11">
        <v>2</v>
      </c>
    </row>
    <row r="1332" spans="1:12">
      <c r="A1332" s="11" t="s">
        <v>2582</v>
      </c>
      <c r="D1332" s="11" t="s">
        <v>260</v>
      </c>
      <c r="E1332" s="19" t="s">
        <v>2760</v>
      </c>
      <c r="F1332" s="10">
        <v>42036</v>
      </c>
      <c r="G1332" s="10">
        <v>45689</v>
      </c>
      <c r="H1332" s="11">
        <v>11</v>
      </c>
      <c r="I1332" s="20" t="s">
        <v>259</v>
      </c>
      <c r="J1332" s="11" t="s">
        <v>261</v>
      </c>
      <c r="K1332" s="11" t="s">
        <v>2877</v>
      </c>
      <c r="L1332" s="11">
        <v>2</v>
      </c>
    </row>
    <row r="1333" spans="1:12">
      <c r="A1333" s="11" t="s">
        <v>2583</v>
      </c>
      <c r="D1333" s="11" t="s">
        <v>260</v>
      </c>
      <c r="E1333" s="19" t="s">
        <v>2761</v>
      </c>
      <c r="F1333" s="10">
        <v>42036</v>
      </c>
      <c r="G1333" s="10">
        <v>45689</v>
      </c>
      <c r="H1333" s="11">
        <v>11</v>
      </c>
      <c r="I1333" s="20" t="s">
        <v>259</v>
      </c>
      <c r="J1333" s="11" t="s">
        <v>261</v>
      </c>
      <c r="K1333" s="11" t="s">
        <v>2877</v>
      </c>
      <c r="L1333" s="11">
        <v>2</v>
      </c>
    </row>
    <row r="1334" spans="1:12">
      <c r="A1334" s="11" t="s">
        <v>2584</v>
      </c>
      <c r="D1334" s="11" t="s">
        <v>260</v>
      </c>
      <c r="E1334" s="19" t="s">
        <v>2762</v>
      </c>
      <c r="F1334" s="10">
        <v>42036</v>
      </c>
      <c r="G1334" s="10">
        <v>45689</v>
      </c>
      <c r="H1334" s="11">
        <v>11</v>
      </c>
      <c r="I1334" s="20" t="s">
        <v>259</v>
      </c>
      <c r="J1334" s="11" t="s">
        <v>261</v>
      </c>
      <c r="K1334" s="11" t="s">
        <v>2877</v>
      </c>
      <c r="L1334" s="11">
        <v>2</v>
      </c>
    </row>
    <row r="1335" spans="1:12">
      <c r="A1335" s="11" t="s">
        <v>2585</v>
      </c>
      <c r="D1335" s="11" t="s">
        <v>260</v>
      </c>
      <c r="E1335" s="19" t="s">
        <v>2763</v>
      </c>
      <c r="F1335" s="10">
        <v>42036</v>
      </c>
      <c r="G1335" s="10">
        <v>45689</v>
      </c>
      <c r="H1335" s="11">
        <v>11</v>
      </c>
      <c r="I1335" s="20" t="s">
        <v>259</v>
      </c>
      <c r="J1335" s="11" t="s">
        <v>261</v>
      </c>
      <c r="K1335" s="11" t="s">
        <v>2877</v>
      </c>
      <c r="L1335" s="11">
        <v>2</v>
      </c>
    </row>
    <row r="1336" spans="1:12">
      <c r="A1336" s="11" t="s">
        <v>2586</v>
      </c>
      <c r="D1336" s="11" t="s">
        <v>260</v>
      </c>
      <c r="E1336" s="19" t="s">
        <v>2764</v>
      </c>
      <c r="F1336" s="10">
        <v>42036</v>
      </c>
      <c r="G1336" s="10">
        <v>45689</v>
      </c>
      <c r="H1336" s="11">
        <v>11</v>
      </c>
      <c r="I1336" s="20" t="s">
        <v>259</v>
      </c>
      <c r="J1336" s="11" t="s">
        <v>261</v>
      </c>
      <c r="K1336" s="11" t="s">
        <v>2877</v>
      </c>
      <c r="L1336" s="11">
        <v>2</v>
      </c>
    </row>
    <row r="1337" spans="1:12">
      <c r="A1337" s="11" t="s">
        <v>2587</v>
      </c>
      <c r="D1337" s="11" t="s">
        <v>260</v>
      </c>
      <c r="E1337" s="19" t="s">
        <v>2765</v>
      </c>
      <c r="F1337" s="10">
        <v>42036</v>
      </c>
      <c r="G1337" s="10">
        <v>45689</v>
      </c>
      <c r="H1337" s="11">
        <v>11</v>
      </c>
      <c r="I1337" s="20" t="s">
        <v>259</v>
      </c>
      <c r="J1337" s="11" t="s">
        <v>261</v>
      </c>
      <c r="K1337" s="11" t="s">
        <v>2877</v>
      </c>
      <c r="L1337" s="11">
        <v>2</v>
      </c>
    </row>
    <row r="1338" spans="1:12">
      <c r="A1338" s="11" t="s">
        <v>2588</v>
      </c>
      <c r="D1338" s="11" t="s">
        <v>260</v>
      </c>
      <c r="E1338" s="19" t="s">
        <v>2766</v>
      </c>
      <c r="F1338" s="10">
        <v>42036</v>
      </c>
      <c r="G1338" s="10">
        <v>45689</v>
      </c>
      <c r="H1338" s="11">
        <v>11</v>
      </c>
      <c r="I1338" s="20" t="s">
        <v>259</v>
      </c>
      <c r="J1338" s="11" t="s">
        <v>261</v>
      </c>
      <c r="K1338" s="11" t="s">
        <v>2877</v>
      </c>
      <c r="L1338" s="11">
        <v>2</v>
      </c>
    </row>
    <row r="1339" spans="1:12">
      <c r="A1339" s="11" t="s">
        <v>2589</v>
      </c>
      <c r="D1339" s="11" t="s">
        <v>260</v>
      </c>
      <c r="E1339" s="19" t="s">
        <v>2767</v>
      </c>
      <c r="F1339" s="10">
        <v>42036</v>
      </c>
      <c r="G1339" s="10">
        <v>45689</v>
      </c>
      <c r="H1339" s="11">
        <v>11</v>
      </c>
      <c r="I1339" s="20" t="s">
        <v>259</v>
      </c>
      <c r="J1339" s="11" t="s">
        <v>261</v>
      </c>
      <c r="K1339" s="11" t="s">
        <v>2877</v>
      </c>
      <c r="L1339" s="11">
        <v>2</v>
      </c>
    </row>
    <row r="1340" spans="1:12">
      <c r="A1340" s="11" t="s">
        <v>2590</v>
      </c>
      <c r="D1340" s="11" t="s">
        <v>260</v>
      </c>
      <c r="E1340" s="19" t="s">
        <v>2768</v>
      </c>
      <c r="F1340" s="10">
        <v>42036</v>
      </c>
      <c r="G1340" s="10">
        <v>45689</v>
      </c>
      <c r="H1340" s="11">
        <v>11</v>
      </c>
      <c r="I1340" s="20" t="s">
        <v>259</v>
      </c>
      <c r="J1340" s="11" t="s">
        <v>261</v>
      </c>
      <c r="K1340" s="11" t="s">
        <v>2877</v>
      </c>
      <c r="L1340" s="11">
        <v>2</v>
      </c>
    </row>
    <row r="1341" spans="1:12">
      <c r="A1341" s="11" t="s">
        <v>2591</v>
      </c>
      <c r="D1341" s="11" t="s">
        <v>260</v>
      </c>
      <c r="E1341" s="19" t="s">
        <v>2769</v>
      </c>
      <c r="F1341" s="10">
        <v>42036</v>
      </c>
      <c r="G1341" s="10">
        <v>45689</v>
      </c>
      <c r="H1341" s="11">
        <v>11</v>
      </c>
      <c r="I1341" s="20" t="s">
        <v>259</v>
      </c>
      <c r="J1341" s="11" t="s">
        <v>261</v>
      </c>
      <c r="K1341" s="11" t="s">
        <v>2877</v>
      </c>
      <c r="L1341" s="11">
        <v>2</v>
      </c>
    </row>
    <row r="1342" spans="1:12">
      <c r="A1342" s="11" t="s">
        <v>2592</v>
      </c>
      <c r="D1342" s="11" t="s">
        <v>260</v>
      </c>
      <c r="E1342" s="19" t="s">
        <v>2770</v>
      </c>
      <c r="F1342" s="10">
        <v>42036</v>
      </c>
      <c r="G1342" s="10">
        <v>45689</v>
      </c>
      <c r="H1342" s="11">
        <v>11</v>
      </c>
      <c r="I1342" s="20" t="s">
        <v>259</v>
      </c>
      <c r="J1342" s="11" t="s">
        <v>261</v>
      </c>
      <c r="K1342" s="11" t="s">
        <v>2877</v>
      </c>
      <c r="L1342" s="11">
        <v>2</v>
      </c>
    </row>
    <row r="1343" spans="1:12">
      <c r="A1343" s="11" t="s">
        <v>2593</v>
      </c>
      <c r="D1343" s="11" t="s">
        <v>260</v>
      </c>
      <c r="E1343" s="19" t="s">
        <v>2771</v>
      </c>
      <c r="F1343" s="10">
        <v>42036</v>
      </c>
      <c r="G1343" s="10">
        <v>45689</v>
      </c>
      <c r="H1343" s="11">
        <v>11</v>
      </c>
      <c r="I1343" s="20" t="s">
        <v>259</v>
      </c>
      <c r="J1343" s="11" t="s">
        <v>261</v>
      </c>
      <c r="K1343" s="11" t="s">
        <v>2877</v>
      </c>
      <c r="L1343" s="11">
        <v>2</v>
      </c>
    </row>
    <row r="1344" spans="1:12">
      <c r="A1344" s="11" t="s">
        <v>2594</v>
      </c>
      <c r="D1344" s="11" t="s">
        <v>260</v>
      </c>
      <c r="E1344" s="19" t="s">
        <v>2772</v>
      </c>
      <c r="F1344" s="10">
        <v>42036</v>
      </c>
      <c r="G1344" s="10">
        <v>45689</v>
      </c>
      <c r="H1344" s="11">
        <v>11</v>
      </c>
      <c r="I1344" s="20" t="s">
        <v>259</v>
      </c>
      <c r="J1344" s="11" t="s">
        <v>261</v>
      </c>
      <c r="K1344" s="11" t="s">
        <v>2877</v>
      </c>
      <c r="L1344" s="11">
        <v>2</v>
      </c>
    </row>
    <row r="1345" spans="1:12">
      <c r="A1345" s="11" t="s">
        <v>2595</v>
      </c>
      <c r="D1345" s="11" t="s">
        <v>260</v>
      </c>
      <c r="E1345" s="19" t="s">
        <v>2773</v>
      </c>
      <c r="F1345" s="10">
        <v>42036</v>
      </c>
      <c r="G1345" s="10">
        <v>45689</v>
      </c>
      <c r="H1345" s="11">
        <v>11</v>
      </c>
      <c r="I1345" s="20" t="s">
        <v>259</v>
      </c>
      <c r="J1345" s="11" t="s">
        <v>261</v>
      </c>
      <c r="K1345" s="11" t="s">
        <v>2877</v>
      </c>
      <c r="L1345" s="11">
        <v>2</v>
      </c>
    </row>
    <row r="1346" spans="1:12">
      <c r="A1346" s="11" t="s">
        <v>2596</v>
      </c>
      <c r="D1346" s="11" t="s">
        <v>260</v>
      </c>
      <c r="E1346" s="19" t="s">
        <v>2774</v>
      </c>
      <c r="F1346" s="10">
        <v>42036</v>
      </c>
      <c r="G1346" s="10">
        <v>45689</v>
      </c>
      <c r="H1346" s="11">
        <v>11</v>
      </c>
      <c r="I1346" s="20" t="s">
        <v>259</v>
      </c>
      <c r="J1346" s="11" t="s">
        <v>261</v>
      </c>
      <c r="K1346" s="11" t="s">
        <v>2877</v>
      </c>
      <c r="L1346" s="11">
        <v>2</v>
      </c>
    </row>
    <row r="1347" spans="1:12">
      <c r="A1347" s="11" t="s">
        <v>2597</v>
      </c>
      <c r="D1347" s="11" t="s">
        <v>260</v>
      </c>
      <c r="E1347" s="19" t="s">
        <v>2775</v>
      </c>
      <c r="F1347" s="10">
        <v>42036</v>
      </c>
      <c r="G1347" s="10">
        <v>45689</v>
      </c>
      <c r="H1347" s="11">
        <v>11</v>
      </c>
      <c r="I1347" s="20" t="s">
        <v>259</v>
      </c>
      <c r="J1347" s="11" t="s">
        <v>261</v>
      </c>
      <c r="K1347" s="11" t="s">
        <v>2877</v>
      </c>
      <c r="L1347" s="11">
        <v>2</v>
      </c>
    </row>
    <row r="1348" spans="1:12">
      <c r="A1348" s="11" t="s">
        <v>2598</v>
      </c>
      <c r="D1348" s="11" t="s">
        <v>260</v>
      </c>
      <c r="E1348" s="19" t="s">
        <v>2776</v>
      </c>
      <c r="F1348" s="10">
        <v>42036</v>
      </c>
      <c r="G1348" s="10">
        <v>45689</v>
      </c>
      <c r="H1348" s="11">
        <v>11</v>
      </c>
      <c r="I1348" s="20" t="s">
        <v>259</v>
      </c>
      <c r="J1348" s="11" t="s">
        <v>261</v>
      </c>
      <c r="K1348" s="11" t="s">
        <v>2877</v>
      </c>
      <c r="L1348" s="11">
        <v>2</v>
      </c>
    </row>
    <row r="1349" spans="1:12">
      <c r="A1349" s="11" t="s">
        <v>2599</v>
      </c>
      <c r="D1349" s="11" t="s">
        <v>260</v>
      </c>
      <c r="E1349" s="19" t="s">
        <v>2777</v>
      </c>
      <c r="F1349" s="10">
        <v>42036</v>
      </c>
      <c r="G1349" s="10">
        <v>45689</v>
      </c>
      <c r="H1349" s="11">
        <v>11</v>
      </c>
      <c r="I1349" s="20" t="s">
        <v>259</v>
      </c>
      <c r="J1349" s="11" t="s">
        <v>261</v>
      </c>
      <c r="K1349" s="11" t="s">
        <v>2877</v>
      </c>
      <c r="L1349" s="11">
        <v>2</v>
      </c>
    </row>
    <row r="1350" spans="1:12">
      <c r="A1350" s="11" t="s">
        <v>2600</v>
      </c>
      <c r="D1350" s="11" t="s">
        <v>260</v>
      </c>
      <c r="E1350" s="19" t="s">
        <v>2778</v>
      </c>
      <c r="F1350" s="10">
        <v>42036</v>
      </c>
      <c r="G1350" s="10">
        <v>45689</v>
      </c>
      <c r="H1350" s="11">
        <v>11</v>
      </c>
      <c r="I1350" s="20" t="s">
        <v>259</v>
      </c>
      <c r="J1350" s="11" t="s">
        <v>261</v>
      </c>
      <c r="K1350" s="11" t="s">
        <v>2877</v>
      </c>
      <c r="L1350" s="11">
        <v>2</v>
      </c>
    </row>
    <row r="1351" spans="1:12">
      <c r="A1351" s="11" t="s">
        <v>2601</v>
      </c>
      <c r="D1351" s="11" t="s">
        <v>260</v>
      </c>
      <c r="E1351" s="19" t="s">
        <v>2779</v>
      </c>
      <c r="F1351" s="10">
        <v>42036</v>
      </c>
      <c r="G1351" s="10">
        <v>45689</v>
      </c>
      <c r="H1351" s="11">
        <v>11</v>
      </c>
      <c r="I1351" s="20" t="s">
        <v>259</v>
      </c>
      <c r="J1351" s="11" t="s">
        <v>261</v>
      </c>
      <c r="K1351" s="11" t="s">
        <v>2877</v>
      </c>
      <c r="L1351" s="11">
        <v>2</v>
      </c>
    </row>
    <row r="1352" spans="1:12">
      <c r="A1352" s="11" t="s">
        <v>2602</v>
      </c>
      <c r="D1352" s="11" t="s">
        <v>260</v>
      </c>
      <c r="E1352" s="19" t="s">
        <v>2780</v>
      </c>
      <c r="F1352" s="10">
        <v>42036</v>
      </c>
      <c r="G1352" s="10">
        <v>45689</v>
      </c>
      <c r="H1352" s="11">
        <v>11</v>
      </c>
      <c r="I1352" s="20" t="s">
        <v>259</v>
      </c>
      <c r="J1352" s="11" t="s">
        <v>261</v>
      </c>
      <c r="K1352" s="11" t="s">
        <v>2877</v>
      </c>
      <c r="L1352" s="11">
        <v>2</v>
      </c>
    </row>
    <row r="1353" spans="1:12">
      <c r="A1353" s="11" t="s">
        <v>2603</v>
      </c>
      <c r="D1353" s="11" t="s">
        <v>260</v>
      </c>
      <c r="E1353" s="19" t="s">
        <v>2781</v>
      </c>
      <c r="F1353" s="10">
        <v>42036</v>
      </c>
      <c r="G1353" s="10">
        <v>45689</v>
      </c>
      <c r="H1353" s="11">
        <v>11</v>
      </c>
      <c r="I1353" s="20" t="s">
        <v>259</v>
      </c>
      <c r="J1353" s="11" t="s">
        <v>261</v>
      </c>
      <c r="K1353" s="11" t="s">
        <v>2877</v>
      </c>
      <c r="L1353" s="11">
        <v>2</v>
      </c>
    </row>
    <row r="1354" spans="1:12">
      <c r="A1354" s="11" t="s">
        <v>2604</v>
      </c>
      <c r="D1354" s="11" t="s">
        <v>260</v>
      </c>
      <c r="E1354" s="19" t="s">
        <v>2782</v>
      </c>
      <c r="F1354" s="10">
        <v>42036</v>
      </c>
      <c r="G1354" s="10">
        <v>45689</v>
      </c>
      <c r="H1354" s="11">
        <v>11</v>
      </c>
      <c r="I1354" s="20" t="s">
        <v>259</v>
      </c>
      <c r="J1354" s="11" t="s">
        <v>261</v>
      </c>
      <c r="K1354" s="11" t="s">
        <v>2877</v>
      </c>
      <c r="L1354" s="11">
        <v>2</v>
      </c>
    </row>
    <row r="1355" spans="1:12">
      <c r="A1355" s="11" t="s">
        <v>2605</v>
      </c>
      <c r="D1355" s="11" t="s">
        <v>260</v>
      </c>
      <c r="E1355" s="19" t="s">
        <v>2783</v>
      </c>
      <c r="F1355" s="10">
        <v>42036</v>
      </c>
      <c r="G1355" s="10">
        <v>45689</v>
      </c>
      <c r="H1355" s="11">
        <v>11</v>
      </c>
      <c r="I1355" s="20" t="s">
        <v>259</v>
      </c>
      <c r="J1355" s="11" t="s">
        <v>261</v>
      </c>
      <c r="K1355" s="11" t="s">
        <v>2877</v>
      </c>
      <c r="L1355" s="11">
        <v>2</v>
      </c>
    </row>
    <row r="1356" spans="1:12">
      <c r="A1356" s="11" t="s">
        <v>2606</v>
      </c>
      <c r="D1356" s="11" t="s">
        <v>260</v>
      </c>
      <c r="E1356" s="19" t="s">
        <v>2784</v>
      </c>
      <c r="F1356" s="10">
        <v>42036</v>
      </c>
      <c r="G1356" s="10">
        <v>45689</v>
      </c>
      <c r="H1356" s="11">
        <v>11</v>
      </c>
      <c r="I1356" s="20" t="s">
        <v>259</v>
      </c>
      <c r="J1356" s="11" t="s">
        <v>261</v>
      </c>
      <c r="K1356" s="11" t="s">
        <v>2877</v>
      </c>
      <c r="L1356" s="11">
        <v>2</v>
      </c>
    </row>
    <row r="1357" spans="1:12">
      <c r="A1357" s="11" t="s">
        <v>2607</v>
      </c>
      <c r="D1357" s="11" t="s">
        <v>260</v>
      </c>
      <c r="E1357" s="19" t="s">
        <v>2785</v>
      </c>
      <c r="F1357" s="10">
        <v>42036</v>
      </c>
      <c r="G1357" s="10">
        <v>45689</v>
      </c>
      <c r="H1357" s="11">
        <v>11</v>
      </c>
      <c r="I1357" s="20" t="s">
        <v>259</v>
      </c>
      <c r="J1357" s="11" t="s">
        <v>261</v>
      </c>
      <c r="K1357" s="11" t="s">
        <v>2877</v>
      </c>
      <c r="L1357" s="11">
        <v>2</v>
      </c>
    </row>
    <row r="1358" spans="1:12">
      <c r="A1358" s="11" t="s">
        <v>2608</v>
      </c>
      <c r="D1358" s="11" t="s">
        <v>260</v>
      </c>
      <c r="E1358" s="19" t="s">
        <v>2786</v>
      </c>
      <c r="F1358" s="10">
        <v>42036</v>
      </c>
      <c r="G1358" s="10">
        <v>45689</v>
      </c>
      <c r="H1358" s="11">
        <v>11</v>
      </c>
      <c r="I1358" s="20" t="s">
        <v>259</v>
      </c>
      <c r="J1358" s="11" t="s">
        <v>261</v>
      </c>
      <c r="K1358" s="11" t="s">
        <v>2877</v>
      </c>
      <c r="L1358" s="11">
        <v>2</v>
      </c>
    </row>
    <row r="1359" spans="1:12">
      <c r="A1359" s="11" t="s">
        <v>2609</v>
      </c>
      <c r="D1359" s="11" t="s">
        <v>260</v>
      </c>
      <c r="E1359" s="19" t="s">
        <v>2787</v>
      </c>
      <c r="F1359" s="10">
        <v>42036</v>
      </c>
      <c r="G1359" s="10">
        <v>45689</v>
      </c>
      <c r="H1359" s="11">
        <v>11</v>
      </c>
      <c r="I1359" s="20" t="s">
        <v>259</v>
      </c>
      <c r="J1359" s="11" t="s">
        <v>261</v>
      </c>
      <c r="K1359" s="11" t="s">
        <v>2877</v>
      </c>
      <c r="L1359" s="11">
        <v>2</v>
      </c>
    </row>
    <row r="1360" spans="1:12">
      <c r="A1360" s="11" t="s">
        <v>2610</v>
      </c>
      <c r="D1360" s="11" t="s">
        <v>260</v>
      </c>
      <c r="E1360" s="19" t="s">
        <v>2788</v>
      </c>
      <c r="F1360" s="10">
        <v>42036</v>
      </c>
      <c r="G1360" s="10">
        <v>45689</v>
      </c>
      <c r="H1360" s="11">
        <v>11</v>
      </c>
      <c r="I1360" s="20" t="s">
        <v>259</v>
      </c>
      <c r="J1360" s="11" t="s">
        <v>261</v>
      </c>
      <c r="K1360" s="11" t="s">
        <v>2877</v>
      </c>
      <c r="L1360" s="11">
        <v>2</v>
      </c>
    </row>
    <row r="1361" spans="1:12">
      <c r="A1361" s="11" t="s">
        <v>2611</v>
      </c>
      <c r="D1361" s="11" t="s">
        <v>260</v>
      </c>
      <c r="E1361" s="19" t="s">
        <v>2789</v>
      </c>
      <c r="F1361" s="10">
        <v>42036</v>
      </c>
      <c r="G1361" s="10">
        <v>45689</v>
      </c>
      <c r="H1361" s="11">
        <v>11</v>
      </c>
      <c r="I1361" s="20" t="s">
        <v>259</v>
      </c>
      <c r="J1361" s="11" t="s">
        <v>261</v>
      </c>
      <c r="K1361" s="11" t="s">
        <v>2877</v>
      </c>
      <c r="L1361" s="11">
        <v>2</v>
      </c>
    </row>
    <row r="1362" spans="1:12">
      <c r="A1362" s="11" t="s">
        <v>2612</v>
      </c>
      <c r="D1362" s="11" t="s">
        <v>260</v>
      </c>
      <c r="E1362" s="19" t="s">
        <v>2790</v>
      </c>
      <c r="F1362" s="10">
        <v>42036</v>
      </c>
      <c r="G1362" s="10">
        <v>45689</v>
      </c>
      <c r="H1362" s="11">
        <v>11</v>
      </c>
      <c r="I1362" s="20" t="s">
        <v>259</v>
      </c>
      <c r="J1362" s="11" t="s">
        <v>261</v>
      </c>
      <c r="K1362" s="11" t="s">
        <v>2877</v>
      </c>
      <c r="L1362" s="11">
        <v>2</v>
      </c>
    </row>
    <row r="1363" spans="1:12">
      <c r="A1363" s="11" t="s">
        <v>2613</v>
      </c>
      <c r="D1363" s="11" t="s">
        <v>260</v>
      </c>
      <c r="E1363" s="19" t="s">
        <v>2791</v>
      </c>
      <c r="F1363" s="10">
        <v>42036</v>
      </c>
      <c r="G1363" s="10">
        <v>45689</v>
      </c>
      <c r="H1363" s="11">
        <v>11</v>
      </c>
      <c r="I1363" s="20" t="s">
        <v>259</v>
      </c>
      <c r="J1363" s="11" t="s">
        <v>261</v>
      </c>
      <c r="K1363" s="11" t="s">
        <v>2877</v>
      </c>
      <c r="L1363" s="11">
        <v>2</v>
      </c>
    </row>
    <row r="1364" spans="1:12">
      <c r="A1364" s="11" t="s">
        <v>2614</v>
      </c>
      <c r="D1364" s="11" t="s">
        <v>260</v>
      </c>
      <c r="E1364" s="19" t="s">
        <v>2792</v>
      </c>
      <c r="F1364" s="10">
        <v>42036</v>
      </c>
      <c r="G1364" s="10">
        <v>45689</v>
      </c>
      <c r="H1364" s="11">
        <v>11</v>
      </c>
      <c r="I1364" s="20" t="s">
        <v>259</v>
      </c>
      <c r="J1364" s="11" t="s">
        <v>261</v>
      </c>
      <c r="K1364" s="11" t="s">
        <v>2877</v>
      </c>
      <c r="L1364" s="11">
        <v>2</v>
      </c>
    </row>
    <row r="1365" spans="1:12">
      <c r="A1365" s="11" t="s">
        <v>2615</v>
      </c>
      <c r="D1365" s="11" t="s">
        <v>260</v>
      </c>
      <c r="E1365" s="19" t="s">
        <v>2793</v>
      </c>
      <c r="F1365" s="10">
        <v>42036</v>
      </c>
      <c r="G1365" s="10">
        <v>45689</v>
      </c>
      <c r="H1365" s="11">
        <v>11</v>
      </c>
      <c r="I1365" s="20" t="s">
        <v>259</v>
      </c>
      <c r="J1365" s="11" t="s">
        <v>261</v>
      </c>
      <c r="K1365" s="11" t="s">
        <v>2877</v>
      </c>
      <c r="L1365" s="11">
        <v>2</v>
      </c>
    </row>
    <row r="1366" spans="1:12">
      <c r="A1366" s="11" t="s">
        <v>2616</v>
      </c>
      <c r="D1366" s="11" t="s">
        <v>260</v>
      </c>
      <c r="E1366" s="19" t="s">
        <v>2794</v>
      </c>
      <c r="F1366" s="10">
        <v>42036</v>
      </c>
      <c r="G1366" s="10">
        <v>45689</v>
      </c>
      <c r="H1366" s="11">
        <v>11</v>
      </c>
      <c r="I1366" s="20" t="s">
        <v>259</v>
      </c>
      <c r="J1366" s="11" t="s">
        <v>261</v>
      </c>
      <c r="K1366" s="11" t="s">
        <v>2877</v>
      </c>
      <c r="L1366" s="11">
        <v>2</v>
      </c>
    </row>
    <row r="1367" spans="1:12">
      <c r="A1367" s="11" t="s">
        <v>2617</v>
      </c>
      <c r="D1367" s="11" t="s">
        <v>260</v>
      </c>
      <c r="E1367" s="19" t="s">
        <v>2795</v>
      </c>
      <c r="F1367" s="10">
        <v>42036</v>
      </c>
      <c r="G1367" s="10">
        <v>45689</v>
      </c>
      <c r="H1367" s="11">
        <v>11</v>
      </c>
      <c r="I1367" s="20" t="s">
        <v>259</v>
      </c>
      <c r="J1367" s="11" t="s">
        <v>261</v>
      </c>
      <c r="K1367" s="11" t="s">
        <v>2877</v>
      </c>
      <c r="L1367" s="11">
        <v>2</v>
      </c>
    </row>
    <row r="1368" spans="1:12">
      <c r="A1368" s="11" t="s">
        <v>2618</v>
      </c>
      <c r="D1368" s="11" t="s">
        <v>260</v>
      </c>
      <c r="E1368" s="19" t="s">
        <v>2796</v>
      </c>
      <c r="F1368" s="10">
        <v>42036</v>
      </c>
      <c r="G1368" s="10">
        <v>45689</v>
      </c>
      <c r="H1368" s="11">
        <v>11</v>
      </c>
      <c r="I1368" s="20" t="s">
        <v>259</v>
      </c>
      <c r="J1368" s="11" t="s">
        <v>261</v>
      </c>
      <c r="K1368" s="11" t="s">
        <v>2877</v>
      </c>
      <c r="L1368" s="11">
        <v>2</v>
      </c>
    </row>
    <row r="1369" spans="1:12">
      <c r="A1369" s="11" t="s">
        <v>2619</v>
      </c>
      <c r="D1369" s="11" t="s">
        <v>260</v>
      </c>
      <c r="E1369" s="19" t="s">
        <v>2797</v>
      </c>
      <c r="F1369" s="10">
        <v>42036</v>
      </c>
      <c r="G1369" s="10">
        <v>45689</v>
      </c>
      <c r="H1369" s="11">
        <v>11</v>
      </c>
      <c r="I1369" s="20" t="s">
        <v>259</v>
      </c>
      <c r="J1369" s="11" t="s">
        <v>261</v>
      </c>
      <c r="K1369" s="11" t="s">
        <v>2877</v>
      </c>
      <c r="L1369" s="11">
        <v>2</v>
      </c>
    </row>
    <row r="1370" spans="1:12">
      <c r="A1370" s="11" t="s">
        <v>2620</v>
      </c>
      <c r="D1370" s="11" t="s">
        <v>260</v>
      </c>
      <c r="E1370" s="19" t="s">
        <v>2798</v>
      </c>
      <c r="F1370" s="10">
        <v>42036</v>
      </c>
      <c r="G1370" s="10">
        <v>45689</v>
      </c>
      <c r="H1370" s="11">
        <v>11</v>
      </c>
      <c r="I1370" s="20" t="s">
        <v>259</v>
      </c>
      <c r="J1370" s="11" t="s">
        <v>261</v>
      </c>
      <c r="K1370" s="11" t="s">
        <v>2877</v>
      </c>
      <c r="L1370" s="11">
        <v>2</v>
      </c>
    </row>
    <row r="1371" spans="1:12">
      <c r="A1371" s="11" t="s">
        <v>2621</v>
      </c>
      <c r="D1371" s="11" t="s">
        <v>260</v>
      </c>
      <c r="E1371" s="19" t="s">
        <v>2799</v>
      </c>
      <c r="F1371" s="10">
        <v>42036</v>
      </c>
      <c r="G1371" s="10">
        <v>45689</v>
      </c>
      <c r="H1371" s="11">
        <v>11</v>
      </c>
      <c r="I1371" s="20" t="s">
        <v>259</v>
      </c>
      <c r="J1371" s="11" t="s">
        <v>261</v>
      </c>
      <c r="K1371" s="11" t="s">
        <v>2877</v>
      </c>
      <c r="L1371" s="11">
        <v>2</v>
      </c>
    </row>
    <row r="1372" spans="1:12">
      <c r="A1372" s="11" t="s">
        <v>2622</v>
      </c>
      <c r="D1372" s="11" t="s">
        <v>260</v>
      </c>
      <c r="E1372" s="19" t="s">
        <v>2800</v>
      </c>
      <c r="F1372" s="10">
        <v>42036</v>
      </c>
      <c r="G1372" s="10">
        <v>45689</v>
      </c>
      <c r="H1372" s="11">
        <v>11</v>
      </c>
      <c r="I1372" s="20" t="s">
        <v>259</v>
      </c>
      <c r="J1372" s="11" t="s">
        <v>261</v>
      </c>
      <c r="K1372" s="11" t="s">
        <v>2877</v>
      </c>
      <c r="L1372" s="11">
        <v>2</v>
      </c>
    </row>
    <row r="1373" spans="1:12">
      <c r="A1373" s="11" t="s">
        <v>2623</v>
      </c>
      <c r="D1373" s="11" t="s">
        <v>260</v>
      </c>
      <c r="E1373" s="19" t="s">
        <v>2801</v>
      </c>
      <c r="F1373" s="10">
        <v>42036</v>
      </c>
      <c r="G1373" s="10">
        <v>45689</v>
      </c>
      <c r="H1373" s="11">
        <v>11</v>
      </c>
      <c r="I1373" s="20" t="s">
        <v>259</v>
      </c>
      <c r="J1373" s="11" t="s">
        <v>261</v>
      </c>
      <c r="K1373" s="11" t="s">
        <v>2877</v>
      </c>
      <c r="L1373" s="11">
        <v>2</v>
      </c>
    </row>
    <row r="1374" spans="1:12">
      <c r="A1374" s="11" t="s">
        <v>2624</v>
      </c>
      <c r="D1374" s="11" t="s">
        <v>260</v>
      </c>
      <c r="E1374" s="19" t="s">
        <v>2802</v>
      </c>
      <c r="F1374" s="10">
        <v>42036</v>
      </c>
      <c r="G1374" s="10">
        <v>45689</v>
      </c>
      <c r="H1374" s="11">
        <v>11</v>
      </c>
      <c r="I1374" s="20" t="s">
        <v>259</v>
      </c>
      <c r="J1374" s="11" t="s">
        <v>261</v>
      </c>
      <c r="K1374" s="11" t="s">
        <v>2877</v>
      </c>
      <c r="L1374" s="11">
        <v>2</v>
      </c>
    </row>
    <row r="1375" spans="1:12">
      <c r="A1375" s="11" t="s">
        <v>2625</v>
      </c>
      <c r="D1375" s="11" t="s">
        <v>260</v>
      </c>
      <c r="E1375" s="19" t="s">
        <v>2803</v>
      </c>
      <c r="F1375" s="10">
        <v>42036</v>
      </c>
      <c r="G1375" s="10">
        <v>45689</v>
      </c>
      <c r="H1375" s="11">
        <v>11</v>
      </c>
      <c r="I1375" s="20" t="s">
        <v>259</v>
      </c>
      <c r="J1375" s="11" t="s">
        <v>261</v>
      </c>
      <c r="K1375" s="11" t="s">
        <v>2877</v>
      </c>
      <c r="L1375" s="11">
        <v>2</v>
      </c>
    </row>
    <row r="1376" spans="1:12">
      <c r="A1376" s="11" t="s">
        <v>2626</v>
      </c>
      <c r="D1376" s="11" t="s">
        <v>260</v>
      </c>
      <c r="E1376" s="19" t="s">
        <v>2804</v>
      </c>
      <c r="F1376" s="10">
        <v>42036</v>
      </c>
      <c r="G1376" s="10">
        <v>45689</v>
      </c>
      <c r="H1376" s="11">
        <v>11</v>
      </c>
      <c r="I1376" s="20" t="s">
        <v>259</v>
      </c>
      <c r="J1376" s="11" t="s">
        <v>261</v>
      </c>
      <c r="K1376" s="11" t="s">
        <v>2877</v>
      </c>
      <c r="L1376" s="11">
        <v>2</v>
      </c>
    </row>
    <row r="1377" spans="1:12">
      <c r="A1377" s="11" t="s">
        <v>2627</v>
      </c>
      <c r="D1377" s="11" t="s">
        <v>260</v>
      </c>
      <c r="E1377" s="19" t="s">
        <v>2805</v>
      </c>
      <c r="F1377" s="10">
        <v>42036</v>
      </c>
      <c r="G1377" s="10">
        <v>45689</v>
      </c>
      <c r="H1377" s="11">
        <v>11</v>
      </c>
      <c r="I1377" s="20" t="s">
        <v>259</v>
      </c>
      <c r="J1377" s="11" t="s">
        <v>261</v>
      </c>
      <c r="K1377" s="11" t="s">
        <v>2877</v>
      </c>
      <c r="L1377" s="11">
        <v>2</v>
      </c>
    </row>
    <row r="1378" spans="1:12">
      <c r="A1378" s="11" t="s">
        <v>2628</v>
      </c>
      <c r="D1378" s="11" t="s">
        <v>260</v>
      </c>
      <c r="E1378" s="19" t="s">
        <v>2806</v>
      </c>
      <c r="F1378" s="10">
        <v>42036</v>
      </c>
      <c r="G1378" s="10">
        <v>45689</v>
      </c>
      <c r="H1378" s="11">
        <v>11</v>
      </c>
      <c r="I1378" s="20" t="s">
        <v>259</v>
      </c>
      <c r="J1378" s="11" t="s">
        <v>261</v>
      </c>
      <c r="K1378" s="11" t="s">
        <v>2877</v>
      </c>
      <c r="L1378" s="11">
        <v>2</v>
      </c>
    </row>
    <row r="1379" spans="1:12">
      <c r="A1379" s="11" t="s">
        <v>2629</v>
      </c>
      <c r="D1379" s="11" t="s">
        <v>260</v>
      </c>
      <c r="E1379" s="19" t="s">
        <v>2807</v>
      </c>
      <c r="F1379" s="10">
        <v>42036</v>
      </c>
      <c r="G1379" s="10">
        <v>45689</v>
      </c>
      <c r="H1379" s="11">
        <v>11</v>
      </c>
      <c r="I1379" s="20" t="s">
        <v>259</v>
      </c>
      <c r="J1379" s="11" t="s">
        <v>261</v>
      </c>
      <c r="K1379" s="11" t="s">
        <v>2877</v>
      </c>
      <c r="L1379" s="11">
        <v>2</v>
      </c>
    </row>
    <row r="1380" spans="1:12">
      <c r="A1380" s="11" t="s">
        <v>2630</v>
      </c>
      <c r="D1380" s="11" t="s">
        <v>260</v>
      </c>
      <c r="E1380" s="19" t="s">
        <v>2808</v>
      </c>
      <c r="F1380" s="10">
        <v>42036</v>
      </c>
      <c r="G1380" s="10">
        <v>45689</v>
      </c>
      <c r="H1380" s="11">
        <v>11</v>
      </c>
      <c r="I1380" s="20" t="s">
        <v>259</v>
      </c>
      <c r="J1380" s="11" t="s">
        <v>261</v>
      </c>
      <c r="K1380" s="11" t="s">
        <v>2877</v>
      </c>
      <c r="L1380" s="11">
        <v>2</v>
      </c>
    </row>
    <row r="1381" spans="1:12">
      <c r="A1381" s="11" t="s">
        <v>2631</v>
      </c>
      <c r="D1381" s="11" t="s">
        <v>260</v>
      </c>
      <c r="E1381" s="19" t="s">
        <v>2809</v>
      </c>
      <c r="F1381" s="10">
        <v>42036</v>
      </c>
      <c r="G1381" s="10">
        <v>45689</v>
      </c>
      <c r="H1381" s="11">
        <v>11</v>
      </c>
      <c r="I1381" s="20" t="s">
        <v>259</v>
      </c>
      <c r="J1381" s="11" t="s">
        <v>261</v>
      </c>
      <c r="K1381" s="11" t="s">
        <v>2877</v>
      </c>
      <c r="L1381" s="11">
        <v>2</v>
      </c>
    </row>
    <row r="1382" spans="1:12">
      <c r="A1382" s="11" t="s">
        <v>2632</v>
      </c>
      <c r="D1382" s="11" t="s">
        <v>260</v>
      </c>
      <c r="E1382" s="19" t="s">
        <v>2810</v>
      </c>
      <c r="F1382" s="10">
        <v>42036</v>
      </c>
      <c r="G1382" s="10">
        <v>45689</v>
      </c>
      <c r="H1382" s="11">
        <v>11</v>
      </c>
      <c r="I1382" s="20" t="s">
        <v>259</v>
      </c>
      <c r="J1382" s="11" t="s">
        <v>261</v>
      </c>
      <c r="K1382" s="11" t="s">
        <v>2877</v>
      </c>
      <c r="L1382" s="11">
        <v>2</v>
      </c>
    </row>
    <row r="1383" spans="1:12">
      <c r="A1383" s="11" t="s">
        <v>2633</v>
      </c>
      <c r="D1383" s="11" t="s">
        <v>260</v>
      </c>
      <c r="E1383" s="19" t="s">
        <v>2811</v>
      </c>
      <c r="F1383" s="10">
        <v>42036</v>
      </c>
      <c r="G1383" s="10">
        <v>45689</v>
      </c>
      <c r="H1383" s="11">
        <v>11</v>
      </c>
      <c r="I1383" s="20" t="s">
        <v>259</v>
      </c>
      <c r="J1383" s="11" t="s">
        <v>261</v>
      </c>
      <c r="K1383" s="11" t="s">
        <v>2877</v>
      </c>
      <c r="L1383" s="11">
        <v>2</v>
      </c>
    </row>
    <row r="1384" spans="1:12">
      <c r="A1384" s="11" t="s">
        <v>2634</v>
      </c>
      <c r="D1384" s="11" t="s">
        <v>260</v>
      </c>
      <c r="E1384" s="19" t="s">
        <v>2812</v>
      </c>
      <c r="F1384" s="10">
        <v>42036</v>
      </c>
      <c r="G1384" s="10">
        <v>45689</v>
      </c>
      <c r="H1384" s="11">
        <v>11</v>
      </c>
      <c r="I1384" s="20" t="s">
        <v>259</v>
      </c>
      <c r="J1384" s="11" t="s">
        <v>261</v>
      </c>
      <c r="K1384" s="11" t="s">
        <v>2877</v>
      </c>
      <c r="L1384" s="11">
        <v>2</v>
      </c>
    </row>
    <row r="1385" spans="1:12">
      <c r="A1385" s="11" t="s">
        <v>2635</v>
      </c>
      <c r="D1385" s="11" t="s">
        <v>260</v>
      </c>
      <c r="E1385" s="19" t="s">
        <v>2813</v>
      </c>
      <c r="F1385" s="10">
        <v>42036</v>
      </c>
      <c r="G1385" s="10">
        <v>45689</v>
      </c>
      <c r="H1385" s="11">
        <v>11</v>
      </c>
      <c r="I1385" s="20" t="s">
        <v>259</v>
      </c>
      <c r="J1385" s="11" t="s">
        <v>261</v>
      </c>
      <c r="K1385" s="11" t="s">
        <v>2877</v>
      </c>
      <c r="L1385" s="11">
        <v>2</v>
      </c>
    </row>
    <row r="1386" spans="1:12">
      <c r="A1386" s="11" t="s">
        <v>2636</v>
      </c>
      <c r="D1386" s="11" t="s">
        <v>260</v>
      </c>
      <c r="E1386" s="19" t="s">
        <v>2814</v>
      </c>
      <c r="F1386" s="10">
        <v>42036</v>
      </c>
      <c r="G1386" s="10">
        <v>45689</v>
      </c>
      <c r="H1386" s="11">
        <v>11</v>
      </c>
      <c r="I1386" s="20" t="s">
        <v>259</v>
      </c>
      <c r="J1386" s="11" t="s">
        <v>261</v>
      </c>
      <c r="K1386" s="11" t="s">
        <v>2877</v>
      </c>
      <c r="L1386" s="11">
        <v>2</v>
      </c>
    </row>
    <row r="1387" spans="1:12">
      <c r="A1387" s="11" t="s">
        <v>2637</v>
      </c>
      <c r="D1387" s="11" t="s">
        <v>260</v>
      </c>
      <c r="E1387" s="19" t="s">
        <v>2815</v>
      </c>
      <c r="F1387" s="10">
        <v>42036</v>
      </c>
      <c r="G1387" s="10">
        <v>45689</v>
      </c>
      <c r="H1387" s="11">
        <v>11</v>
      </c>
      <c r="I1387" s="20" t="s">
        <v>259</v>
      </c>
      <c r="J1387" s="11" t="s">
        <v>261</v>
      </c>
      <c r="K1387" s="11" t="s">
        <v>2877</v>
      </c>
      <c r="L1387" s="11">
        <v>2</v>
      </c>
    </row>
    <row r="1388" spans="1:12">
      <c r="A1388" s="11" t="s">
        <v>2638</v>
      </c>
      <c r="D1388" s="11" t="s">
        <v>260</v>
      </c>
      <c r="E1388" s="19" t="s">
        <v>2816</v>
      </c>
      <c r="F1388" s="10">
        <v>42036</v>
      </c>
      <c r="G1388" s="10">
        <v>45689</v>
      </c>
      <c r="H1388" s="11">
        <v>11</v>
      </c>
      <c r="I1388" s="20" t="s">
        <v>259</v>
      </c>
      <c r="J1388" s="11" t="s">
        <v>261</v>
      </c>
      <c r="K1388" s="11" t="s">
        <v>2877</v>
      </c>
      <c r="L1388" s="11">
        <v>2</v>
      </c>
    </row>
    <row r="1389" spans="1:12">
      <c r="A1389" s="11" t="s">
        <v>2639</v>
      </c>
      <c r="D1389" s="11" t="s">
        <v>260</v>
      </c>
      <c r="E1389" s="19" t="s">
        <v>2817</v>
      </c>
      <c r="F1389" s="10">
        <v>42036</v>
      </c>
      <c r="G1389" s="10">
        <v>45689</v>
      </c>
      <c r="H1389" s="11">
        <v>11</v>
      </c>
      <c r="I1389" s="20" t="s">
        <v>259</v>
      </c>
      <c r="J1389" s="11" t="s">
        <v>261</v>
      </c>
      <c r="K1389" s="11" t="s">
        <v>2877</v>
      </c>
      <c r="L1389" s="11">
        <v>2</v>
      </c>
    </row>
    <row r="1390" spans="1:12">
      <c r="A1390" s="11" t="s">
        <v>2640</v>
      </c>
      <c r="D1390" s="11" t="s">
        <v>260</v>
      </c>
      <c r="E1390" s="19" t="s">
        <v>2818</v>
      </c>
      <c r="F1390" s="10">
        <v>42036</v>
      </c>
      <c r="G1390" s="10">
        <v>45689</v>
      </c>
      <c r="H1390" s="11">
        <v>11</v>
      </c>
      <c r="I1390" s="20" t="s">
        <v>259</v>
      </c>
      <c r="J1390" s="11" t="s">
        <v>261</v>
      </c>
      <c r="K1390" s="11" t="s">
        <v>2877</v>
      </c>
      <c r="L1390" s="11">
        <v>2</v>
      </c>
    </row>
    <row r="1391" spans="1:12">
      <c r="A1391" s="11" t="s">
        <v>2641</v>
      </c>
      <c r="D1391" s="11" t="s">
        <v>260</v>
      </c>
      <c r="E1391" s="19" t="s">
        <v>2819</v>
      </c>
      <c r="F1391" s="10">
        <v>42036</v>
      </c>
      <c r="G1391" s="10">
        <v>45689</v>
      </c>
      <c r="H1391" s="11">
        <v>11</v>
      </c>
      <c r="I1391" s="20" t="s">
        <v>259</v>
      </c>
      <c r="J1391" s="11" t="s">
        <v>261</v>
      </c>
      <c r="K1391" s="11" t="s">
        <v>2877</v>
      </c>
      <c r="L1391" s="11">
        <v>2</v>
      </c>
    </row>
    <row r="1392" spans="1:12">
      <c r="A1392" s="11" t="s">
        <v>2642</v>
      </c>
      <c r="D1392" s="11" t="s">
        <v>260</v>
      </c>
      <c r="E1392" s="19" t="s">
        <v>2820</v>
      </c>
      <c r="F1392" s="10">
        <v>42036</v>
      </c>
      <c r="G1392" s="10">
        <v>45689</v>
      </c>
      <c r="H1392" s="11">
        <v>11</v>
      </c>
      <c r="I1392" s="20" t="s">
        <v>259</v>
      </c>
      <c r="J1392" s="11" t="s">
        <v>261</v>
      </c>
      <c r="K1392" s="11" t="s">
        <v>2877</v>
      </c>
      <c r="L1392" s="11">
        <v>2</v>
      </c>
    </row>
    <row r="1393" spans="1:12">
      <c r="A1393" s="11" t="s">
        <v>2643</v>
      </c>
      <c r="D1393" s="11" t="s">
        <v>260</v>
      </c>
      <c r="E1393" s="19" t="s">
        <v>2821</v>
      </c>
      <c r="F1393" s="10">
        <v>42036</v>
      </c>
      <c r="G1393" s="10">
        <v>45689</v>
      </c>
      <c r="H1393" s="11">
        <v>11</v>
      </c>
      <c r="I1393" s="20" t="s">
        <v>259</v>
      </c>
      <c r="J1393" s="11" t="s">
        <v>261</v>
      </c>
      <c r="K1393" s="11" t="s">
        <v>2877</v>
      </c>
      <c r="L1393" s="11">
        <v>2</v>
      </c>
    </row>
    <row r="1394" spans="1:12">
      <c r="A1394" s="11" t="s">
        <v>2644</v>
      </c>
      <c r="D1394" s="11" t="s">
        <v>260</v>
      </c>
      <c r="E1394" s="19" t="s">
        <v>2822</v>
      </c>
      <c r="F1394" s="10">
        <v>42036</v>
      </c>
      <c r="G1394" s="10">
        <v>45689</v>
      </c>
      <c r="H1394" s="11">
        <v>11</v>
      </c>
      <c r="I1394" s="20" t="s">
        <v>259</v>
      </c>
      <c r="J1394" s="11" t="s">
        <v>261</v>
      </c>
      <c r="K1394" s="11" t="s">
        <v>2877</v>
      </c>
      <c r="L1394" s="11">
        <v>2</v>
      </c>
    </row>
    <row r="1395" spans="1:12">
      <c r="A1395" s="11" t="s">
        <v>2645</v>
      </c>
      <c r="D1395" s="11" t="s">
        <v>260</v>
      </c>
      <c r="E1395" s="19" t="s">
        <v>2823</v>
      </c>
      <c r="F1395" s="10">
        <v>42036</v>
      </c>
      <c r="G1395" s="10">
        <v>45689</v>
      </c>
      <c r="H1395" s="11">
        <v>11</v>
      </c>
      <c r="I1395" s="20" t="s">
        <v>259</v>
      </c>
      <c r="J1395" s="11" t="s">
        <v>261</v>
      </c>
      <c r="K1395" s="11" t="s">
        <v>2877</v>
      </c>
      <c r="L1395" s="11">
        <v>2</v>
      </c>
    </row>
    <row r="1396" spans="1:12">
      <c r="A1396" s="11" t="s">
        <v>2646</v>
      </c>
      <c r="D1396" s="11" t="s">
        <v>260</v>
      </c>
      <c r="E1396" s="19" t="s">
        <v>2824</v>
      </c>
      <c r="F1396" s="10">
        <v>42036</v>
      </c>
      <c r="G1396" s="10">
        <v>45689</v>
      </c>
      <c r="H1396" s="11">
        <v>11</v>
      </c>
      <c r="I1396" s="20" t="s">
        <v>259</v>
      </c>
      <c r="J1396" s="11" t="s">
        <v>261</v>
      </c>
      <c r="K1396" s="11" t="s">
        <v>2877</v>
      </c>
      <c r="L1396" s="11">
        <v>2</v>
      </c>
    </row>
    <row r="1397" spans="1:12">
      <c r="A1397" s="11" t="s">
        <v>2647</v>
      </c>
      <c r="D1397" s="11" t="s">
        <v>260</v>
      </c>
      <c r="E1397" s="19" t="s">
        <v>2825</v>
      </c>
      <c r="F1397" s="10">
        <v>42036</v>
      </c>
      <c r="G1397" s="10">
        <v>45689</v>
      </c>
      <c r="H1397" s="11">
        <v>11</v>
      </c>
      <c r="I1397" s="20" t="s">
        <v>259</v>
      </c>
      <c r="J1397" s="11" t="s">
        <v>261</v>
      </c>
      <c r="K1397" s="11" t="s">
        <v>2877</v>
      </c>
      <c r="L1397" s="11">
        <v>2</v>
      </c>
    </row>
    <row r="1398" spans="1:12">
      <c r="A1398" s="11" t="s">
        <v>2648</v>
      </c>
      <c r="D1398" s="11" t="s">
        <v>260</v>
      </c>
      <c r="E1398" s="19" t="s">
        <v>2826</v>
      </c>
      <c r="F1398" s="10">
        <v>42036</v>
      </c>
      <c r="G1398" s="10">
        <v>45689</v>
      </c>
      <c r="H1398" s="11">
        <v>11</v>
      </c>
      <c r="I1398" s="20" t="s">
        <v>259</v>
      </c>
      <c r="J1398" s="11" t="s">
        <v>261</v>
      </c>
      <c r="K1398" s="11" t="s">
        <v>2877</v>
      </c>
      <c r="L1398" s="11">
        <v>2</v>
      </c>
    </row>
    <row r="1399" spans="1:12">
      <c r="A1399" s="11" t="s">
        <v>2649</v>
      </c>
      <c r="D1399" s="11" t="s">
        <v>260</v>
      </c>
      <c r="E1399" s="19" t="s">
        <v>2827</v>
      </c>
      <c r="F1399" s="10">
        <v>42036</v>
      </c>
      <c r="G1399" s="10">
        <v>45689</v>
      </c>
      <c r="H1399" s="11">
        <v>11</v>
      </c>
      <c r="I1399" s="20" t="s">
        <v>259</v>
      </c>
      <c r="J1399" s="11" t="s">
        <v>261</v>
      </c>
      <c r="K1399" s="11" t="s">
        <v>2877</v>
      </c>
      <c r="L1399" s="11">
        <v>2</v>
      </c>
    </row>
    <row r="1400" spans="1:12">
      <c r="A1400" s="11" t="s">
        <v>2650</v>
      </c>
      <c r="D1400" s="11" t="s">
        <v>260</v>
      </c>
      <c r="E1400" s="19" t="s">
        <v>2828</v>
      </c>
      <c r="F1400" s="10">
        <v>42036</v>
      </c>
      <c r="G1400" s="10">
        <v>45689</v>
      </c>
      <c r="H1400" s="11">
        <v>11</v>
      </c>
      <c r="I1400" s="20" t="s">
        <v>259</v>
      </c>
      <c r="J1400" s="11" t="s">
        <v>261</v>
      </c>
      <c r="K1400" s="11" t="s">
        <v>2877</v>
      </c>
      <c r="L1400" s="11">
        <v>2</v>
      </c>
    </row>
    <row r="1401" spans="1:12">
      <c r="A1401" s="11" t="s">
        <v>2651</v>
      </c>
      <c r="D1401" s="11" t="s">
        <v>260</v>
      </c>
      <c r="E1401" s="19" t="s">
        <v>2829</v>
      </c>
      <c r="F1401" s="10">
        <v>42036</v>
      </c>
      <c r="G1401" s="10">
        <v>45689</v>
      </c>
      <c r="H1401" s="11">
        <v>11</v>
      </c>
      <c r="I1401" s="20" t="s">
        <v>259</v>
      </c>
      <c r="J1401" s="11" t="s">
        <v>261</v>
      </c>
      <c r="K1401" s="11" t="s">
        <v>2877</v>
      </c>
      <c r="L1401" s="11">
        <v>2</v>
      </c>
    </row>
    <row r="1402" spans="1:12">
      <c r="A1402" s="11" t="s">
        <v>2652</v>
      </c>
      <c r="D1402" s="11" t="s">
        <v>260</v>
      </c>
      <c r="E1402" s="19" t="s">
        <v>2830</v>
      </c>
      <c r="F1402" s="10">
        <v>42036</v>
      </c>
      <c r="G1402" s="10">
        <v>45689</v>
      </c>
      <c r="H1402" s="11">
        <v>11</v>
      </c>
      <c r="I1402" s="20" t="s">
        <v>259</v>
      </c>
      <c r="J1402" s="11" t="s">
        <v>261</v>
      </c>
      <c r="K1402" s="11" t="s">
        <v>2877</v>
      </c>
      <c r="L1402" s="11">
        <v>2</v>
      </c>
    </row>
    <row r="1403" spans="1:12">
      <c r="A1403" s="11" t="s">
        <v>2653</v>
      </c>
      <c r="D1403" s="11" t="s">
        <v>260</v>
      </c>
      <c r="E1403" s="19" t="s">
        <v>2831</v>
      </c>
      <c r="F1403" s="10">
        <v>42036</v>
      </c>
      <c r="G1403" s="10">
        <v>45689</v>
      </c>
      <c r="H1403" s="11">
        <v>11</v>
      </c>
      <c r="I1403" s="20" t="s">
        <v>259</v>
      </c>
      <c r="J1403" s="11" t="s">
        <v>261</v>
      </c>
      <c r="K1403" s="11" t="s">
        <v>2877</v>
      </c>
      <c r="L1403" s="11">
        <v>2</v>
      </c>
    </row>
    <row r="1404" spans="1:12">
      <c r="A1404" s="11" t="s">
        <v>2654</v>
      </c>
      <c r="D1404" s="11" t="s">
        <v>260</v>
      </c>
      <c r="E1404" s="19" t="s">
        <v>2832</v>
      </c>
      <c r="F1404" s="10">
        <v>42036</v>
      </c>
      <c r="G1404" s="10">
        <v>45689</v>
      </c>
      <c r="H1404" s="11">
        <v>11</v>
      </c>
      <c r="I1404" s="20" t="s">
        <v>259</v>
      </c>
      <c r="J1404" s="11" t="s">
        <v>261</v>
      </c>
      <c r="K1404" s="11" t="s">
        <v>2877</v>
      </c>
      <c r="L1404" s="11">
        <v>2</v>
      </c>
    </row>
    <row r="1405" spans="1:12">
      <c r="A1405" s="11" t="s">
        <v>2655</v>
      </c>
      <c r="D1405" s="11" t="s">
        <v>260</v>
      </c>
      <c r="E1405" s="19" t="s">
        <v>2833</v>
      </c>
      <c r="F1405" s="10">
        <v>42036</v>
      </c>
      <c r="G1405" s="10">
        <v>45689</v>
      </c>
      <c r="H1405" s="11">
        <v>11</v>
      </c>
      <c r="I1405" s="20" t="s">
        <v>259</v>
      </c>
      <c r="J1405" s="11" t="s">
        <v>261</v>
      </c>
      <c r="K1405" s="11" t="s">
        <v>2877</v>
      </c>
      <c r="L1405" s="11">
        <v>2</v>
      </c>
    </row>
    <row r="1406" spans="1:12">
      <c r="A1406" s="11" t="s">
        <v>2656</v>
      </c>
      <c r="D1406" s="11" t="s">
        <v>260</v>
      </c>
      <c r="E1406" s="19" t="s">
        <v>2834</v>
      </c>
      <c r="F1406" s="10">
        <v>42036</v>
      </c>
      <c r="G1406" s="10">
        <v>45689</v>
      </c>
      <c r="H1406" s="11">
        <v>11</v>
      </c>
      <c r="I1406" s="20" t="s">
        <v>259</v>
      </c>
      <c r="J1406" s="11" t="s">
        <v>261</v>
      </c>
      <c r="K1406" s="11" t="s">
        <v>2877</v>
      </c>
      <c r="L1406" s="11">
        <v>2</v>
      </c>
    </row>
    <row r="1407" spans="1:12">
      <c r="A1407" s="11" t="s">
        <v>2657</v>
      </c>
      <c r="D1407" s="11" t="s">
        <v>260</v>
      </c>
      <c r="E1407" s="19" t="s">
        <v>2835</v>
      </c>
      <c r="F1407" s="10">
        <v>42036</v>
      </c>
      <c r="G1407" s="10">
        <v>45689</v>
      </c>
      <c r="H1407" s="11">
        <v>11</v>
      </c>
      <c r="I1407" s="20" t="s">
        <v>259</v>
      </c>
      <c r="J1407" s="11" t="s">
        <v>261</v>
      </c>
      <c r="K1407" s="11" t="s">
        <v>2877</v>
      </c>
      <c r="L1407" s="11">
        <v>2</v>
      </c>
    </row>
    <row r="1408" spans="1:12">
      <c r="A1408" s="11" t="s">
        <v>2658</v>
      </c>
      <c r="D1408" s="11" t="s">
        <v>260</v>
      </c>
      <c r="E1408" s="19" t="s">
        <v>2836</v>
      </c>
      <c r="F1408" s="10">
        <v>42036</v>
      </c>
      <c r="G1408" s="10">
        <v>45689</v>
      </c>
      <c r="H1408" s="11">
        <v>11</v>
      </c>
      <c r="I1408" s="20" t="s">
        <v>259</v>
      </c>
      <c r="J1408" s="11" t="s">
        <v>261</v>
      </c>
      <c r="K1408" s="11" t="s">
        <v>2877</v>
      </c>
      <c r="L1408" s="11">
        <v>2</v>
      </c>
    </row>
    <row r="1409" spans="1:12">
      <c r="A1409" s="11" t="s">
        <v>2659</v>
      </c>
      <c r="D1409" s="11" t="s">
        <v>260</v>
      </c>
      <c r="E1409" s="19" t="s">
        <v>2837</v>
      </c>
      <c r="F1409" s="10">
        <v>42036</v>
      </c>
      <c r="G1409" s="10">
        <v>45689</v>
      </c>
      <c r="H1409" s="11">
        <v>11</v>
      </c>
      <c r="I1409" s="20" t="s">
        <v>259</v>
      </c>
      <c r="J1409" s="11" t="s">
        <v>261</v>
      </c>
      <c r="K1409" s="11" t="s">
        <v>2877</v>
      </c>
      <c r="L1409" s="11">
        <v>2</v>
      </c>
    </row>
    <row r="1410" spans="1:12">
      <c r="A1410" s="11" t="s">
        <v>2660</v>
      </c>
      <c r="D1410" s="11" t="s">
        <v>260</v>
      </c>
      <c r="E1410" s="19" t="s">
        <v>2838</v>
      </c>
      <c r="F1410" s="10">
        <v>42036</v>
      </c>
      <c r="G1410" s="10">
        <v>45689</v>
      </c>
      <c r="H1410" s="11">
        <v>11</v>
      </c>
      <c r="I1410" s="20" t="s">
        <v>259</v>
      </c>
      <c r="J1410" s="11" t="s">
        <v>261</v>
      </c>
      <c r="K1410" s="11" t="s">
        <v>2877</v>
      </c>
      <c r="L1410" s="11">
        <v>2</v>
      </c>
    </row>
    <row r="1411" spans="1:12">
      <c r="A1411" s="11" t="s">
        <v>2661</v>
      </c>
      <c r="D1411" s="11" t="s">
        <v>260</v>
      </c>
      <c r="E1411" s="19" t="s">
        <v>2839</v>
      </c>
      <c r="F1411" s="10">
        <v>42036</v>
      </c>
      <c r="G1411" s="10">
        <v>45689</v>
      </c>
      <c r="H1411" s="11">
        <v>11</v>
      </c>
      <c r="I1411" s="20" t="s">
        <v>259</v>
      </c>
      <c r="J1411" s="11" t="s">
        <v>261</v>
      </c>
      <c r="K1411" s="11" t="s">
        <v>2877</v>
      </c>
      <c r="L1411" s="11">
        <v>2</v>
      </c>
    </row>
    <row r="1412" spans="1:12">
      <c r="A1412" s="11" t="s">
        <v>2662</v>
      </c>
      <c r="D1412" s="11" t="s">
        <v>260</v>
      </c>
      <c r="E1412" s="19" t="s">
        <v>2840</v>
      </c>
      <c r="F1412" s="10">
        <v>42036</v>
      </c>
      <c r="G1412" s="10">
        <v>45689</v>
      </c>
      <c r="H1412" s="11">
        <v>11</v>
      </c>
      <c r="I1412" s="20" t="s">
        <v>259</v>
      </c>
      <c r="J1412" s="11" t="s">
        <v>261</v>
      </c>
      <c r="K1412" s="11" t="s">
        <v>2877</v>
      </c>
      <c r="L1412" s="11">
        <v>2</v>
      </c>
    </row>
    <row r="1413" spans="1:12">
      <c r="A1413" s="11" t="s">
        <v>2663</v>
      </c>
      <c r="D1413" s="11" t="s">
        <v>260</v>
      </c>
      <c r="E1413" s="19" t="s">
        <v>2841</v>
      </c>
      <c r="F1413" s="10">
        <v>42036</v>
      </c>
      <c r="G1413" s="10">
        <v>45689</v>
      </c>
      <c r="H1413" s="11">
        <v>11</v>
      </c>
      <c r="I1413" s="20" t="s">
        <v>259</v>
      </c>
      <c r="J1413" s="11" t="s">
        <v>261</v>
      </c>
      <c r="K1413" s="11" t="s">
        <v>2877</v>
      </c>
      <c r="L1413" s="11">
        <v>2</v>
      </c>
    </row>
    <row r="1414" spans="1:12">
      <c r="A1414" s="11" t="s">
        <v>2664</v>
      </c>
      <c r="D1414" s="11" t="s">
        <v>260</v>
      </c>
      <c r="E1414" s="19" t="s">
        <v>2842</v>
      </c>
      <c r="F1414" s="10">
        <v>42036</v>
      </c>
      <c r="G1414" s="10">
        <v>45689</v>
      </c>
      <c r="H1414" s="11">
        <v>11</v>
      </c>
      <c r="I1414" s="20" t="s">
        <v>259</v>
      </c>
      <c r="J1414" s="11" t="s">
        <v>261</v>
      </c>
      <c r="K1414" s="11" t="s">
        <v>2877</v>
      </c>
      <c r="L1414" s="11">
        <v>2</v>
      </c>
    </row>
    <row r="1415" spans="1:12">
      <c r="A1415" s="11" t="s">
        <v>2665</v>
      </c>
      <c r="D1415" s="11" t="s">
        <v>260</v>
      </c>
      <c r="E1415" s="19" t="s">
        <v>2843</v>
      </c>
      <c r="F1415" s="10">
        <v>42036</v>
      </c>
      <c r="G1415" s="10">
        <v>45689</v>
      </c>
      <c r="H1415" s="11">
        <v>11</v>
      </c>
      <c r="I1415" s="20" t="s">
        <v>259</v>
      </c>
      <c r="J1415" s="11" t="s">
        <v>261</v>
      </c>
      <c r="K1415" s="11" t="s">
        <v>2877</v>
      </c>
      <c r="L1415" s="11">
        <v>2</v>
      </c>
    </row>
    <row r="1416" spans="1:12">
      <c r="A1416" s="11" t="s">
        <v>2666</v>
      </c>
      <c r="D1416" s="11" t="s">
        <v>260</v>
      </c>
      <c r="E1416" s="19" t="s">
        <v>2844</v>
      </c>
      <c r="F1416" s="10">
        <v>42036</v>
      </c>
      <c r="G1416" s="10">
        <v>45689</v>
      </c>
      <c r="H1416" s="11">
        <v>11</v>
      </c>
      <c r="I1416" s="20" t="s">
        <v>259</v>
      </c>
      <c r="J1416" s="11" t="s">
        <v>261</v>
      </c>
      <c r="K1416" s="11" t="s">
        <v>2877</v>
      </c>
      <c r="L1416" s="11">
        <v>2</v>
      </c>
    </row>
    <row r="1417" spans="1:12">
      <c r="A1417" s="11" t="s">
        <v>2667</v>
      </c>
      <c r="D1417" s="11" t="s">
        <v>260</v>
      </c>
      <c r="E1417" s="19" t="s">
        <v>2845</v>
      </c>
      <c r="F1417" s="10">
        <v>42036</v>
      </c>
      <c r="G1417" s="10">
        <v>45689</v>
      </c>
      <c r="H1417" s="11">
        <v>11</v>
      </c>
      <c r="I1417" s="20" t="s">
        <v>259</v>
      </c>
      <c r="J1417" s="11" t="s">
        <v>261</v>
      </c>
      <c r="K1417" s="11" t="s">
        <v>2877</v>
      </c>
      <c r="L1417" s="11">
        <v>2</v>
      </c>
    </row>
    <row r="1418" spans="1:12">
      <c r="A1418" s="11" t="s">
        <v>2668</v>
      </c>
      <c r="D1418" s="11" t="s">
        <v>260</v>
      </c>
      <c r="E1418" s="19" t="s">
        <v>2846</v>
      </c>
      <c r="F1418" s="10">
        <v>42036</v>
      </c>
      <c r="G1418" s="10">
        <v>45689</v>
      </c>
      <c r="H1418" s="11">
        <v>11</v>
      </c>
      <c r="I1418" s="20" t="s">
        <v>259</v>
      </c>
      <c r="J1418" s="11" t="s">
        <v>261</v>
      </c>
      <c r="K1418" s="11" t="s">
        <v>2877</v>
      </c>
      <c r="L1418" s="11">
        <v>2</v>
      </c>
    </row>
    <row r="1419" spans="1:12">
      <c r="A1419" s="11" t="s">
        <v>2669</v>
      </c>
      <c r="D1419" s="11" t="s">
        <v>260</v>
      </c>
      <c r="E1419" s="19" t="s">
        <v>2847</v>
      </c>
      <c r="F1419" s="10">
        <v>42036</v>
      </c>
      <c r="G1419" s="10">
        <v>45689</v>
      </c>
      <c r="H1419" s="11">
        <v>11</v>
      </c>
      <c r="I1419" s="20" t="s">
        <v>259</v>
      </c>
      <c r="J1419" s="11" t="s">
        <v>261</v>
      </c>
      <c r="K1419" s="11" t="s">
        <v>2877</v>
      </c>
      <c r="L1419" s="11">
        <v>2</v>
      </c>
    </row>
    <row r="1420" spans="1:12">
      <c r="A1420" s="11" t="s">
        <v>2670</v>
      </c>
      <c r="D1420" s="11" t="s">
        <v>260</v>
      </c>
      <c r="E1420" s="19" t="s">
        <v>2848</v>
      </c>
      <c r="F1420" s="10">
        <v>42036</v>
      </c>
      <c r="G1420" s="10">
        <v>45689</v>
      </c>
      <c r="H1420" s="11">
        <v>11</v>
      </c>
      <c r="I1420" s="20" t="s">
        <v>259</v>
      </c>
      <c r="J1420" s="11" t="s">
        <v>261</v>
      </c>
      <c r="K1420" s="11" t="s">
        <v>2877</v>
      </c>
      <c r="L1420" s="11">
        <v>2</v>
      </c>
    </row>
    <row r="1421" spans="1:12">
      <c r="A1421" s="11" t="s">
        <v>2671</v>
      </c>
      <c r="D1421" s="11" t="s">
        <v>260</v>
      </c>
      <c r="E1421" s="19" t="s">
        <v>2849</v>
      </c>
      <c r="F1421" s="10">
        <v>42036</v>
      </c>
      <c r="G1421" s="10">
        <v>45689</v>
      </c>
      <c r="H1421" s="11">
        <v>11</v>
      </c>
      <c r="I1421" s="20" t="s">
        <v>259</v>
      </c>
      <c r="J1421" s="11" t="s">
        <v>261</v>
      </c>
      <c r="K1421" s="11" t="s">
        <v>2877</v>
      </c>
      <c r="L1421" s="11">
        <v>2</v>
      </c>
    </row>
    <row r="1422" spans="1:12">
      <c r="A1422" s="11" t="s">
        <v>2672</v>
      </c>
      <c r="D1422" s="11" t="s">
        <v>260</v>
      </c>
      <c r="E1422" s="19" t="s">
        <v>2850</v>
      </c>
      <c r="F1422" s="10">
        <v>42036</v>
      </c>
      <c r="G1422" s="10">
        <v>45689</v>
      </c>
      <c r="H1422" s="11">
        <v>11</v>
      </c>
      <c r="I1422" s="20" t="s">
        <v>259</v>
      </c>
      <c r="J1422" s="11" t="s">
        <v>261</v>
      </c>
      <c r="K1422" s="11" t="s">
        <v>2877</v>
      </c>
      <c r="L1422" s="11">
        <v>2</v>
      </c>
    </row>
    <row r="1423" spans="1:12">
      <c r="A1423" s="11" t="s">
        <v>2673</v>
      </c>
      <c r="D1423" s="11" t="s">
        <v>260</v>
      </c>
      <c r="E1423" s="19" t="s">
        <v>2851</v>
      </c>
      <c r="F1423" s="10">
        <v>42036</v>
      </c>
      <c r="G1423" s="10">
        <v>45689</v>
      </c>
      <c r="H1423" s="11">
        <v>11</v>
      </c>
      <c r="I1423" s="20" t="s">
        <v>259</v>
      </c>
      <c r="J1423" s="11" t="s">
        <v>261</v>
      </c>
      <c r="K1423" s="11" t="s">
        <v>2877</v>
      </c>
      <c r="L1423" s="11">
        <v>2</v>
      </c>
    </row>
    <row r="1424" spans="1:12">
      <c r="A1424" s="11" t="s">
        <v>2674</v>
      </c>
      <c r="D1424" s="11" t="s">
        <v>260</v>
      </c>
      <c r="E1424" s="19" t="s">
        <v>2852</v>
      </c>
      <c r="F1424" s="10">
        <v>42036</v>
      </c>
      <c r="G1424" s="10">
        <v>45689</v>
      </c>
      <c r="H1424" s="11">
        <v>11</v>
      </c>
      <c r="I1424" s="20" t="s">
        <v>259</v>
      </c>
      <c r="J1424" s="11" t="s">
        <v>261</v>
      </c>
      <c r="K1424" s="11" t="s">
        <v>2877</v>
      </c>
      <c r="L1424" s="11">
        <v>2</v>
      </c>
    </row>
    <row r="1425" spans="1:12">
      <c r="A1425" s="11" t="s">
        <v>2675</v>
      </c>
      <c r="D1425" s="11" t="s">
        <v>260</v>
      </c>
      <c r="E1425" s="19" t="s">
        <v>2853</v>
      </c>
      <c r="F1425" s="10">
        <v>42036</v>
      </c>
      <c r="G1425" s="10">
        <v>45689</v>
      </c>
      <c r="H1425" s="11">
        <v>11</v>
      </c>
      <c r="I1425" s="20" t="s">
        <v>259</v>
      </c>
      <c r="J1425" s="11" t="s">
        <v>261</v>
      </c>
      <c r="K1425" s="11" t="s">
        <v>2877</v>
      </c>
      <c r="L1425" s="11">
        <v>2</v>
      </c>
    </row>
    <row r="1426" spans="1:12">
      <c r="A1426" s="11" t="s">
        <v>2676</v>
      </c>
      <c r="D1426" s="11" t="s">
        <v>260</v>
      </c>
      <c r="E1426" s="19" t="s">
        <v>2854</v>
      </c>
      <c r="F1426" s="10">
        <v>42036</v>
      </c>
      <c r="G1426" s="10">
        <v>45689</v>
      </c>
      <c r="H1426" s="11">
        <v>11</v>
      </c>
      <c r="I1426" s="20" t="s">
        <v>259</v>
      </c>
      <c r="J1426" s="11" t="s">
        <v>261</v>
      </c>
      <c r="K1426" s="11" t="s">
        <v>2877</v>
      </c>
      <c r="L1426" s="11">
        <v>2</v>
      </c>
    </row>
    <row r="1427" spans="1:12">
      <c r="A1427" s="11" t="s">
        <v>2677</v>
      </c>
      <c r="D1427" s="11" t="s">
        <v>260</v>
      </c>
      <c r="E1427" s="19" t="s">
        <v>2855</v>
      </c>
      <c r="F1427" s="10">
        <v>42036</v>
      </c>
      <c r="G1427" s="10">
        <v>45689</v>
      </c>
      <c r="H1427" s="11">
        <v>11</v>
      </c>
      <c r="I1427" s="20" t="s">
        <v>259</v>
      </c>
      <c r="J1427" s="11" t="s">
        <v>261</v>
      </c>
      <c r="K1427" s="11" t="s">
        <v>2877</v>
      </c>
      <c r="L1427" s="11">
        <v>2</v>
      </c>
    </row>
    <row r="1428" spans="1:12">
      <c r="A1428" s="11" t="s">
        <v>2678</v>
      </c>
      <c r="D1428" s="11" t="s">
        <v>260</v>
      </c>
      <c r="E1428" s="19" t="s">
        <v>2856</v>
      </c>
      <c r="F1428" s="10">
        <v>42036</v>
      </c>
      <c r="G1428" s="10">
        <v>45689</v>
      </c>
      <c r="H1428" s="11">
        <v>11</v>
      </c>
      <c r="I1428" s="20" t="s">
        <v>259</v>
      </c>
      <c r="J1428" s="11" t="s">
        <v>261</v>
      </c>
      <c r="K1428" s="11" t="s">
        <v>2877</v>
      </c>
      <c r="L1428" s="11">
        <v>2</v>
      </c>
    </row>
    <row r="1429" spans="1:12">
      <c r="A1429" s="11" t="s">
        <v>2679</v>
      </c>
      <c r="D1429" s="11" t="s">
        <v>260</v>
      </c>
      <c r="E1429" s="19" t="s">
        <v>2857</v>
      </c>
      <c r="F1429" s="10">
        <v>42036</v>
      </c>
      <c r="G1429" s="10">
        <v>45689</v>
      </c>
      <c r="H1429" s="11">
        <v>11</v>
      </c>
      <c r="I1429" s="20" t="s">
        <v>259</v>
      </c>
      <c r="J1429" s="11" t="s">
        <v>261</v>
      </c>
      <c r="K1429" s="11" t="s">
        <v>2877</v>
      </c>
      <c r="L1429" s="11">
        <v>2</v>
      </c>
    </row>
    <row r="1430" spans="1:12">
      <c r="A1430" s="11" t="s">
        <v>2680</v>
      </c>
      <c r="D1430" s="11" t="s">
        <v>260</v>
      </c>
      <c r="E1430" s="19" t="s">
        <v>2858</v>
      </c>
      <c r="F1430" s="10">
        <v>42036</v>
      </c>
      <c r="G1430" s="10">
        <v>45689</v>
      </c>
      <c r="H1430" s="11">
        <v>11</v>
      </c>
      <c r="I1430" s="20" t="s">
        <v>259</v>
      </c>
      <c r="J1430" s="11" t="s">
        <v>261</v>
      </c>
      <c r="K1430" s="11" t="s">
        <v>2877</v>
      </c>
      <c r="L1430" s="11">
        <v>2</v>
      </c>
    </row>
    <row r="1431" spans="1:12">
      <c r="A1431" s="11" t="s">
        <v>2681</v>
      </c>
      <c r="D1431" s="11" t="s">
        <v>260</v>
      </c>
      <c r="E1431" s="19" t="s">
        <v>2859</v>
      </c>
      <c r="F1431" s="10">
        <v>42036</v>
      </c>
      <c r="G1431" s="10">
        <v>45689</v>
      </c>
      <c r="H1431" s="11">
        <v>11</v>
      </c>
      <c r="I1431" s="20" t="s">
        <v>259</v>
      </c>
      <c r="J1431" s="11" t="s">
        <v>261</v>
      </c>
      <c r="K1431" s="11" t="s">
        <v>2877</v>
      </c>
      <c r="L1431" s="11">
        <v>2</v>
      </c>
    </row>
    <row r="1432" spans="1:12">
      <c r="A1432" s="11" t="s">
        <v>2682</v>
      </c>
      <c r="D1432" s="11" t="s">
        <v>260</v>
      </c>
      <c r="E1432" s="19" t="s">
        <v>2860</v>
      </c>
      <c r="F1432" s="10">
        <v>42036</v>
      </c>
      <c r="G1432" s="10">
        <v>45689</v>
      </c>
      <c r="H1432" s="11">
        <v>11</v>
      </c>
      <c r="I1432" s="20" t="s">
        <v>259</v>
      </c>
      <c r="J1432" s="11" t="s">
        <v>261</v>
      </c>
      <c r="K1432" s="11" t="s">
        <v>2877</v>
      </c>
      <c r="L1432" s="11">
        <v>2</v>
      </c>
    </row>
    <row r="1433" spans="1:12">
      <c r="A1433" s="11" t="s">
        <v>2683</v>
      </c>
      <c r="D1433" s="11" t="s">
        <v>260</v>
      </c>
      <c r="E1433" s="19" t="s">
        <v>2861</v>
      </c>
      <c r="F1433" s="10">
        <v>42036</v>
      </c>
      <c r="G1433" s="10">
        <v>45689</v>
      </c>
      <c r="H1433" s="11">
        <v>11</v>
      </c>
      <c r="I1433" s="20" t="s">
        <v>259</v>
      </c>
      <c r="J1433" s="11" t="s">
        <v>261</v>
      </c>
      <c r="K1433" s="11" t="s">
        <v>2877</v>
      </c>
      <c r="L1433" s="11">
        <v>2</v>
      </c>
    </row>
    <row r="1434" spans="1:12">
      <c r="A1434" s="11" t="s">
        <v>2684</v>
      </c>
      <c r="D1434" s="11" t="s">
        <v>260</v>
      </c>
      <c r="E1434" s="19" t="s">
        <v>2862</v>
      </c>
      <c r="F1434" s="10">
        <v>42036</v>
      </c>
      <c r="G1434" s="10">
        <v>45689</v>
      </c>
      <c r="H1434" s="11">
        <v>11</v>
      </c>
      <c r="I1434" s="20" t="s">
        <v>259</v>
      </c>
      <c r="J1434" s="11" t="s">
        <v>261</v>
      </c>
      <c r="K1434" s="11" t="s">
        <v>2877</v>
      </c>
      <c r="L1434" s="11">
        <v>2</v>
      </c>
    </row>
    <row r="1435" spans="1:12">
      <c r="A1435" s="11" t="s">
        <v>2685</v>
      </c>
      <c r="D1435" s="11" t="s">
        <v>260</v>
      </c>
      <c r="E1435" s="19" t="s">
        <v>2863</v>
      </c>
      <c r="F1435" s="10">
        <v>42036</v>
      </c>
      <c r="G1435" s="10">
        <v>45689</v>
      </c>
      <c r="H1435" s="11">
        <v>11</v>
      </c>
      <c r="I1435" s="20" t="s">
        <v>259</v>
      </c>
      <c r="J1435" s="11" t="s">
        <v>261</v>
      </c>
      <c r="K1435" s="11" t="s">
        <v>2877</v>
      </c>
      <c r="L1435" s="11">
        <v>2</v>
      </c>
    </row>
    <row r="1436" spans="1:12">
      <c r="A1436" s="11" t="s">
        <v>2686</v>
      </c>
      <c r="D1436" s="11" t="s">
        <v>260</v>
      </c>
      <c r="E1436" s="19" t="s">
        <v>2864</v>
      </c>
      <c r="F1436" s="10">
        <v>42036</v>
      </c>
      <c r="G1436" s="10">
        <v>45689</v>
      </c>
      <c r="H1436" s="11">
        <v>11</v>
      </c>
      <c r="I1436" s="20" t="s">
        <v>259</v>
      </c>
      <c r="J1436" s="11" t="s">
        <v>261</v>
      </c>
      <c r="K1436" s="11" t="s">
        <v>2877</v>
      </c>
      <c r="L1436" s="11">
        <v>2</v>
      </c>
    </row>
    <row r="1437" spans="1:12">
      <c r="A1437" s="11" t="s">
        <v>2687</v>
      </c>
      <c r="D1437" s="11" t="s">
        <v>260</v>
      </c>
      <c r="E1437" s="19" t="s">
        <v>2865</v>
      </c>
      <c r="F1437" s="10">
        <v>42036</v>
      </c>
      <c r="G1437" s="10">
        <v>45689</v>
      </c>
      <c r="H1437" s="11">
        <v>11</v>
      </c>
      <c r="I1437" s="20" t="s">
        <v>259</v>
      </c>
      <c r="J1437" s="11" t="s">
        <v>261</v>
      </c>
      <c r="K1437" s="11" t="s">
        <v>2877</v>
      </c>
      <c r="L1437" s="11">
        <v>2</v>
      </c>
    </row>
    <row r="1438" spans="1:12">
      <c r="A1438" s="11" t="s">
        <v>2688</v>
      </c>
      <c r="D1438" s="11" t="s">
        <v>260</v>
      </c>
      <c r="E1438" s="19" t="s">
        <v>2866</v>
      </c>
      <c r="F1438" s="10">
        <v>42036</v>
      </c>
      <c r="G1438" s="10">
        <v>45689</v>
      </c>
      <c r="H1438" s="11">
        <v>11</v>
      </c>
      <c r="I1438" s="20" t="s">
        <v>259</v>
      </c>
      <c r="J1438" s="11" t="s">
        <v>261</v>
      </c>
      <c r="K1438" s="11" t="s">
        <v>2877</v>
      </c>
      <c r="L1438" s="11">
        <v>2</v>
      </c>
    </row>
    <row r="1439" spans="1:12">
      <c r="A1439" s="11" t="s">
        <v>2689</v>
      </c>
      <c r="D1439" s="11" t="s">
        <v>260</v>
      </c>
      <c r="E1439" s="19" t="s">
        <v>2867</v>
      </c>
      <c r="F1439" s="10">
        <v>42036</v>
      </c>
      <c r="G1439" s="10">
        <v>45689</v>
      </c>
      <c r="H1439" s="11">
        <v>11</v>
      </c>
      <c r="I1439" s="20" t="s">
        <v>259</v>
      </c>
      <c r="J1439" s="11" t="s">
        <v>261</v>
      </c>
      <c r="K1439" s="11" t="s">
        <v>2877</v>
      </c>
      <c r="L1439" s="11">
        <v>2</v>
      </c>
    </row>
    <row r="1441" spans="1:1">
      <c r="A1441" s="11" t="s">
        <v>2876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6251734V" display="A126251734V" xr:uid="{00000000-0004-0000-0000-000001000000}"/>
    <hyperlink ref="E13" location="A126266422K" display="A126266422K" xr:uid="{00000000-0004-0000-0000-000002000000}"/>
    <hyperlink ref="E14" location="A126259078C" display="A126259078C" xr:uid="{00000000-0004-0000-0000-000003000000}"/>
    <hyperlink ref="E15" location="A126251770C" display="A126251770C" xr:uid="{00000000-0004-0000-0000-000004000000}"/>
    <hyperlink ref="E16" location="A126266458L" display="A126266458L" xr:uid="{00000000-0004-0000-0000-000005000000}"/>
    <hyperlink ref="E17" location="A126259114A" display="A126259114A" xr:uid="{00000000-0004-0000-0000-000006000000}"/>
    <hyperlink ref="E18" location="A126251718V" display="A126251718V" xr:uid="{00000000-0004-0000-0000-000007000000}"/>
    <hyperlink ref="E19" location="A126266406K" display="A126266406K" xr:uid="{00000000-0004-0000-0000-000008000000}"/>
    <hyperlink ref="E20" location="A126259062K" display="A126259062K" xr:uid="{00000000-0004-0000-0000-000009000000}"/>
    <hyperlink ref="E21" location="A126251774L" display="A126251774L" xr:uid="{00000000-0004-0000-0000-00000A000000}"/>
    <hyperlink ref="E22" location="A126266462C" display="A126266462C" xr:uid="{00000000-0004-0000-0000-00000B000000}"/>
    <hyperlink ref="E23" location="A126259118K" display="A126259118K" xr:uid="{00000000-0004-0000-0000-00000C000000}"/>
    <hyperlink ref="E24" location="A126251778W" display="A126251778W" xr:uid="{00000000-0004-0000-0000-00000D000000}"/>
    <hyperlink ref="E25" location="A126266466L" display="A126266466L" xr:uid="{00000000-0004-0000-0000-00000E000000}"/>
    <hyperlink ref="E26" location="A126259122A" display="A126259122A" xr:uid="{00000000-0004-0000-0000-00000F000000}"/>
    <hyperlink ref="E27" location="A126251722K" display="A126251722K" xr:uid="{00000000-0004-0000-0000-000010000000}"/>
    <hyperlink ref="E28" location="A126266410A" display="A126266410A" xr:uid="{00000000-0004-0000-0000-000011000000}"/>
    <hyperlink ref="E29" location="A126259066V" display="A126259066V" xr:uid="{00000000-0004-0000-0000-000012000000}"/>
    <hyperlink ref="E30" location="A126251726V" display="A126251726V" xr:uid="{00000000-0004-0000-0000-000013000000}"/>
    <hyperlink ref="E31" location="A126266414K" display="A126266414K" xr:uid="{00000000-0004-0000-0000-000014000000}"/>
    <hyperlink ref="E32" location="A126259070K" display="A126259070K" xr:uid="{00000000-0004-0000-0000-000015000000}"/>
    <hyperlink ref="E33" location="A126251750V" display="A126251750V" xr:uid="{00000000-0004-0000-0000-000016000000}"/>
    <hyperlink ref="E34" location="A126266438C" display="A126266438C" xr:uid="{00000000-0004-0000-0000-000017000000}"/>
    <hyperlink ref="E35" location="A126259094C" display="A126259094C" xr:uid="{00000000-0004-0000-0000-000018000000}"/>
    <hyperlink ref="E36" location="A126251694L" display="A126251694L" xr:uid="{00000000-0004-0000-0000-000019000000}"/>
    <hyperlink ref="E37" location="A126266382C" display="A126266382C" xr:uid="{00000000-0004-0000-0000-00001A000000}"/>
    <hyperlink ref="E38" location="A126259038K" display="A126259038K" xr:uid="{00000000-0004-0000-0000-00001B000000}"/>
    <hyperlink ref="E39" location="A126251782L" display="A126251782L" xr:uid="{00000000-0004-0000-0000-00001C000000}"/>
    <hyperlink ref="E40" location="A126266470C" display="A126266470C" xr:uid="{00000000-0004-0000-0000-00001D000000}"/>
    <hyperlink ref="E41" location="A126259126K" display="A126259126K" xr:uid="{00000000-0004-0000-0000-00001E000000}"/>
    <hyperlink ref="E42" location="A126251754C" display="A126251754C" xr:uid="{00000000-0004-0000-0000-00001F000000}"/>
    <hyperlink ref="E43" location="A126266442V" display="A126266442V" xr:uid="{00000000-0004-0000-0000-000020000000}"/>
    <hyperlink ref="E44" location="A126259098L" display="A126259098L" xr:uid="{00000000-0004-0000-0000-000021000000}"/>
    <hyperlink ref="E45" location="A126251786W" display="A126251786W" xr:uid="{00000000-0004-0000-0000-000022000000}"/>
    <hyperlink ref="E46" location="A126266474L" display="A126266474L" xr:uid="{00000000-0004-0000-0000-000023000000}"/>
    <hyperlink ref="E47" location="A126259130A" display="A126259130A" xr:uid="{00000000-0004-0000-0000-000024000000}"/>
    <hyperlink ref="E48" location="A126251698W" display="A126251698W" xr:uid="{00000000-0004-0000-0000-000025000000}"/>
    <hyperlink ref="E49" location="A126266386L" display="A126266386L" xr:uid="{00000000-0004-0000-0000-000026000000}"/>
    <hyperlink ref="E50" location="A126259042A" display="A126259042A" xr:uid="{00000000-0004-0000-0000-000027000000}"/>
    <hyperlink ref="E51" location="A126251658C" display="A126251658C" xr:uid="{00000000-0004-0000-0000-000028000000}"/>
    <hyperlink ref="E52" location="A126266346V" display="A126266346V" xr:uid="{00000000-0004-0000-0000-000029000000}"/>
    <hyperlink ref="E53" location="A126259002J" display="A126259002J" xr:uid="{00000000-0004-0000-0000-00002A000000}"/>
    <hyperlink ref="E54" location="A126251670V" display="A126251670V" xr:uid="{00000000-0004-0000-0000-00002B000000}"/>
    <hyperlink ref="E55" location="A126266358C" display="A126266358C" xr:uid="{00000000-0004-0000-0000-00002C000000}"/>
    <hyperlink ref="E56" location="A126259014T" display="A126259014T" xr:uid="{00000000-0004-0000-0000-00002D000000}"/>
    <hyperlink ref="E57" location="A126251730K" display="A126251730K" xr:uid="{00000000-0004-0000-0000-00002E000000}"/>
    <hyperlink ref="E58" location="A126266418V" display="A126266418V" xr:uid="{00000000-0004-0000-0000-00002F000000}"/>
    <hyperlink ref="E59" location="A126259074V" display="A126259074V" xr:uid="{00000000-0004-0000-0000-000030000000}"/>
    <hyperlink ref="E60" location="A126251674C" display="A126251674C" xr:uid="{00000000-0004-0000-0000-000031000000}"/>
    <hyperlink ref="E61" location="A126266362V" display="A126266362V" xr:uid="{00000000-0004-0000-0000-000032000000}"/>
    <hyperlink ref="E62" location="A126259018A" display="A126259018A" xr:uid="{00000000-0004-0000-0000-000033000000}"/>
    <hyperlink ref="E63" location="A126251666C" display="A126251666C" xr:uid="{00000000-0004-0000-0000-000034000000}"/>
    <hyperlink ref="E64" location="A126266354V" display="A126266354V" xr:uid="{00000000-0004-0000-0000-000035000000}"/>
    <hyperlink ref="E65" location="A126259010J" display="A126259010J" xr:uid="{00000000-0004-0000-0000-000036000000}"/>
    <hyperlink ref="E66" location="A126251758L" display="A126251758L" xr:uid="{00000000-0004-0000-0000-000037000000}"/>
    <hyperlink ref="E67" location="A126266446C" display="A126266446C" xr:uid="{00000000-0004-0000-0000-000038000000}"/>
    <hyperlink ref="E68" location="A126259102T" display="A126259102T" xr:uid="{00000000-0004-0000-0000-000039000000}"/>
    <hyperlink ref="E69" location="A126251762C" display="A126251762C" xr:uid="{00000000-0004-0000-0000-00003A000000}"/>
    <hyperlink ref="E70" location="A126266450V" display="A126266450V" xr:uid="{00000000-0004-0000-0000-00003B000000}"/>
    <hyperlink ref="E71" location="A126259106A" display="A126259106A" xr:uid="{00000000-0004-0000-0000-00003C000000}"/>
    <hyperlink ref="E72" location="A126251682C" display="A126251682C" xr:uid="{00000000-0004-0000-0000-00003D000000}"/>
    <hyperlink ref="E73" location="A126266370V" display="A126266370V" xr:uid="{00000000-0004-0000-0000-00003E000000}"/>
    <hyperlink ref="E74" location="A126259026A" display="A126259026A" xr:uid="{00000000-0004-0000-0000-00003F000000}"/>
    <hyperlink ref="E75" location="A126251662V" display="A126251662V" xr:uid="{00000000-0004-0000-0000-000040000000}"/>
    <hyperlink ref="E76" location="A126266350K" display="A126266350K" xr:uid="{00000000-0004-0000-0000-000041000000}"/>
    <hyperlink ref="E77" location="A126259006T" display="A126259006T" xr:uid="{00000000-0004-0000-0000-000042000000}"/>
    <hyperlink ref="E78" location="A126251702A" display="A126251702A" xr:uid="{00000000-0004-0000-0000-000043000000}"/>
    <hyperlink ref="E79" location="A126266390C" display="A126266390C" xr:uid="{00000000-0004-0000-0000-000044000000}"/>
    <hyperlink ref="E80" location="A126259046K" display="A126259046K" xr:uid="{00000000-0004-0000-0000-000045000000}"/>
    <hyperlink ref="E81" location="A126251678L" display="A126251678L" xr:uid="{00000000-0004-0000-0000-000046000000}"/>
    <hyperlink ref="E82" location="A126266366C" display="A126266366C" xr:uid="{00000000-0004-0000-0000-000047000000}"/>
    <hyperlink ref="E83" location="A126259022T" display="A126259022T" xr:uid="{00000000-0004-0000-0000-000048000000}"/>
    <hyperlink ref="E84" location="A126251706K" display="A126251706K" xr:uid="{00000000-0004-0000-0000-000049000000}"/>
    <hyperlink ref="E85" location="A126266394L" display="A126266394L" xr:uid="{00000000-0004-0000-0000-00004A000000}"/>
    <hyperlink ref="E86" location="A126259050A" display="A126259050A" xr:uid="{00000000-0004-0000-0000-00004B000000}"/>
    <hyperlink ref="E87" location="A126251686L" display="A126251686L" xr:uid="{00000000-0004-0000-0000-00004C000000}"/>
    <hyperlink ref="E88" location="A126266374C" display="A126266374C" xr:uid="{00000000-0004-0000-0000-00004D000000}"/>
    <hyperlink ref="E89" location="A126259030T" display="A126259030T" xr:uid="{00000000-0004-0000-0000-00004E000000}"/>
    <hyperlink ref="E90" location="A126251710A" display="A126251710A" xr:uid="{00000000-0004-0000-0000-00004F000000}"/>
    <hyperlink ref="E91" location="A126266398W" display="A126266398W" xr:uid="{00000000-0004-0000-0000-000050000000}"/>
    <hyperlink ref="E92" location="A126259054K" display="A126259054K" xr:uid="{00000000-0004-0000-0000-000051000000}"/>
    <hyperlink ref="E93" location="A126251738C" display="A126251738C" xr:uid="{00000000-0004-0000-0000-000052000000}"/>
    <hyperlink ref="E94" location="A126266426V" display="A126266426V" xr:uid="{00000000-0004-0000-0000-000053000000}"/>
    <hyperlink ref="E95" location="A126259082V" display="A126259082V" xr:uid="{00000000-0004-0000-0000-000054000000}"/>
    <hyperlink ref="E96" location="A126251714K" display="A126251714K" xr:uid="{00000000-0004-0000-0000-000055000000}"/>
    <hyperlink ref="E97" location="A126266402A" display="A126266402A" xr:uid="{00000000-0004-0000-0000-000056000000}"/>
    <hyperlink ref="E98" location="A126259058V" display="A126259058V" xr:uid="{00000000-0004-0000-0000-000057000000}"/>
    <hyperlink ref="E99" location="A126251690C" display="A126251690C" xr:uid="{00000000-0004-0000-0000-000058000000}"/>
    <hyperlink ref="E100" location="A126266378L" display="A126266378L" xr:uid="{00000000-0004-0000-0000-000059000000}"/>
    <hyperlink ref="E101" location="A126259034A" display="A126259034A" xr:uid="{00000000-0004-0000-0000-00005A000000}"/>
    <hyperlink ref="E102" location="A126251766L" display="A126251766L" xr:uid="{00000000-0004-0000-0000-00005B000000}"/>
    <hyperlink ref="E103" location="A126266454C" display="A126266454C" xr:uid="{00000000-0004-0000-0000-00005C000000}"/>
    <hyperlink ref="E104" location="A126259110T" display="A126259110T" xr:uid="{00000000-0004-0000-0000-00005D000000}"/>
    <hyperlink ref="E105" location="A126251742V" display="A126251742V" xr:uid="{00000000-0004-0000-0000-00005E000000}"/>
    <hyperlink ref="E106" location="A126266430K" display="A126266430K" xr:uid="{00000000-0004-0000-0000-00005F000000}"/>
    <hyperlink ref="E107" location="A126259086C" display="A126259086C" xr:uid="{00000000-0004-0000-0000-000060000000}"/>
    <hyperlink ref="E108" location="A126251746C" display="A126251746C" xr:uid="{00000000-0004-0000-0000-000061000000}"/>
    <hyperlink ref="E109" location="A126266434V" display="A126266434V" xr:uid="{00000000-0004-0000-0000-000062000000}"/>
    <hyperlink ref="E110" location="A126259090V" display="A126259090V" xr:uid="{00000000-0004-0000-0000-000063000000}"/>
    <hyperlink ref="E111" location="A126251790L" display="A126251790L" xr:uid="{00000000-0004-0000-0000-000064000000}"/>
    <hyperlink ref="E112" location="A126266478W" display="A126266478W" xr:uid="{00000000-0004-0000-0000-000065000000}"/>
    <hyperlink ref="E113" location="A126259134K" display="A126259134K" xr:uid="{00000000-0004-0000-0000-000066000000}"/>
    <hyperlink ref="E114" location="A126255406F" display="A126255406F" xr:uid="{00000000-0004-0000-0000-000067000000}"/>
    <hyperlink ref="E115" location="A126270094L" display="A126270094L" xr:uid="{00000000-0004-0000-0000-000068000000}"/>
    <hyperlink ref="E116" location="A126262750X" display="A126262750X" xr:uid="{00000000-0004-0000-0000-000069000000}"/>
    <hyperlink ref="E117" location="A126255442R" display="A126255442R" xr:uid="{00000000-0004-0000-0000-00006A000000}"/>
    <hyperlink ref="E118" location="A126270130K" display="A126270130K" xr:uid="{00000000-0004-0000-0000-00006B000000}"/>
    <hyperlink ref="E119" location="A126262786A" display="A126262786A" xr:uid="{00000000-0004-0000-0000-00006C000000}"/>
    <hyperlink ref="E120" location="A126255390X" display="A126255390X" xr:uid="{00000000-0004-0000-0000-00006D000000}"/>
    <hyperlink ref="E121" location="A126270078L" display="A126270078L" xr:uid="{00000000-0004-0000-0000-00006E000000}"/>
    <hyperlink ref="E122" location="A126262734X" display="A126262734X" xr:uid="{00000000-0004-0000-0000-00006F000000}"/>
    <hyperlink ref="E123" location="A126255446X" display="A126255446X" xr:uid="{00000000-0004-0000-0000-000070000000}"/>
    <hyperlink ref="E124" location="A126270134V" display="A126270134V" xr:uid="{00000000-0004-0000-0000-000071000000}"/>
    <hyperlink ref="E125" location="A126262790T" display="A126262790T" xr:uid="{00000000-0004-0000-0000-000072000000}"/>
    <hyperlink ref="E126" location="A126255450R" display="A126255450R" xr:uid="{00000000-0004-0000-0000-000073000000}"/>
    <hyperlink ref="E127" location="A126270138C" display="A126270138C" xr:uid="{00000000-0004-0000-0000-000074000000}"/>
    <hyperlink ref="E128" location="A126262794A" display="A126262794A" xr:uid="{00000000-0004-0000-0000-000075000000}"/>
    <hyperlink ref="E129" location="A126255394J" display="A126255394J" xr:uid="{00000000-0004-0000-0000-000076000000}"/>
    <hyperlink ref="E130" location="A126270082C" display="A126270082C" xr:uid="{00000000-0004-0000-0000-000077000000}"/>
    <hyperlink ref="E131" location="A126262738J" display="A126262738J" xr:uid="{00000000-0004-0000-0000-000078000000}"/>
    <hyperlink ref="E132" location="A126255398T" display="A126255398T" xr:uid="{00000000-0004-0000-0000-000079000000}"/>
    <hyperlink ref="E133" location="A126270086L" display="A126270086L" xr:uid="{00000000-0004-0000-0000-00007A000000}"/>
    <hyperlink ref="E134" location="A126262742X" display="A126262742X" xr:uid="{00000000-0004-0000-0000-00007B000000}"/>
    <hyperlink ref="E135" location="A126255422F" display="A126255422F" xr:uid="{00000000-0004-0000-0000-00007C000000}"/>
    <hyperlink ref="E136" location="A126270110A" display="A126270110A" xr:uid="{00000000-0004-0000-0000-00007D000000}"/>
    <hyperlink ref="E137" location="A126262766T" display="A126262766T" xr:uid="{00000000-0004-0000-0000-00007E000000}"/>
    <hyperlink ref="E138" location="A126255366X" display="A126255366X" xr:uid="{00000000-0004-0000-0000-00007F000000}"/>
    <hyperlink ref="E139" location="A126270054V" display="A126270054V" xr:uid="{00000000-0004-0000-0000-000080000000}"/>
    <hyperlink ref="E140" location="A126262710F" display="A126262710F" xr:uid="{00000000-0004-0000-0000-000081000000}"/>
    <hyperlink ref="E141" location="A126255454X" display="A126255454X" xr:uid="{00000000-0004-0000-0000-000082000000}"/>
    <hyperlink ref="E142" location="A126270142V" display="A126270142V" xr:uid="{00000000-0004-0000-0000-000083000000}"/>
    <hyperlink ref="E143" location="A126262798K" display="A126262798K" xr:uid="{00000000-0004-0000-0000-000084000000}"/>
    <hyperlink ref="E144" location="A126255426R" display="A126255426R" xr:uid="{00000000-0004-0000-0000-000085000000}"/>
    <hyperlink ref="E145" location="A126270114K" display="A126270114K" xr:uid="{00000000-0004-0000-0000-000086000000}"/>
    <hyperlink ref="E146" location="A126262770J" display="A126262770J" xr:uid="{00000000-0004-0000-0000-000087000000}"/>
    <hyperlink ref="E147" location="A126255458J" display="A126255458J" xr:uid="{00000000-0004-0000-0000-000088000000}"/>
    <hyperlink ref="E148" location="A126270146C" display="A126270146C" xr:uid="{00000000-0004-0000-0000-000089000000}"/>
    <hyperlink ref="E149" location="A126262802R" display="A126262802R" xr:uid="{00000000-0004-0000-0000-00008A000000}"/>
    <hyperlink ref="E150" location="A126255370R" display="A126255370R" xr:uid="{00000000-0004-0000-0000-00008B000000}"/>
    <hyperlink ref="E151" location="A126270058C" display="A126270058C" xr:uid="{00000000-0004-0000-0000-00008C000000}"/>
    <hyperlink ref="E152" location="A126262714R" display="A126262714R" xr:uid="{00000000-0004-0000-0000-00008D000000}"/>
    <hyperlink ref="E153" location="A126255330W" display="A126255330W" xr:uid="{00000000-0004-0000-0000-00008E000000}"/>
    <hyperlink ref="E154" location="A126270018K" display="A126270018K" xr:uid="{00000000-0004-0000-0000-00008F000000}"/>
    <hyperlink ref="E155" location="A126262674J" display="A126262674J" xr:uid="{00000000-0004-0000-0000-000090000000}"/>
    <hyperlink ref="E156" location="A126255342F" display="A126255342F" xr:uid="{00000000-0004-0000-0000-000091000000}"/>
    <hyperlink ref="E157" location="A126270030A" display="A126270030A" xr:uid="{00000000-0004-0000-0000-000092000000}"/>
    <hyperlink ref="E158" location="A126262686T" display="A126262686T" xr:uid="{00000000-0004-0000-0000-000093000000}"/>
    <hyperlink ref="E159" location="A126255402W" display="A126255402W" xr:uid="{00000000-0004-0000-0000-000094000000}"/>
    <hyperlink ref="E160" location="A126270090C" display="A126270090C" xr:uid="{00000000-0004-0000-0000-000095000000}"/>
    <hyperlink ref="E161" location="A126262746J" display="A126262746J" xr:uid="{00000000-0004-0000-0000-000096000000}"/>
    <hyperlink ref="E162" location="A126255346R" display="A126255346R" xr:uid="{00000000-0004-0000-0000-000097000000}"/>
    <hyperlink ref="E163" location="A126270034K" display="A126270034K" xr:uid="{00000000-0004-0000-0000-000098000000}"/>
    <hyperlink ref="E164" location="A126262690J" display="A126262690J" xr:uid="{00000000-0004-0000-0000-000099000000}"/>
    <hyperlink ref="E165" location="A126255338R" display="A126255338R" xr:uid="{00000000-0004-0000-0000-00009A000000}"/>
    <hyperlink ref="E166" location="A126270026K" display="A126270026K" xr:uid="{00000000-0004-0000-0000-00009B000000}"/>
    <hyperlink ref="E167" location="A126262682J" display="A126262682J" xr:uid="{00000000-0004-0000-0000-00009C000000}"/>
    <hyperlink ref="E168" location="A126255430F" display="A126255430F" xr:uid="{00000000-0004-0000-0000-00009D000000}"/>
    <hyperlink ref="E169" location="A126270118V" display="A126270118V" xr:uid="{00000000-0004-0000-0000-00009E000000}"/>
    <hyperlink ref="E170" location="A126262774T" display="A126262774T" xr:uid="{00000000-0004-0000-0000-00009F000000}"/>
    <hyperlink ref="E171" location="A126255434R" display="A126255434R" xr:uid="{00000000-0004-0000-0000-0000A0000000}"/>
    <hyperlink ref="E172" location="A126270122K" display="A126270122K" xr:uid="{00000000-0004-0000-0000-0000A1000000}"/>
    <hyperlink ref="E173" location="A126262778A" display="A126262778A" xr:uid="{00000000-0004-0000-0000-0000A2000000}"/>
    <hyperlink ref="E174" location="A126255354R" display="A126255354R" xr:uid="{00000000-0004-0000-0000-0000A3000000}"/>
    <hyperlink ref="E175" location="A126270042K" display="A126270042K" xr:uid="{00000000-0004-0000-0000-0000A4000000}"/>
    <hyperlink ref="E176" location="A126262698A" display="A126262698A" xr:uid="{00000000-0004-0000-0000-0000A5000000}"/>
    <hyperlink ref="E177" location="A126255334F" display="A126255334F" xr:uid="{00000000-0004-0000-0000-0000A6000000}"/>
    <hyperlink ref="E178" location="A126270022A" display="A126270022A" xr:uid="{00000000-0004-0000-0000-0000A7000000}"/>
    <hyperlink ref="E179" location="A126262678T" display="A126262678T" xr:uid="{00000000-0004-0000-0000-0000A8000000}"/>
    <hyperlink ref="E180" location="A126255374X" display="A126255374X" xr:uid="{00000000-0004-0000-0000-0000A9000000}"/>
    <hyperlink ref="E181" location="A126270062V" display="A126270062V" xr:uid="{00000000-0004-0000-0000-0000AA000000}"/>
    <hyperlink ref="E182" location="A126262718X" display="A126262718X" xr:uid="{00000000-0004-0000-0000-0000AB000000}"/>
    <hyperlink ref="E183" location="A126255350F" display="A126255350F" xr:uid="{00000000-0004-0000-0000-0000AC000000}"/>
    <hyperlink ref="E184" location="A126270038V" display="A126270038V" xr:uid="{00000000-0004-0000-0000-0000AD000000}"/>
    <hyperlink ref="E185" location="A126262694T" display="A126262694T" xr:uid="{00000000-0004-0000-0000-0000AE000000}"/>
    <hyperlink ref="E186" location="A126255378J" display="A126255378J" xr:uid="{00000000-0004-0000-0000-0000AF000000}"/>
    <hyperlink ref="E187" location="A126270066C" display="A126270066C" xr:uid="{00000000-0004-0000-0000-0000B0000000}"/>
    <hyperlink ref="E188" location="A126262722R" display="A126262722R" xr:uid="{00000000-0004-0000-0000-0000B1000000}"/>
    <hyperlink ref="E189" location="A126255358X" display="A126255358X" xr:uid="{00000000-0004-0000-0000-0000B2000000}"/>
    <hyperlink ref="E190" location="A126270046V" display="A126270046V" xr:uid="{00000000-0004-0000-0000-0000B3000000}"/>
    <hyperlink ref="E191" location="A126262702F" display="A126262702F" xr:uid="{00000000-0004-0000-0000-0000B4000000}"/>
    <hyperlink ref="E192" location="A126255382X" display="A126255382X" xr:uid="{00000000-0004-0000-0000-0000B5000000}"/>
    <hyperlink ref="E193" location="A126270070V" display="A126270070V" xr:uid="{00000000-0004-0000-0000-0000B6000000}"/>
    <hyperlink ref="E194" location="A126262726X" display="A126262726X" xr:uid="{00000000-0004-0000-0000-0000B7000000}"/>
    <hyperlink ref="E195" location="A126255410W" display="A126255410W" xr:uid="{00000000-0004-0000-0000-0000B8000000}"/>
    <hyperlink ref="E196" location="A126270098W" display="A126270098W" xr:uid="{00000000-0004-0000-0000-0000B9000000}"/>
    <hyperlink ref="E197" location="A126262754J" display="A126262754J" xr:uid="{00000000-0004-0000-0000-0000BA000000}"/>
    <hyperlink ref="E198" location="A126255386J" display="A126255386J" xr:uid="{00000000-0004-0000-0000-0000BB000000}"/>
    <hyperlink ref="E199" location="A126270074C" display="A126270074C" xr:uid="{00000000-0004-0000-0000-0000BC000000}"/>
    <hyperlink ref="E200" location="A126262730R" display="A126262730R" xr:uid="{00000000-0004-0000-0000-0000BD000000}"/>
    <hyperlink ref="E201" location="A126255362R" display="A126255362R" xr:uid="{00000000-0004-0000-0000-0000BE000000}"/>
    <hyperlink ref="E202" location="A126270050K" display="A126270050K" xr:uid="{00000000-0004-0000-0000-0000BF000000}"/>
    <hyperlink ref="E203" location="A126262706R" display="A126262706R" xr:uid="{00000000-0004-0000-0000-0000C0000000}"/>
    <hyperlink ref="E204" location="A126255438X" display="A126255438X" xr:uid="{00000000-0004-0000-0000-0000C1000000}"/>
    <hyperlink ref="E205" location="A126270126V" display="A126270126V" xr:uid="{00000000-0004-0000-0000-0000C2000000}"/>
    <hyperlink ref="E206" location="A126262782T" display="A126262782T" xr:uid="{00000000-0004-0000-0000-0000C3000000}"/>
    <hyperlink ref="E207" location="A126255414F" display="A126255414F" xr:uid="{00000000-0004-0000-0000-0000C4000000}"/>
    <hyperlink ref="E208" location="A126270102A" display="A126270102A" xr:uid="{00000000-0004-0000-0000-0000C5000000}"/>
    <hyperlink ref="E209" location="A126262758T" display="A126262758T" xr:uid="{00000000-0004-0000-0000-0000C6000000}"/>
    <hyperlink ref="E210" location="A126255418R" display="A126255418R" xr:uid="{00000000-0004-0000-0000-0000C7000000}"/>
    <hyperlink ref="E211" location="A126270106K" display="A126270106K" xr:uid="{00000000-0004-0000-0000-0000C8000000}"/>
    <hyperlink ref="E212" location="A126262762J" display="A126262762J" xr:uid="{00000000-0004-0000-0000-0000C9000000}"/>
    <hyperlink ref="E213" location="A126255462X" display="A126255462X" xr:uid="{00000000-0004-0000-0000-0000CA000000}"/>
    <hyperlink ref="E214" location="A126270150V" display="A126270150V" xr:uid="{00000000-0004-0000-0000-0000CB000000}"/>
    <hyperlink ref="E215" location="A126262806X" display="A126262806X" xr:uid="{00000000-0004-0000-0000-0000CC000000}"/>
    <hyperlink ref="E216" location="A126252958X" display="A126252958X" xr:uid="{00000000-0004-0000-0000-0000CD000000}"/>
    <hyperlink ref="E217" location="A126267646R" display="A126267646R" xr:uid="{00000000-0004-0000-0000-0000CE000000}"/>
    <hyperlink ref="E218" location="A126260302J" display="A126260302J" xr:uid="{00000000-0004-0000-0000-0000CF000000}"/>
    <hyperlink ref="E219" location="A126252994J" display="A126252994J" xr:uid="{00000000-0004-0000-0000-0000D0000000}"/>
    <hyperlink ref="E220" location="A126267682X" display="A126267682X" xr:uid="{00000000-0004-0000-0000-0000D1000000}"/>
    <hyperlink ref="E221" location="A126260338K" display="A126260338K" xr:uid="{00000000-0004-0000-0000-0000D2000000}"/>
    <hyperlink ref="E222" location="A126252942F" display="A126252942F" xr:uid="{00000000-0004-0000-0000-0000D3000000}"/>
    <hyperlink ref="E223" location="A126267630W" display="A126267630W" xr:uid="{00000000-0004-0000-0000-0000D4000000}"/>
    <hyperlink ref="E224" location="A126260286V" display="A126260286V" xr:uid="{00000000-0004-0000-0000-0000D5000000}"/>
    <hyperlink ref="E225" location="A126252998T" display="A126252998T" xr:uid="{00000000-0004-0000-0000-0000D6000000}"/>
    <hyperlink ref="E226" location="A126267686J" display="A126267686J" xr:uid="{00000000-0004-0000-0000-0000D7000000}"/>
    <hyperlink ref="E227" location="A126260342A" display="A126260342A" xr:uid="{00000000-0004-0000-0000-0000D8000000}"/>
    <hyperlink ref="E228" location="A126253002X" display="A126253002X" xr:uid="{00000000-0004-0000-0000-0000D9000000}"/>
    <hyperlink ref="E229" location="A126267690X" display="A126267690X" xr:uid="{00000000-0004-0000-0000-0000DA000000}"/>
    <hyperlink ref="E230" location="A126260346K" display="A126260346K" xr:uid="{00000000-0004-0000-0000-0000DB000000}"/>
    <hyperlink ref="E231" location="A126252946R" display="A126252946R" xr:uid="{00000000-0004-0000-0000-0000DC000000}"/>
    <hyperlink ref="E232" location="A126267634F" display="A126267634F" xr:uid="{00000000-0004-0000-0000-0000DD000000}"/>
    <hyperlink ref="E233" location="A126260290K" display="A126260290K" xr:uid="{00000000-0004-0000-0000-0000DE000000}"/>
    <hyperlink ref="E234" location="A126252950F" display="A126252950F" xr:uid="{00000000-0004-0000-0000-0000DF000000}"/>
    <hyperlink ref="E235" location="A126267638R" display="A126267638R" xr:uid="{00000000-0004-0000-0000-0000E0000000}"/>
    <hyperlink ref="E236" location="A126260294V" display="A126260294V" xr:uid="{00000000-0004-0000-0000-0000E1000000}"/>
    <hyperlink ref="E237" location="A126252974X" display="A126252974X" xr:uid="{00000000-0004-0000-0000-0000E2000000}"/>
    <hyperlink ref="E238" location="A126267662R" display="A126267662R" xr:uid="{00000000-0004-0000-0000-0000E3000000}"/>
    <hyperlink ref="E239" location="A126260318A" display="A126260318A" xr:uid="{00000000-0004-0000-0000-0000E4000000}"/>
    <hyperlink ref="E240" location="A126252918F" display="A126252918F" xr:uid="{00000000-0004-0000-0000-0000E5000000}"/>
    <hyperlink ref="E241" location="A126267606W" display="A126267606W" xr:uid="{00000000-0004-0000-0000-0000E6000000}"/>
    <hyperlink ref="E242" location="A126260262A" display="A126260262A" xr:uid="{00000000-0004-0000-0000-0000E7000000}"/>
    <hyperlink ref="E243" location="A126253006J" display="A126253006J" xr:uid="{00000000-0004-0000-0000-0000E8000000}"/>
    <hyperlink ref="E244" location="A126267694J" display="A126267694J" xr:uid="{00000000-0004-0000-0000-0000E9000000}"/>
    <hyperlink ref="E245" location="A126260350A" display="A126260350A" xr:uid="{00000000-0004-0000-0000-0000EA000000}"/>
    <hyperlink ref="E246" location="A126252978J" display="A126252978J" xr:uid="{00000000-0004-0000-0000-0000EB000000}"/>
    <hyperlink ref="E247" location="A126267666X" display="A126267666X" xr:uid="{00000000-0004-0000-0000-0000EC000000}"/>
    <hyperlink ref="E248" location="A126260322T" display="A126260322T" xr:uid="{00000000-0004-0000-0000-0000ED000000}"/>
    <hyperlink ref="E249" location="A126253010X" display="A126253010X" xr:uid="{00000000-0004-0000-0000-0000EE000000}"/>
    <hyperlink ref="E250" location="A126267698T" display="A126267698T" xr:uid="{00000000-0004-0000-0000-0000EF000000}"/>
    <hyperlink ref="E251" location="A126260354K" display="A126260354K" xr:uid="{00000000-0004-0000-0000-0000F0000000}"/>
    <hyperlink ref="E252" location="A126252922W" display="A126252922W" xr:uid="{00000000-0004-0000-0000-0000F1000000}"/>
    <hyperlink ref="E253" location="A126267610L" display="A126267610L" xr:uid="{00000000-0004-0000-0000-0000F2000000}"/>
    <hyperlink ref="E254" location="A126260266K" display="A126260266K" xr:uid="{00000000-0004-0000-0000-0000F3000000}"/>
    <hyperlink ref="E255" location="A126252882R" display="A126252882R" xr:uid="{00000000-0004-0000-0000-0000F4000000}"/>
    <hyperlink ref="E256" location="A126267570F" display="A126267570F" xr:uid="{00000000-0004-0000-0000-0000F5000000}"/>
    <hyperlink ref="E257" location="A126260226T" display="A126260226T" xr:uid="{00000000-0004-0000-0000-0000F6000000}"/>
    <hyperlink ref="E258" location="A126252894X" display="A126252894X" xr:uid="{00000000-0004-0000-0000-0000F7000000}"/>
    <hyperlink ref="E259" location="A126267582R" display="A126267582R" xr:uid="{00000000-0004-0000-0000-0000F8000000}"/>
    <hyperlink ref="E260" location="A126260238A" display="A126260238A" xr:uid="{00000000-0004-0000-0000-0000F9000000}"/>
    <hyperlink ref="E261" location="A126252954R" display="A126252954R" xr:uid="{00000000-0004-0000-0000-0000FA000000}"/>
    <hyperlink ref="E262" location="A126267642F" display="A126267642F" xr:uid="{00000000-0004-0000-0000-0000FB000000}"/>
    <hyperlink ref="E263" location="A126260298C" display="A126260298C" xr:uid="{00000000-0004-0000-0000-0000FC000000}"/>
    <hyperlink ref="E264" location="A126252898J" display="A126252898J" xr:uid="{00000000-0004-0000-0000-0000FD000000}"/>
    <hyperlink ref="E265" location="A126267586X" display="A126267586X" xr:uid="{00000000-0004-0000-0000-0000FE000000}"/>
    <hyperlink ref="E266" location="A126260242T" display="A126260242T" xr:uid="{00000000-0004-0000-0000-0000FF000000}"/>
    <hyperlink ref="E267" location="A126252890R" display="A126252890R" xr:uid="{00000000-0004-0000-0000-000000010000}"/>
    <hyperlink ref="E268" location="A126267578X" display="A126267578X" xr:uid="{00000000-0004-0000-0000-000001010000}"/>
    <hyperlink ref="E269" location="A126260234T" display="A126260234T" xr:uid="{00000000-0004-0000-0000-000002010000}"/>
    <hyperlink ref="E270" location="A126252982X" display="A126252982X" xr:uid="{00000000-0004-0000-0000-000003010000}"/>
    <hyperlink ref="E271" location="A126267670R" display="A126267670R" xr:uid="{00000000-0004-0000-0000-000004010000}"/>
    <hyperlink ref="E272" location="A126260326A" display="A126260326A" xr:uid="{00000000-0004-0000-0000-000005010000}"/>
    <hyperlink ref="E273" location="A126252986J" display="A126252986J" xr:uid="{00000000-0004-0000-0000-000006010000}"/>
    <hyperlink ref="E274" location="A126267674X" display="A126267674X" xr:uid="{00000000-0004-0000-0000-000007010000}"/>
    <hyperlink ref="E275" location="A126260330T" display="A126260330T" xr:uid="{00000000-0004-0000-0000-000008010000}"/>
    <hyperlink ref="E276" location="A126252906W" display="A126252906W" xr:uid="{00000000-0004-0000-0000-000009010000}"/>
    <hyperlink ref="E277" location="A126267594X" display="A126267594X" xr:uid="{00000000-0004-0000-0000-00000A010000}"/>
    <hyperlink ref="E278" location="A126260250T" display="A126260250T" xr:uid="{00000000-0004-0000-0000-00000B010000}"/>
    <hyperlink ref="E279" location="A126252886X" display="A126252886X" xr:uid="{00000000-0004-0000-0000-00000C010000}"/>
    <hyperlink ref="E280" location="A126267574R" display="A126267574R" xr:uid="{00000000-0004-0000-0000-00000D010000}"/>
    <hyperlink ref="E281" location="A126260230J" display="A126260230J" xr:uid="{00000000-0004-0000-0000-00000E010000}"/>
    <hyperlink ref="E282" location="A126252926F" display="A126252926F" xr:uid="{00000000-0004-0000-0000-00000F010000}"/>
    <hyperlink ref="E283" location="A126267614W" display="A126267614W" xr:uid="{00000000-0004-0000-0000-000010010000}"/>
    <hyperlink ref="E284" location="A126260270A" display="A126260270A" xr:uid="{00000000-0004-0000-0000-000011010000}"/>
    <hyperlink ref="E285" location="A126252902L" display="A126252902L" xr:uid="{00000000-0004-0000-0000-000012010000}"/>
    <hyperlink ref="E286" location="A126267590R" display="A126267590R" xr:uid="{00000000-0004-0000-0000-000013010000}"/>
    <hyperlink ref="E287" location="A126260246A" display="A126260246A" xr:uid="{00000000-0004-0000-0000-000014010000}"/>
    <hyperlink ref="E288" location="A126252930W" display="A126252930W" xr:uid="{00000000-0004-0000-0000-000015010000}"/>
    <hyperlink ref="E289" location="A126267618F" display="A126267618F" xr:uid="{00000000-0004-0000-0000-000016010000}"/>
    <hyperlink ref="E290" location="A126260274K" display="A126260274K" xr:uid="{00000000-0004-0000-0000-000017010000}"/>
    <hyperlink ref="E291" location="A126252910L" display="A126252910L" xr:uid="{00000000-0004-0000-0000-000018010000}"/>
    <hyperlink ref="E292" location="A126267598J" display="A126267598J" xr:uid="{00000000-0004-0000-0000-000019010000}"/>
    <hyperlink ref="E293" location="A126260254A" display="A126260254A" xr:uid="{00000000-0004-0000-0000-00001A010000}"/>
    <hyperlink ref="E294" location="A126252934F" display="A126252934F" xr:uid="{00000000-0004-0000-0000-00001B010000}"/>
    <hyperlink ref="E295" location="A126267622W" display="A126267622W" xr:uid="{00000000-0004-0000-0000-00001C010000}"/>
    <hyperlink ref="E296" location="A126260278V" display="A126260278V" xr:uid="{00000000-0004-0000-0000-00001D010000}"/>
    <hyperlink ref="E297" location="A126252962R" display="A126252962R" xr:uid="{00000000-0004-0000-0000-00001E010000}"/>
    <hyperlink ref="E298" location="A126267650F" display="A126267650F" xr:uid="{00000000-0004-0000-0000-00001F010000}"/>
    <hyperlink ref="E299" location="A126260306T" display="A126260306T" xr:uid="{00000000-0004-0000-0000-000020010000}"/>
    <hyperlink ref="E300" location="A126252938R" display="A126252938R" xr:uid="{00000000-0004-0000-0000-000021010000}"/>
    <hyperlink ref="E301" location="A126267626F" display="A126267626F" xr:uid="{00000000-0004-0000-0000-000022010000}"/>
    <hyperlink ref="E302" location="A126260282K" display="A126260282K" xr:uid="{00000000-0004-0000-0000-000023010000}"/>
    <hyperlink ref="E303" location="A126252914W" display="A126252914W" xr:uid="{00000000-0004-0000-0000-000024010000}"/>
    <hyperlink ref="E304" location="A126267602L" display="A126267602L" xr:uid="{00000000-0004-0000-0000-000025010000}"/>
    <hyperlink ref="E305" location="A126260258K" display="A126260258K" xr:uid="{00000000-0004-0000-0000-000026010000}"/>
    <hyperlink ref="E306" location="A126252990X" display="A126252990X" xr:uid="{00000000-0004-0000-0000-000027010000}"/>
    <hyperlink ref="E307" location="A126267678J" display="A126267678J" xr:uid="{00000000-0004-0000-0000-000028010000}"/>
    <hyperlink ref="E308" location="A126260334A" display="A126260334A" xr:uid="{00000000-0004-0000-0000-000029010000}"/>
    <hyperlink ref="E309" location="A126252966X" display="A126252966X" xr:uid="{00000000-0004-0000-0000-00002A010000}"/>
    <hyperlink ref="E310" location="A126267654R" display="A126267654R" xr:uid="{00000000-0004-0000-0000-00002B010000}"/>
    <hyperlink ref="E311" location="A126260310J" display="A126260310J" xr:uid="{00000000-0004-0000-0000-00002C010000}"/>
    <hyperlink ref="E312" location="A126252970R" display="A126252970R" xr:uid="{00000000-0004-0000-0000-00002D010000}"/>
    <hyperlink ref="E313" location="A126267658X" display="A126267658X" xr:uid="{00000000-0004-0000-0000-00002E010000}"/>
    <hyperlink ref="E314" location="A126260314T" display="A126260314T" xr:uid="{00000000-0004-0000-0000-00002F010000}"/>
    <hyperlink ref="E315" location="A126253014J" display="A126253014J" xr:uid="{00000000-0004-0000-0000-000030010000}"/>
    <hyperlink ref="E316" location="A126267702W" display="A126267702W" xr:uid="{00000000-0004-0000-0000-000031010000}"/>
    <hyperlink ref="E317" location="A126260358V" display="A126260358V" xr:uid="{00000000-0004-0000-0000-000032010000}"/>
    <hyperlink ref="E318" location="A126256630T" display="A126256630T" xr:uid="{00000000-0004-0000-0000-000033010000}"/>
    <hyperlink ref="E319" location="A126271318F" display="A126271318F" xr:uid="{00000000-0004-0000-0000-000034010000}"/>
    <hyperlink ref="E320" location="A126263974C" display="A126263974C" xr:uid="{00000000-0004-0000-0000-000035010000}"/>
    <hyperlink ref="E321" location="A126256666V" display="A126256666V" xr:uid="{00000000-0004-0000-0000-000036010000}"/>
    <hyperlink ref="E322" location="A126271354R" display="A126271354R" xr:uid="{00000000-0004-0000-0000-000037010000}"/>
    <hyperlink ref="E323" location="A126264010C" display="A126264010C" xr:uid="{00000000-0004-0000-0000-000038010000}"/>
    <hyperlink ref="E324" location="A126256614T" display="A126256614T" xr:uid="{00000000-0004-0000-0000-000039010000}"/>
    <hyperlink ref="E325" location="A126271302L" display="A126271302L" xr:uid="{00000000-0004-0000-0000-00003A010000}"/>
    <hyperlink ref="E326" location="A126263958C" display="A126263958C" xr:uid="{00000000-0004-0000-0000-00003B010000}"/>
    <hyperlink ref="E327" location="A126256670K" display="A126256670K" xr:uid="{00000000-0004-0000-0000-00003C010000}"/>
    <hyperlink ref="E328" location="A126271358X" display="A126271358X" xr:uid="{00000000-0004-0000-0000-00003D010000}"/>
    <hyperlink ref="E329" location="A126264014L" display="A126264014L" xr:uid="{00000000-0004-0000-0000-00003E010000}"/>
    <hyperlink ref="E330" location="A126256674V" display="A126256674V" xr:uid="{00000000-0004-0000-0000-00003F010000}"/>
    <hyperlink ref="E331" location="A126271362R" display="A126271362R" xr:uid="{00000000-0004-0000-0000-000040010000}"/>
    <hyperlink ref="E332" location="A126264018W" display="A126264018W" xr:uid="{00000000-0004-0000-0000-000041010000}"/>
    <hyperlink ref="E333" location="A126256618A" display="A126256618A" xr:uid="{00000000-0004-0000-0000-000042010000}"/>
    <hyperlink ref="E334" location="A126271306W" display="A126271306W" xr:uid="{00000000-0004-0000-0000-000043010000}"/>
    <hyperlink ref="E335" location="A126263962V" display="A126263962V" xr:uid="{00000000-0004-0000-0000-000044010000}"/>
    <hyperlink ref="E336" location="A126256622T" display="A126256622T" xr:uid="{00000000-0004-0000-0000-000045010000}"/>
    <hyperlink ref="E337" location="A126271310L" display="A126271310L" xr:uid="{00000000-0004-0000-0000-000046010000}"/>
    <hyperlink ref="E338" location="A126263966C" display="A126263966C" xr:uid="{00000000-0004-0000-0000-000047010000}"/>
    <hyperlink ref="E339" location="A126256646K" display="A126256646K" xr:uid="{00000000-0004-0000-0000-000048010000}"/>
    <hyperlink ref="E340" location="A126271334F" display="A126271334F" xr:uid="{00000000-0004-0000-0000-000049010000}"/>
    <hyperlink ref="E341" location="A126263990C" display="A126263990C" xr:uid="{00000000-0004-0000-0000-00004A010000}"/>
    <hyperlink ref="E342" location="A126256590K" display="A126256590K" xr:uid="{00000000-0004-0000-0000-00004B010000}"/>
    <hyperlink ref="E343" location="A126271278X" display="A126271278X" xr:uid="{00000000-0004-0000-0000-00004C010000}"/>
    <hyperlink ref="E344" location="A126263934K" display="A126263934K" xr:uid="{00000000-0004-0000-0000-00004D010000}"/>
    <hyperlink ref="E345" location="A126256678C" display="A126256678C" xr:uid="{00000000-0004-0000-0000-00004E010000}"/>
    <hyperlink ref="E346" location="A126271366X" display="A126271366X" xr:uid="{00000000-0004-0000-0000-00004F010000}"/>
    <hyperlink ref="E347" location="A126264022L" display="A126264022L" xr:uid="{00000000-0004-0000-0000-000050010000}"/>
    <hyperlink ref="E348" location="A126256650A" display="A126256650A" xr:uid="{00000000-0004-0000-0000-000051010000}"/>
    <hyperlink ref="E349" location="A126271338R" display="A126271338R" xr:uid="{00000000-0004-0000-0000-000052010000}"/>
    <hyperlink ref="E350" location="A126263994L" display="A126263994L" xr:uid="{00000000-0004-0000-0000-000053010000}"/>
    <hyperlink ref="E351" location="A126256682V" display="A126256682V" xr:uid="{00000000-0004-0000-0000-000054010000}"/>
    <hyperlink ref="E352" location="A126271370R" display="A126271370R" xr:uid="{00000000-0004-0000-0000-000055010000}"/>
    <hyperlink ref="E353" location="A126264026W" display="A126264026W" xr:uid="{00000000-0004-0000-0000-000056010000}"/>
    <hyperlink ref="E354" location="A126256594V" display="A126256594V" xr:uid="{00000000-0004-0000-0000-000057010000}"/>
    <hyperlink ref="E355" location="A126271282R" display="A126271282R" xr:uid="{00000000-0004-0000-0000-000058010000}"/>
    <hyperlink ref="E356" location="A126263938V" display="A126263938V" xr:uid="{00000000-0004-0000-0000-000059010000}"/>
    <hyperlink ref="E357" location="A126256554A" display="A126256554A" xr:uid="{00000000-0004-0000-0000-00005A010000}"/>
    <hyperlink ref="E358" location="A126271242W" display="A126271242W" xr:uid="{00000000-0004-0000-0000-00005B010000}"/>
    <hyperlink ref="E359" location="A126263898L" display="A126263898L" xr:uid="{00000000-0004-0000-0000-00005C010000}"/>
    <hyperlink ref="E360" location="A126256566K" display="A126256566K" xr:uid="{00000000-0004-0000-0000-00005D010000}"/>
    <hyperlink ref="E361" location="A126271254F" display="A126271254F" xr:uid="{00000000-0004-0000-0000-00005E010000}"/>
    <hyperlink ref="E362" location="A126263910T" display="A126263910T" xr:uid="{00000000-0004-0000-0000-00005F010000}"/>
    <hyperlink ref="E363" location="A126256626A" display="A126256626A" xr:uid="{00000000-0004-0000-0000-000060010000}"/>
    <hyperlink ref="E364" location="A126271314W" display="A126271314W" xr:uid="{00000000-0004-0000-0000-000061010000}"/>
    <hyperlink ref="E365" location="A126263970V" display="A126263970V" xr:uid="{00000000-0004-0000-0000-000062010000}"/>
    <hyperlink ref="E366" location="A126256570A" display="A126256570A" xr:uid="{00000000-0004-0000-0000-000063010000}"/>
    <hyperlink ref="E367" location="A126271258R" display="A126271258R" xr:uid="{00000000-0004-0000-0000-000064010000}"/>
    <hyperlink ref="E368" location="A126263914A" display="A126263914A" xr:uid="{00000000-0004-0000-0000-000065010000}"/>
    <hyperlink ref="E369" location="A126256562A" display="A126256562A" xr:uid="{00000000-0004-0000-0000-000066010000}"/>
    <hyperlink ref="E370" location="A126271250W" display="A126271250W" xr:uid="{00000000-0004-0000-0000-000067010000}"/>
    <hyperlink ref="E371" location="A126263906A" display="A126263906A" xr:uid="{00000000-0004-0000-0000-000068010000}"/>
    <hyperlink ref="E372" location="A126256654K" display="A126256654K" xr:uid="{00000000-0004-0000-0000-000069010000}"/>
    <hyperlink ref="E373" location="A126271342F" display="A126271342F" xr:uid="{00000000-0004-0000-0000-00006A010000}"/>
    <hyperlink ref="E374" location="A126263998W" display="A126263998W" xr:uid="{00000000-0004-0000-0000-00006B010000}"/>
    <hyperlink ref="E375" location="A126256658V" display="A126256658V" xr:uid="{00000000-0004-0000-0000-00006C010000}"/>
    <hyperlink ref="E376" location="A126271346R" display="A126271346R" xr:uid="{00000000-0004-0000-0000-00006D010000}"/>
    <hyperlink ref="E377" location="A126264002C" display="A126264002C" xr:uid="{00000000-0004-0000-0000-00006E010000}"/>
    <hyperlink ref="E378" location="A126256578V" display="A126256578V" xr:uid="{00000000-0004-0000-0000-00006F010000}"/>
    <hyperlink ref="E379" location="A126271266R" display="A126271266R" xr:uid="{00000000-0004-0000-0000-000070010000}"/>
    <hyperlink ref="E380" location="A126263922A" display="A126263922A" xr:uid="{00000000-0004-0000-0000-000071010000}"/>
    <hyperlink ref="E381" location="A126256558K" display="A126256558K" xr:uid="{00000000-0004-0000-0000-000072010000}"/>
    <hyperlink ref="E382" location="A126271246F" display="A126271246F" xr:uid="{00000000-0004-0000-0000-000073010000}"/>
    <hyperlink ref="E383" location="A126263902T" display="A126263902T" xr:uid="{00000000-0004-0000-0000-000074010000}"/>
    <hyperlink ref="E384" location="A126256598C" display="A126256598C" xr:uid="{00000000-0004-0000-0000-000075010000}"/>
    <hyperlink ref="E385" location="A126271286X" display="A126271286X" xr:uid="{00000000-0004-0000-0000-000076010000}"/>
    <hyperlink ref="E386" location="A126263942K" display="A126263942K" xr:uid="{00000000-0004-0000-0000-000077010000}"/>
    <hyperlink ref="E387" location="A126256574K" display="A126256574K" xr:uid="{00000000-0004-0000-0000-000078010000}"/>
    <hyperlink ref="E388" location="A126271262F" display="A126271262F" xr:uid="{00000000-0004-0000-0000-000079010000}"/>
    <hyperlink ref="E389" location="A126263918K" display="A126263918K" xr:uid="{00000000-0004-0000-0000-00007A010000}"/>
    <hyperlink ref="E390" location="A126256602J" display="A126256602J" xr:uid="{00000000-0004-0000-0000-00007B010000}"/>
    <hyperlink ref="E391" location="A126271290R" display="A126271290R" xr:uid="{00000000-0004-0000-0000-00007C010000}"/>
    <hyperlink ref="E392" location="A126263946V" display="A126263946V" xr:uid="{00000000-0004-0000-0000-00007D010000}"/>
    <hyperlink ref="E393" location="A126256582K" display="A126256582K" xr:uid="{00000000-0004-0000-0000-00007E010000}"/>
    <hyperlink ref="E394" location="A126271270F" display="A126271270F" xr:uid="{00000000-0004-0000-0000-00007F010000}"/>
    <hyperlink ref="E395" location="A126263926K" display="A126263926K" xr:uid="{00000000-0004-0000-0000-000080010000}"/>
    <hyperlink ref="E396" location="A126256606T" display="A126256606T" xr:uid="{00000000-0004-0000-0000-000081010000}"/>
    <hyperlink ref="E397" location="A126271294X" display="A126271294X" xr:uid="{00000000-0004-0000-0000-000082010000}"/>
    <hyperlink ref="E398" location="A126263950K" display="A126263950K" xr:uid="{00000000-0004-0000-0000-000083010000}"/>
    <hyperlink ref="E399" location="A126256634A" display="A126256634A" xr:uid="{00000000-0004-0000-0000-000084010000}"/>
    <hyperlink ref="E400" location="A126271322W" display="A126271322W" xr:uid="{00000000-0004-0000-0000-000085010000}"/>
    <hyperlink ref="E401" location="A126263978L" display="A126263978L" xr:uid="{00000000-0004-0000-0000-000086010000}"/>
    <hyperlink ref="E402" location="A126256610J" display="A126256610J" xr:uid="{00000000-0004-0000-0000-000087010000}"/>
    <hyperlink ref="E403" location="A126271298J" display="A126271298J" xr:uid="{00000000-0004-0000-0000-000088010000}"/>
    <hyperlink ref="E404" location="A126263954V" display="A126263954V" xr:uid="{00000000-0004-0000-0000-000089010000}"/>
    <hyperlink ref="E405" location="A126256586V" display="A126256586V" xr:uid="{00000000-0004-0000-0000-00008A010000}"/>
    <hyperlink ref="E406" location="A126271274R" display="A126271274R" xr:uid="{00000000-0004-0000-0000-00008B010000}"/>
    <hyperlink ref="E407" location="A126263930A" display="A126263930A" xr:uid="{00000000-0004-0000-0000-00008C010000}"/>
    <hyperlink ref="E408" location="A126256662K" display="A126256662K" xr:uid="{00000000-0004-0000-0000-00008D010000}"/>
    <hyperlink ref="E409" location="A126271350F" display="A126271350F" xr:uid="{00000000-0004-0000-0000-00008E010000}"/>
    <hyperlink ref="E410" location="A126264006L" display="A126264006L" xr:uid="{00000000-0004-0000-0000-00008F010000}"/>
    <hyperlink ref="E411" location="A126256638K" display="A126256638K" xr:uid="{00000000-0004-0000-0000-000090010000}"/>
    <hyperlink ref="E412" location="A126271326F" display="A126271326F" xr:uid="{00000000-0004-0000-0000-000091010000}"/>
    <hyperlink ref="E413" location="A126263982C" display="A126263982C" xr:uid="{00000000-0004-0000-0000-000092010000}"/>
    <hyperlink ref="E414" location="A126256642A" display="A126256642A" xr:uid="{00000000-0004-0000-0000-000093010000}"/>
    <hyperlink ref="E415" location="A126271330W" display="A126271330W" xr:uid="{00000000-0004-0000-0000-000094010000}"/>
    <hyperlink ref="E416" location="A126263986L" display="A126263986L" xr:uid="{00000000-0004-0000-0000-000095010000}"/>
    <hyperlink ref="E417" location="A126256686C" display="A126256686C" xr:uid="{00000000-0004-0000-0000-000096010000}"/>
    <hyperlink ref="E418" location="A126271374X" display="A126271374X" xr:uid="{00000000-0004-0000-0000-000097010000}"/>
    <hyperlink ref="E419" location="A126264030L" display="A126264030L" xr:uid="{00000000-0004-0000-0000-000098010000}"/>
    <hyperlink ref="E420" location="A126257854W" display="A126257854W" xr:uid="{00000000-0004-0000-0000-000099010000}"/>
    <hyperlink ref="E421" location="A126272542T" display="A126272542T" xr:uid="{00000000-0004-0000-0000-00009A010000}"/>
    <hyperlink ref="E422" location="A126265198K" display="A126265198K" xr:uid="{00000000-0004-0000-0000-00009B010000}"/>
    <hyperlink ref="E423" location="A126257890F" display="A126257890F" xr:uid="{00000000-0004-0000-0000-00009C010000}"/>
    <hyperlink ref="E424" location="A126272578V" display="A126272578V" xr:uid="{00000000-0004-0000-0000-00009D010000}"/>
    <hyperlink ref="E425" location="A126265234J" display="A126265234J" xr:uid="{00000000-0004-0000-0000-00009E010000}"/>
    <hyperlink ref="E426" location="A126257838W" display="A126257838W" xr:uid="{00000000-0004-0000-0000-00009F010000}"/>
    <hyperlink ref="E427" location="A126272526T" display="A126272526T" xr:uid="{00000000-0004-0000-0000-0000A0010000}"/>
    <hyperlink ref="E428" location="A126265182T" display="A126265182T" xr:uid="{00000000-0004-0000-0000-0000A1010000}"/>
    <hyperlink ref="E429" location="A126257894R" display="A126257894R" xr:uid="{00000000-0004-0000-0000-0000A2010000}"/>
    <hyperlink ref="E430" location="A126272582K" display="A126272582K" xr:uid="{00000000-0004-0000-0000-0000A3010000}"/>
    <hyperlink ref="E431" location="A126265238T" display="A126265238T" xr:uid="{00000000-0004-0000-0000-0000A4010000}"/>
    <hyperlink ref="E432" location="A126257898X" display="A126257898X" xr:uid="{00000000-0004-0000-0000-0000A5010000}"/>
    <hyperlink ref="E433" location="A126272586V" display="A126272586V" xr:uid="{00000000-0004-0000-0000-0000A6010000}"/>
    <hyperlink ref="E434" location="A126265242J" display="A126265242J" xr:uid="{00000000-0004-0000-0000-0000A7010000}"/>
    <hyperlink ref="E435" location="A126257842L" display="A126257842L" xr:uid="{00000000-0004-0000-0000-0000A8010000}"/>
    <hyperlink ref="E436" location="A126272530J" display="A126272530J" xr:uid="{00000000-0004-0000-0000-0000A9010000}"/>
    <hyperlink ref="E437" location="A126265186A" display="A126265186A" xr:uid="{00000000-0004-0000-0000-0000AA010000}"/>
    <hyperlink ref="E438" location="A126257846W" display="A126257846W" xr:uid="{00000000-0004-0000-0000-0000AB010000}"/>
    <hyperlink ref="E439" location="A126272534T" display="A126272534T" xr:uid="{00000000-0004-0000-0000-0000AC010000}"/>
    <hyperlink ref="E440" location="A126265190T" display="A126265190T" xr:uid="{00000000-0004-0000-0000-0000AD010000}"/>
    <hyperlink ref="E441" location="A126257870W" display="A126257870W" xr:uid="{00000000-0004-0000-0000-0000AE010000}"/>
    <hyperlink ref="E442" location="A126272558K" display="A126272558K" xr:uid="{00000000-0004-0000-0000-0000AF010000}"/>
    <hyperlink ref="E443" location="A126265214X" display="A126265214X" xr:uid="{00000000-0004-0000-0000-0000B0010000}"/>
    <hyperlink ref="E444" location="A126257814C" display="A126257814C" xr:uid="{00000000-0004-0000-0000-0000B1010000}"/>
    <hyperlink ref="E445" location="A126272502X" display="A126272502X" xr:uid="{00000000-0004-0000-0000-0000B2010000}"/>
    <hyperlink ref="E446" location="A126265158T" display="A126265158T" xr:uid="{00000000-0004-0000-0000-0000B3010000}"/>
    <hyperlink ref="E447" location="A126257902C" display="A126257902C" xr:uid="{00000000-0004-0000-0000-0000B4010000}"/>
    <hyperlink ref="E448" location="A126272590K" display="A126272590K" xr:uid="{00000000-0004-0000-0000-0000B5010000}"/>
    <hyperlink ref="E449" location="A126265246T" display="A126265246T" xr:uid="{00000000-0004-0000-0000-0000B6010000}"/>
    <hyperlink ref="E450" location="A126257874F" display="A126257874F" xr:uid="{00000000-0004-0000-0000-0000B7010000}"/>
    <hyperlink ref="E451" location="A126272562A" display="A126272562A" xr:uid="{00000000-0004-0000-0000-0000B8010000}"/>
    <hyperlink ref="E452" location="A126265218J" display="A126265218J" xr:uid="{00000000-0004-0000-0000-0000B9010000}"/>
    <hyperlink ref="E453" location="A126257906L" display="A126257906L" xr:uid="{00000000-0004-0000-0000-0000BA010000}"/>
    <hyperlink ref="E454" location="A126272594V" display="A126272594V" xr:uid="{00000000-0004-0000-0000-0000BB010000}"/>
    <hyperlink ref="E455" location="A126265250J" display="A126265250J" xr:uid="{00000000-0004-0000-0000-0000BC010000}"/>
    <hyperlink ref="E456" location="A126257818L" display="A126257818L" xr:uid="{00000000-0004-0000-0000-0000BD010000}"/>
    <hyperlink ref="E457" location="A126272506J" display="A126272506J" xr:uid="{00000000-0004-0000-0000-0000BE010000}"/>
    <hyperlink ref="E458" location="A126265162J" display="A126265162J" xr:uid="{00000000-0004-0000-0000-0000BF010000}"/>
    <hyperlink ref="E459" location="A126257778F" display="A126257778F" xr:uid="{00000000-0004-0000-0000-0000C0010000}"/>
    <hyperlink ref="E460" location="A126272466A" display="A126272466A" xr:uid="{00000000-0004-0000-0000-0000C1010000}"/>
    <hyperlink ref="E461" location="A126265122R" display="A126265122R" xr:uid="{00000000-0004-0000-0000-0000C2010000}"/>
    <hyperlink ref="E462" location="A126257790W" display="A126257790W" xr:uid="{00000000-0004-0000-0000-0000C3010000}"/>
    <hyperlink ref="E463" location="A126272478K" display="A126272478K" xr:uid="{00000000-0004-0000-0000-0000C4010000}"/>
    <hyperlink ref="E464" location="A126265134X" display="A126265134X" xr:uid="{00000000-0004-0000-0000-0000C5010000}"/>
    <hyperlink ref="E465" location="A126257850L" display="A126257850L" xr:uid="{00000000-0004-0000-0000-0000C6010000}"/>
    <hyperlink ref="E466" location="A126272538A" display="A126272538A" xr:uid="{00000000-0004-0000-0000-0000C7010000}"/>
    <hyperlink ref="E467" location="A126265194A" display="A126265194A" xr:uid="{00000000-0004-0000-0000-0000C8010000}"/>
    <hyperlink ref="E468" location="A126257794F" display="A126257794F" xr:uid="{00000000-0004-0000-0000-0000C9010000}"/>
    <hyperlink ref="E469" location="A126272482A" display="A126272482A" xr:uid="{00000000-0004-0000-0000-0000CA010000}"/>
    <hyperlink ref="E470" location="A126265138J" display="A126265138J" xr:uid="{00000000-0004-0000-0000-0000CB010000}"/>
    <hyperlink ref="E471" location="A126257786F" display="A126257786F" xr:uid="{00000000-0004-0000-0000-0000CC010000}"/>
    <hyperlink ref="E472" location="A126272474A" display="A126272474A" xr:uid="{00000000-0004-0000-0000-0000CD010000}"/>
    <hyperlink ref="E473" location="A126265130R" display="A126265130R" xr:uid="{00000000-0004-0000-0000-0000CE010000}"/>
    <hyperlink ref="E474" location="A126257878R" display="A126257878R" xr:uid="{00000000-0004-0000-0000-0000CF010000}"/>
    <hyperlink ref="E475" location="A126272566K" display="A126272566K" xr:uid="{00000000-0004-0000-0000-0000D0010000}"/>
    <hyperlink ref="E476" location="A126265222X" display="A126265222X" xr:uid="{00000000-0004-0000-0000-0000D1010000}"/>
    <hyperlink ref="E477" location="A126257882F" display="A126257882F" xr:uid="{00000000-0004-0000-0000-0000D2010000}"/>
    <hyperlink ref="E478" location="A126272570A" display="A126272570A" xr:uid="{00000000-0004-0000-0000-0000D3010000}"/>
    <hyperlink ref="E479" location="A126265226J" display="A126265226J" xr:uid="{00000000-0004-0000-0000-0000D4010000}"/>
    <hyperlink ref="E480" location="A126257802V" display="A126257802V" xr:uid="{00000000-0004-0000-0000-0000D5010000}"/>
    <hyperlink ref="E481" location="A126272490A" display="A126272490A" xr:uid="{00000000-0004-0000-0000-0000D6010000}"/>
    <hyperlink ref="E482" location="A126265146J" display="A126265146J" xr:uid="{00000000-0004-0000-0000-0000D7010000}"/>
    <hyperlink ref="E483" location="A126257782W" display="A126257782W" xr:uid="{00000000-0004-0000-0000-0000D8010000}"/>
    <hyperlink ref="E484" location="A126272470T" display="A126272470T" xr:uid="{00000000-0004-0000-0000-0000D9010000}"/>
    <hyperlink ref="E485" location="A126265126X" display="A126265126X" xr:uid="{00000000-0004-0000-0000-0000DA010000}"/>
    <hyperlink ref="E486" location="A126257822C" display="A126257822C" xr:uid="{00000000-0004-0000-0000-0000DB010000}"/>
    <hyperlink ref="E487" location="A126272510X" display="A126272510X" xr:uid="{00000000-0004-0000-0000-0000DC010000}"/>
    <hyperlink ref="E488" location="A126265166T" display="A126265166T" xr:uid="{00000000-0004-0000-0000-0000DD010000}"/>
    <hyperlink ref="E489" location="A126257798R" display="A126257798R" xr:uid="{00000000-0004-0000-0000-0000DE010000}"/>
    <hyperlink ref="E490" location="A126272486K" display="A126272486K" xr:uid="{00000000-0004-0000-0000-0000DF010000}"/>
    <hyperlink ref="E491" location="A126265142X" display="A126265142X" xr:uid="{00000000-0004-0000-0000-0000E0010000}"/>
    <hyperlink ref="E492" location="A126257826L" display="A126257826L" xr:uid="{00000000-0004-0000-0000-0000E1010000}"/>
    <hyperlink ref="E493" location="A126272514J" display="A126272514J" xr:uid="{00000000-0004-0000-0000-0000E2010000}"/>
    <hyperlink ref="E494" location="A126265170J" display="A126265170J" xr:uid="{00000000-0004-0000-0000-0000E3010000}"/>
    <hyperlink ref="E495" location="A126257806C" display="A126257806C" xr:uid="{00000000-0004-0000-0000-0000E4010000}"/>
    <hyperlink ref="E496" location="A126272494K" display="A126272494K" xr:uid="{00000000-0004-0000-0000-0000E5010000}"/>
    <hyperlink ref="E497" location="A126265150X" display="A126265150X" xr:uid="{00000000-0004-0000-0000-0000E6010000}"/>
    <hyperlink ref="E498" location="A126257830C" display="A126257830C" xr:uid="{00000000-0004-0000-0000-0000E7010000}"/>
    <hyperlink ref="E499" location="A126272518T" display="A126272518T" xr:uid="{00000000-0004-0000-0000-0000E8010000}"/>
    <hyperlink ref="E500" location="A126265174T" display="A126265174T" xr:uid="{00000000-0004-0000-0000-0000E9010000}"/>
    <hyperlink ref="E501" location="A126257858F" display="A126257858F" xr:uid="{00000000-0004-0000-0000-0000EA010000}"/>
    <hyperlink ref="E502" location="A126272546A" display="A126272546A" xr:uid="{00000000-0004-0000-0000-0000EB010000}"/>
    <hyperlink ref="E503" location="A126265202R" display="A126265202R" xr:uid="{00000000-0004-0000-0000-0000EC010000}"/>
    <hyperlink ref="E504" location="A126257834L" display="A126257834L" xr:uid="{00000000-0004-0000-0000-0000ED010000}"/>
    <hyperlink ref="E505" location="A126272522J" display="A126272522J" xr:uid="{00000000-0004-0000-0000-0000EE010000}"/>
    <hyperlink ref="E506" location="A126265178A" display="A126265178A" xr:uid="{00000000-0004-0000-0000-0000EF010000}"/>
    <hyperlink ref="E507" location="A126257810V" display="A126257810V" xr:uid="{00000000-0004-0000-0000-0000F0010000}"/>
    <hyperlink ref="E508" location="A126272498V" display="A126272498V" xr:uid="{00000000-0004-0000-0000-0000F1010000}"/>
    <hyperlink ref="E509" location="A126265154J" display="A126265154J" xr:uid="{00000000-0004-0000-0000-0000F2010000}"/>
    <hyperlink ref="E510" location="A126257886R" display="A126257886R" xr:uid="{00000000-0004-0000-0000-0000F3010000}"/>
    <hyperlink ref="E511" location="A126272574K" display="A126272574K" xr:uid="{00000000-0004-0000-0000-0000F4010000}"/>
    <hyperlink ref="E512" location="A126265230X" display="A126265230X" xr:uid="{00000000-0004-0000-0000-0000F5010000}"/>
    <hyperlink ref="E513" location="A126257862W" display="A126257862W" xr:uid="{00000000-0004-0000-0000-0000F6010000}"/>
    <hyperlink ref="E514" location="A126272550T" display="A126272550T" xr:uid="{00000000-0004-0000-0000-0000F7010000}"/>
    <hyperlink ref="E515" location="A126265206X" display="A126265206X" xr:uid="{00000000-0004-0000-0000-0000F8010000}"/>
    <hyperlink ref="E516" location="A126257866F" display="A126257866F" xr:uid="{00000000-0004-0000-0000-0000F9010000}"/>
    <hyperlink ref="E517" location="A126272554A" display="A126272554A" xr:uid="{00000000-0004-0000-0000-0000FA010000}"/>
    <hyperlink ref="E518" location="A126265210R" display="A126265210R" xr:uid="{00000000-0004-0000-0000-0000FB010000}"/>
    <hyperlink ref="E519" location="A126257910C" display="A126257910C" xr:uid="{00000000-0004-0000-0000-0000FC010000}"/>
    <hyperlink ref="E520" location="A126272598C" display="A126272598C" xr:uid="{00000000-0004-0000-0000-0000FD010000}"/>
    <hyperlink ref="E521" location="A126265254T" display="A126265254T" xr:uid="{00000000-0004-0000-0000-0000FE010000}"/>
    <hyperlink ref="E522" location="A126254182L" display="A126254182L" xr:uid="{00000000-0004-0000-0000-0000FF010000}"/>
    <hyperlink ref="E523" location="A126268870A" display="A126268870A" xr:uid="{00000000-0004-0000-0000-000000020000}"/>
    <hyperlink ref="E524" location="A126261526L" display="A126261526L" xr:uid="{00000000-0004-0000-0000-000001020000}"/>
    <hyperlink ref="E525" location="A126254218C" display="A126254218C" xr:uid="{00000000-0004-0000-0000-000002020000}"/>
    <hyperlink ref="E526" location="A126268906T" display="A126268906T" xr:uid="{00000000-0004-0000-0000-000003020000}"/>
    <hyperlink ref="E527" location="A126261562W" display="A126261562W" xr:uid="{00000000-0004-0000-0000-000004020000}"/>
    <hyperlink ref="E528" location="A126254166L" display="A126254166L" xr:uid="{00000000-0004-0000-0000-000005020000}"/>
    <hyperlink ref="E529" location="A126268854A" display="A126268854A" xr:uid="{00000000-0004-0000-0000-000006020000}"/>
    <hyperlink ref="E530" location="A126261510V" display="A126261510V" xr:uid="{00000000-0004-0000-0000-000007020000}"/>
    <hyperlink ref="E531" location="A126254222V" display="A126254222V" xr:uid="{00000000-0004-0000-0000-000008020000}"/>
    <hyperlink ref="E532" location="A126268910J" display="A126268910J" xr:uid="{00000000-0004-0000-0000-000009020000}"/>
    <hyperlink ref="E533" location="A126261566F" display="A126261566F" xr:uid="{00000000-0004-0000-0000-00000A020000}"/>
    <hyperlink ref="E534" location="A126254226C" display="A126254226C" xr:uid="{00000000-0004-0000-0000-00000B020000}"/>
    <hyperlink ref="E535" location="A126268914T" display="A126268914T" xr:uid="{00000000-0004-0000-0000-00000C020000}"/>
    <hyperlink ref="E536" location="A126261570W" display="A126261570W" xr:uid="{00000000-0004-0000-0000-00000D020000}"/>
    <hyperlink ref="E537" location="A126254170C" display="A126254170C" xr:uid="{00000000-0004-0000-0000-00000E020000}"/>
    <hyperlink ref="E538" location="A126268858K" display="A126268858K" xr:uid="{00000000-0004-0000-0000-00000F020000}"/>
    <hyperlink ref="E539" location="A126261514C" display="A126261514C" xr:uid="{00000000-0004-0000-0000-000010020000}"/>
    <hyperlink ref="E540" location="A126254174L" display="A126254174L" xr:uid="{00000000-0004-0000-0000-000011020000}"/>
    <hyperlink ref="E541" location="A126268862A" display="A126268862A" xr:uid="{00000000-0004-0000-0000-000012020000}"/>
    <hyperlink ref="E542" location="A126261518L" display="A126261518L" xr:uid="{00000000-0004-0000-0000-000013020000}"/>
    <hyperlink ref="E543" location="A126254198F" display="A126254198F" xr:uid="{00000000-0004-0000-0000-000014020000}"/>
    <hyperlink ref="E544" location="A126268886V" display="A126268886V" xr:uid="{00000000-0004-0000-0000-000015020000}"/>
    <hyperlink ref="E545" location="A126261542L" display="A126261542L" xr:uid="{00000000-0004-0000-0000-000016020000}"/>
    <hyperlink ref="E546" location="A126254142V" display="A126254142V" xr:uid="{00000000-0004-0000-0000-000017020000}"/>
    <hyperlink ref="E547" location="A126268830J" display="A126268830J" xr:uid="{00000000-0004-0000-0000-000018020000}"/>
    <hyperlink ref="E548" location="A126261486F" display="A126261486F" xr:uid="{00000000-0004-0000-0000-000019020000}"/>
    <hyperlink ref="E549" location="A126254230V" display="A126254230V" xr:uid="{00000000-0004-0000-0000-00001A020000}"/>
    <hyperlink ref="E550" location="A126268918A" display="A126268918A" xr:uid="{00000000-0004-0000-0000-00001B020000}"/>
    <hyperlink ref="E551" location="A126261574F" display="A126261574F" xr:uid="{00000000-0004-0000-0000-00001C020000}"/>
    <hyperlink ref="E552" location="A126254202K" display="A126254202K" xr:uid="{00000000-0004-0000-0000-00001D020000}"/>
    <hyperlink ref="E553" location="A126268890K" display="A126268890K" xr:uid="{00000000-0004-0000-0000-00001E020000}"/>
    <hyperlink ref="E554" location="A126261546W" display="A126261546W" xr:uid="{00000000-0004-0000-0000-00001F020000}"/>
    <hyperlink ref="E555" location="A126254234C" display="A126254234C" xr:uid="{00000000-0004-0000-0000-000020020000}"/>
    <hyperlink ref="E556" location="A126268922T" display="A126268922T" xr:uid="{00000000-0004-0000-0000-000021020000}"/>
    <hyperlink ref="E557" location="A126261578R" display="A126261578R" xr:uid="{00000000-0004-0000-0000-000022020000}"/>
    <hyperlink ref="E558" location="A126254146C" display="A126254146C" xr:uid="{00000000-0004-0000-0000-000023020000}"/>
    <hyperlink ref="E559" location="A126268834T" display="A126268834T" xr:uid="{00000000-0004-0000-0000-000024020000}"/>
    <hyperlink ref="E560" location="A126261490W" display="A126261490W" xr:uid="{00000000-0004-0000-0000-000025020000}"/>
    <hyperlink ref="E561" location="A126254106K" display="A126254106K" xr:uid="{00000000-0004-0000-0000-000026020000}"/>
    <hyperlink ref="E562" location="A126268794K" display="A126268794K" xr:uid="{00000000-0004-0000-0000-000027020000}"/>
    <hyperlink ref="E563" location="A126261450C" display="A126261450C" xr:uid="{00000000-0004-0000-0000-000028020000}"/>
    <hyperlink ref="E564" location="A126254118V" display="A126254118V" xr:uid="{00000000-0004-0000-0000-000029020000}"/>
    <hyperlink ref="E565" location="A126268806J" display="A126268806J" xr:uid="{00000000-0004-0000-0000-00002A020000}"/>
    <hyperlink ref="E566" location="A126261462L" display="A126261462L" xr:uid="{00000000-0004-0000-0000-00002B020000}"/>
    <hyperlink ref="E567" location="A126254178W" display="A126254178W" xr:uid="{00000000-0004-0000-0000-00002C020000}"/>
    <hyperlink ref="E568" location="A126268866K" display="A126268866K" xr:uid="{00000000-0004-0000-0000-00002D020000}"/>
    <hyperlink ref="E569" location="A126261522C" display="A126261522C" xr:uid="{00000000-0004-0000-0000-00002E020000}"/>
    <hyperlink ref="E570" location="A126254122K" display="A126254122K" xr:uid="{00000000-0004-0000-0000-00002F020000}"/>
    <hyperlink ref="E571" location="A126268810X" display="A126268810X" xr:uid="{00000000-0004-0000-0000-000030020000}"/>
    <hyperlink ref="E572" location="A126261466W" display="A126261466W" xr:uid="{00000000-0004-0000-0000-000031020000}"/>
    <hyperlink ref="E573" location="A126254114K" display="A126254114K" xr:uid="{00000000-0004-0000-0000-000032020000}"/>
    <hyperlink ref="E574" location="A126268802X" display="A126268802X" xr:uid="{00000000-0004-0000-0000-000033020000}"/>
    <hyperlink ref="E575" location="A126261458W" display="A126261458W" xr:uid="{00000000-0004-0000-0000-000034020000}"/>
    <hyperlink ref="E576" location="A126254206V" display="A126254206V" xr:uid="{00000000-0004-0000-0000-000035020000}"/>
    <hyperlink ref="E577" location="A126268894V" display="A126268894V" xr:uid="{00000000-0004-0000-0000-000036020000}"/>
    <hyperlink ref="E578" location="A126261550L" display="A126261550L" xr:uid="{00000000-0004-0000-0000-000037020000}"/>
    <hyperlink ref="E579" location="A126254210K" display="A126254210K" xr:uid="{00000000-0004-0000-0000-000038020000}"/>
    <hyperlink ref="E580" location="A126268898C" display="A126268898C" xr:uid="{00000000-0004-0000-0000-000039020000}"/>
    <hyperlink ref="E581" location="A126261554W" display="A126261554W" xr:uid="{00000000-0004-0000-0000-00003A020000}"/>
    <hyperlink ref="E582" location="A126254130K" display="A126254130K" xr:uid="{00000000-0004-0000-0000-00003B020000}"/>
    <hyperlink ref="E583" location="A126268818T" display="A126268818T" xr:uid="{00000000-0004-0000-0000-00003C020000}"/>
    <hyperlink ref="E584" location="A126261474W" display="A126261474W" xr:uid="{00000000-0004-0000-0000-00003D020000}"/>
    <hyperlink ref="E585" location="A126254110A" display="A126254110A" xr:uid="{00000000-0004-0000-0000-00003E020000}"/>
    <hyperlink ref="E586" location="A126268798V" display="A126268798V" xr:uid="{00000000-0004-0000-0000-00003F020000}"/>
    <hyperlink ref="E587" location="A126261454L" display="A126261454L" xr:uid="{00000000-0004-0000-0000-000040020000}"/>
    <hyperlink ref="E588" location="A126254150V" display="A126254150V" xr:uid="{00000000-0004-0000-0000-000041020000}"/>
    <hyperlink ref="E589" location="A126268838A" display="A126268838A" xr:uid="{00000000-0004-0000-0000-000042020000}"/>
    <hyperlink ref="E590" location="A126261494F" display="A126261494F" xr:uid="{00000000-0004-0000-0000-000043020000}"/>
    <hyperlink ref="E591" location="A126254126V" display="A126254126V" xr:uid="{00000000-0004-0000-0000-000044020000}"/>
    <hyperlink ref="E592" location="A126268814J" display="A126268814J" xr:uid="{00000000-0004-0000-0000-000045020000}"/>
    <hyperlink ref="E593" location="A126261470L" display="A126261470L" xr:uid="{00000000-0004-0000-0000-000046020000}"/>
    <hyperlink ref="E594" location="A126254154C" display="A126254154C" xr:uid="{00000000-0004-0000-0000-000047020000}"/>
    <hyperlink ref="E595" location="A126268842T" display="A126268842T" xr:uid="{00000000-0004-0000-0000-000048020000}"/>
    <hyperlink ref="E596" location="A126261498R" display="A126261498R" xr:uid="{00000000-0004-0000-0000-000049020000}"/>
    <hyperlink ref="E597" location="A126254134V" display="A126254134V" xr:uid="{00000000-0004-0000-0000-00004A020000}"/>
    <hyperlink ref="E598" location="A126268822J" display="A126268822J" xr:uid="{00000000-0004-0000-0000-00004B020000}"/>
    <hyperlink ref="E599" location="A126261478F" display="A126261478F" xr:uid="{00000000-0004-0000-0000-00004C020000}"/>
    <hyperlink ref="E600" location="A126254158L" display="A126254158L" xr:uid="{00000000-0004-0000-0000-00004D020000}"/>
    <hyperlink ref="E601" location="A126268846A" display="A126268846A" xr:uid="{00000000-0004-0000-0000-00004E020000}"/>
    <hyperlink ref="E602" location="A126261502V" display="A126261502V" xr:uid="{00000000-0004-0000-0000-00004F020000}"/>
    <hyperlink ref="E603" location="A126254186W" display="A126254186W" xr:uid="{00000000-0004-0000-0000-000050020000}"/>
    <hyperlink ref="E604" location="A126268874K" display="A126268874K" xr:uid="{00000000-0004-0000-0000-000051020000}"/>
    <hyperlink ref="E605" location="A126261530C" display="A126261530C" xr:uid="{00000000-0004-0000-0000-000052020000}"/>
    <hyperlink ref="E606" location="A126254162C" display="A126254162C" xr:uid="{00000000-0004-0000-0000-000053020000}"/>
    <hyperlink ref="E607" location="A126268850T" display="A126268850T" xr:uid="{00000000-0004-0000-0000-000054020000}"/>
    <hyperlink ref="E608" location="A126261506C" display="A126261506C" xr:uid="{00000000-0004-0000-0000-000055020000}"/>
    <hyperlink ref="E609" location="A126254138C" display="A126254138C" xr:uid="{00000000-0004-0000-0000-000056020000}"/>
    <hyperlink ref="E610" location="A126268826T" display="A126268826T" xr:uid="{00000000-0004-0000-0000-000057020000}"/>
    <hyperlink ref="E611" location="A126261482W" display="A126261482W" xr:uid="{00000000-0004-0000-0000-000058020000}"/>
    <hyperlink ref="E612" location="A126254214V" display="A126254214V" xr:uid="{00000000-0004-0000-0000-000059020000}"/>
    <hyperlink ref="E613" location="A126268902J" display="A126268902J" xr:uid="{00000000-0004-0000-0000-00005A020000}"/>
    <hyperlink ref="E614" location="A126261558F" display="A126261558F" xr:uid="{00000000-0004-0000-0000-00005B020000}"/>
    <hyperlink ref="E615" location="A126254190L" display="A126254190L" xr:uid="{00000000-0004-0000-0000-00005C020000}"/>
    <hyperlink ref="E616" location="A126268878V" display="A126268878V" xr:uid="{00000000-0004-0000-0000-00005D020000}"/>
    <hyperlink ref="E617" location="A126261534L" display="A126261534L" xr:uid="{00000000-0004-0000-0000-00005E020000}"/>
    <hyperlink ref="E618" location="A126254194W" display="A126254194W" xr:uid="{00000000-0004-0000-0000-00005F020000}"/>
    <hyperlink ref="E619" location="A126268882K" display="A126268882K" xr:uid="{00000000-0004-0000-0000-000060020000}"/>
    <hyperlink ref="E620" location="A126261538W" display="A126261538W" xr:uid="{00000000-0004-0000-0000-000061020000}"/>
    <hyperlink ref="E621" location="A126254238L" display="A126254238L" xr:uid="{00000000-0004-0000-0000-000062020000}"/>
    <hyperlink ref="E622" location="A126268926A" display="A126268926A" xr:uid="{00000000-0004-0000-0000-000063020000}"/>
    <hyperlink ref="E623" location="A126261582F" display="A126261582F" xr:uid="{00000000-0004-0000-0000-000064020000}"/>
    <hyperlink ref="E624" location="A126252550V" display="A126252550V" xr:uid="{00000000-0004-0000-0000-000065020000}"/>
    <hyperlink ref="E625" location="A126267238C" display="A126267238C" xr:uid="{00000000-0004-0000-0000-000066020000}"/>
    <hyperlink ref="E626" location="A126259894A" display="A126259894A" xr:uid="{00000000-0004-0000-0000-000067020000}"/>
    <hyperlink ref="E627" location="A126252586W" display="A126252586W" xr:uid="{00000000-0004-0000-0000-000068020000}"/>
    <hyperlink ref="E628" location="A126267274L" display="A126267274L" xr:uid="{00000000-0004-0000-0000-000069020000}"/>
    <hyperlink ref="E629" location="A126259930X" display="A126259930X" xr:uid="{00000000-0004-0000-0000-00006A020000}"/>
    <hyperlink ref="E630" location="A126252534V" display="A126252534V" xr:uid="{00000000-0004-0000-0000-00006B020000}"/>
    <hyperlink ref="E631" location="A126267222K" display="A126267222K" xr:uid="{00000000-0004-0000-0000-00006C020000}"/>
    <hyperlink ref="E632" location="A126259878A" display="A126259878A" xr:uid="{00000000-0004-0000-0000-00006D020000}"/>
    <hyperlink ref="E633" location="A126252590L" display="A126252590L" xr:uid="{00000000-0004-0000-0000-00006E020000}"/>
    <hyperlink ref="E634" location="A126267278W" display="A126267278W" xr:uid="{00000000-0004-0000-0000-00006F020000}"/>
    <hyperlink ref="E635" location="A126259934J" display="A126259934J" xr:uid="{00000000-0004-0000-0000-000070020000}"/>
    <hyperlink ref="E636" location="A126252594W" display="A126252594W" xr:uid="{00000000-0004-0000-0000-000071020000}"/>
    <hyperlink ref="E637" location="A126267282L" display="A126267282L" xr:uid="{00000000-0004-0000-0000-000072020000}"/>
    <hyperlink ref="E638" location="A126259938T" display="A126259938T" xr:uid="{00000000-0004-0000-0000-000073020000}"/>
    <hyperlink ref="E639" location="A126252538C" display="A126252538C" xr:uid="{00000000-0004-0000-0000-000074020000}"/>
    <hyperlink ref="E640" location="A126267226V" display="A126267226V" xr:uid="{00000000-0004-0000-0000-000075020000}"/>
    <hyperlink ref="E641" location="A126259882T" display="A126259882T" xr:uid="{00000000-0004-0000-0000-000076020000}"/>
    <hyperlink ref="E642" location="A126252542V" display="A126252542V" xr:uid="{00000000-0004-0000-0000-000077020000}"/>
    <hyperlink ref="E643" location="A126267230K" display="A126267230K" xr:uid="{00000000-0004-0000-0000-000078020000}"/>
    <hyperlink ref="E644" location="A126259886A" display="A126259886A" xr:uid="{00000000-0004-0000-0000-000079020000}"/>
    <hyperlink ref="E645" location="A126252566L" display="A126252566L" xr:uid="{00000000-0004-0000-0000-00007A020000}"/>
    <hyperlink ref="E646" location="A126267254C" display="A126267254C" xr:uid="{00000000-0004-0000-0000-00007B020000}"/>
    <hyperlink ref="E647" location="A126259910R" display="A126259910R" xr:uid="{00000000-0004-0000-0000-00007C020000}"/>
    <hyperlink ref="E648" location="A126252510A" display="A126252510A" xr:uid="{00000000-0004-0000-0000-00007D020000}"/>
    <hyperlink ref="E649" location="A126267198W" display="A126267198W" xr:uid="{00000000-0004-0000-0000-00007E020000}"/>
    <hyperlink ref="E650" location="A126259854J" display="A126259854J" xr:uid="{00000000-0004-0000-0000-00007F020000}"/>
    <hyperlink ref="E651" location="A126252598F" display="A126252598F" xr:uid="{00000000-0004-0000-0000-000080020000}"/>
    <hyperlink ref="E652" location="A126267286W" display="A126267286W" xr:uid="{00000000-0004-0000-0000-000081020000}"/>
    <hyperlink ref="E653" location="A126259942J" display="A126259942J" xr:uid="{00000000-0004-0000-0000-000082020000}"/>
    <hyperlink ref="E654" location="A126252570C" display="A126252570C" xr:uid="{00000000-0004-0000-0000-000083020000}"/>
    <hyperlink ref="E655" location="A126267258L" display="A126267258L" xr:uid="{00000000-0004-0000-0000-000084020000}"/>
    <hyperlink ref="E656" location="A126259914X" display="A126259914X" xr:uid="{00000000-0004-0000-0000-000085020000}"/>
    <hyperlink ref="E657" location="A126252602K" display="A126252602K" xr:uid="{00000000-0004-0000-0000-000086020000}"/>
    <hyperlink ref="E658" location="A126267290L" display="A126267290L" xr:uid="{00000000-0004-0000-0000-000087020000}"/>
    <hyperlink ref="E659" location="A126259946T" display="A126259946T" xr:uid="{00000000-0004-0000-0000-000088020000}"/>
    <hyperlink ref="E660" location="A126252514K" display="A126252514K" xr:uid="{00000000-0004-0000-0000-000089020000}"/>
    <hyperlink ref="E661" location="A126267202A" display="A126267202A" xr:uid="{00000000-0004-0000-0000-00008A020000}"/>
    <hyperlink ref="E662" location="A126259858T" display="A126259858T" xr:uid="{00000000-0004-0000-0000-00008B020000}"/>
    <hyperlink ref="E663" location="A126252474C" display="A126252474C" xr:uid="{00000000-0004-0000-0000-00008C020000}"/>
    <hyperlink ref="E664" location="A126267162V" display="A126267162V" xr:uid="{00000000-0004-0000-0000-00008D020000}"/>
    <hyperlink ref="E665" location="A126259818X" display="A126259818X" xr:uid="{00000000-0004-0000-0000-00008E020000}"/>
    <hyperlink ref="E666" location="A126252486L" display="A126252486L" xr:uid="{00000000-0004-0000-0000-00008F020000}"/>
    <hyperlink ref="E667" location="A126267174C" display="A126267174C" xr:uid="{00000000-0004-0000-0000-000090020000}"/>
    <hyperlink ref="E668" location="A126259830R" display="A126259830R" xr:uid="{00000000-0004-0000-0000-000091020000}"/>
    <hyperlink ref="E669" location="A126252546C" display="A126252546C" xr:uid="{00000000-0004-0000-0000-000092020000}"/>
    <hyperlink ref="E670" location="A126267234V" display="A126267234V" xr:uid="{00000000-0004-0000-0000-000093020000}"/>
    <hyperlink ref="E671" location="A126259890T" display="A126259890T" xr:uid="{00000000-0004-0000-0000-000094020000}"/>
    <hyperlink ref="E672" location="A126252490C" display="A126252490C" xr:uid="{00000000-0004-0000-0000-000095020000}"/>
    <hyperlink ref="E673" location="A126267178L" display="A126267178L" xr:uid="{00000000-0004-0000-0000-000096020000}"/>
    <hyperlink ref="E674" location="A126259834X" display="A126259834X" xr:uid="{00000000-0004-0000-0000-000097020000}"/>
    <hyperlink ref="E675" location="A126252482C" display="A126252482C" xr:uid="{00000000-0004-0000-0000-000098020000}"/>
    <hyperlink ref="E676" location="A126267170V" display="A126267170V" xr:uid="{00000000-0004-0000-0000-000099020000}"/>
    <hyperlink ref="E677" location="A126259826X" display="A126259826X" xr:uid="{00000000-0004-0000-0000-00009A020000}"/>
    <hyperlink ref="E678" location="A126252574L" display="A126252574L" xr:uid="{00000000-0004-0000-0000-00009B020000}"/>
    <hyperlink ref="E679" location="A126267262C" display="A126267262C" xr:uid="{00000000-0004-0000-0000-00009C020000}"/>
    <hyperlink ref="E680" location="A126259918J" display="A126259918J" xr:uid="{00000000-0004-0000-0000-00009D020000}"/>
    <hyperlink ref="E681" location="A126252578W" display="A126252578W" xr:uid="{00000000-0004-0000-0000-00009E020000}"/>
    <hyperlink ref="E682" location="A126267266L" display="A126267266L" xr:uid="{00000000-0004-0000-0000-00009F020000}"/>
    <hyperlink ref="E683" location="A126259922X" display="A126259922X" xr:uid="{00000000-0004-0000-0000-0000A0020000}"/>
    <hyperlink ref="E684" location="A126252498W" display="A126252498W" xr:uid="{00000000-0004-0000-0000-0000A1020000}"/>
    <hyperlink ref="E685" location="A126267186L" display="A126267186L" xr:uid="{00000000-0004-0000-0000-0000A2020000}"/>
    <hyperlink ref="E686" location="A126259842X" display="A126259842X" xr:uid="{00000000-0004-0000-0000-0000A3020000}"/>
    <hyperlink ref="E687" location="A126252478L" display="A126252478L" xr:uid="{00000000-0004-0000-0000-0000A4020000}"/>
    <hyperlink ref="E688" location="A126267166C" display="A126267166C" xr:uid="{00000000-0004-0000-0000-0000A5020000}"/>
    <hyperlink ref="E689" location="A126259822R" display="A126259822R" xr:uid="{00000000-0004-0000-0000-0000A6020000}"/>
    <hyperlink ref="E690" location="A126252518V" display="A126252518V" xr:uid="{00000000-0004-0000-0000-0000A7020000}"/>
    <hyperlink ref="E691" location="A126267206K" display="A126267206K" xr:uid="{00000000-0004-0000-0000-0000A8020000}"/>
    <hyperlink ref="E692" location="A126259862J" display="A126259862J" xr:uid="{00000000-0004-0000-0000-0000A9020000}"/>
    <hyperlink ref="E693" location="A126252494L" display="A126252494L" xr:uid="{00000000-0004-0000-0000-0000AA020000}"/>
    <hyperlink ref="E694" location="A126267182C" display="A126267182C" xr:uid="{00000000-0004-0000-0000-0000AB020000}"/>
    <hyperlink ref="E695" location="A126259838J" display="A126259838J" xr:uid="{00000000-0004-0000-0000-0000AC020000}"/>
    <hyperlink ref="E696" location="A126252522K" display="A126252522K" xr:uid="{00000000-0004-0000-0000-0000AD020000}"/>
    <hyperlink ref="E697" location="A126267210A" display="A126267210A" xr:uid="{00000000-0004-0000-0000-0000AE020000}"/>
    <hyperlink ref="E698" location="A126259866T" display="A126259866T" xr:uid="{00000000-0004-0000-0000-0000AF020000}"/>
    <hyperlink ref="E699" location="A126252502A" display="A126252502A" xr:uid="{00000000-0004-0000-0000-0000B0020000}"/>
    <hyperlink ref="E700" location="A126267190C" display="A126267190C" xr:uid="{00000000-0004-0000-0000-0000B1020000}"/>
    <hyperlink ref="E701" location="A126259846J" display="A126259846J" xr:uid="{00000000-0004-0000-0000-0000B2020000}"/>
    <hyperlink ref="E702" location="A126252526V" display="A126252526V" xr:uid="{00000000-0004-0000-0000-0000B3020000}"/>
    <hyperlink ref="E703" location="A126267214K" display="A126267214K" xr:uid="{00000000-0004-0000-0000-0000B4020000}"/>
    <hyperlink ref="E704" location="A126259870J" display="A126259870J" xr:uid="{00000000-0004-0000-0000-0000B5020000}"/>
    <hyperlink ref="E705" location="A126252554C" display="A126252554C" xr:uid="{00000000-0004-0000-0000-0000B6020000}"/>
    <hyperlink ref="E706" location="A126267242V" display="A126267242V" xr:uid="{00000000-0004-0000-0000-0000B7020000}"/>
    <hyperlink ref="E707" location="A126259898K" display="A126259898K" xr:uid="{00000000-0004-0000-0000-0000B8020000}"/>
    <hyperlink ref="E708" location="A126252530K" display="A126252530K" xr:uid="{00000000-0004-0000-0000-0000B9020000}"/>
    <hyperlink ref="E709" location="A126267218V" display="A126267218V" xr:uid="{00000000-0004-0000-0000-0000BA020000}"/>
    <hyperlink ref="E710" location="A126259874T" display="A126259874T" xr:uid="{00000000-0004-0000-0000-0000BB020000}"/>
    <hyperlink ref="E711" location="A126252506K" display="A126252506K" xr:uid="{00000000-0004-0000-0000-0000BC020000}"/>
    <hyperlink ref="E712" location="A126267194L" display="A126267194L" xr:uid="{00000000-0004-0000-0000-0000BD020000}"/>
    <hyperlink ref="E713" location="A126259850X" display="A126259850X" xr:uid="{00000000-0004-0000-0000-0000BE020000}"/>
    <hyperlink ref="E714" location="A126252582L" display="A126252582L" xr:uid="{00000000-0004-0000-0000-0000BF020000}"/>
    <hyperlink ref="E715" location="A126267270C" display="A126267270C" xr:uid="{00000000-0004-0000-0000-0000C0020000}"/>
    <hyperlink ref="E716" location="A126259926J" display="A126259926J" xr:uid="{00000000-0004-0000-0000-0000C1020000}"/>
    <hyperlink ref="E717" location="A126252558L" display="A126252558L" xr:uid="{00000000-0004-0000-0000-0000C2020000}"/>
    <hyperlink ref="E718" location="A126267246C" display="A126267246C" xr:uid="{00000000-0004-0000-0000-0000C3020000}"/>
    <hyperlink ref="E719" location="A126259902R" display="A126259902R" xr:uid="{00000000-0004-0000-0000-0000C4020000}"/>
    <hyperlink ref="E720" location="A126252562C" display="A126252562C" xr:uid="{00000000-0004-0000-0000-0000C5020000}"/>
    <hyperlink ref="E721" location="A126267250V" display="A126267250V" xr:uid="{00000000-0004-0000-0000-0000C6020000}"/>
    <hyperlink ref="E722" location="A126259906X" display="A126259906X" xr:uid="{00000000-0004-0000-0000-0000C7020000}"/>
    <hyperlink ref="E723" location="A126252606V" display="A126252606V" xr:uid="{00000000-0004-0000-0000-0000C8020000}"/>
    <hyperlink ref="E724" location="A126267294W" display="A126267294W" xr:uid="{00000000-0004-0000-0000-0000C9020000}"/>
    <hyperlink ref="E725" location="A126259950J" display="A126259950J" xr:uid="{00000000-0004-0000-0000-0000CA020000}"/>
    <hyperlink ref="E726" location="A126252006R" display="A126252006R" xr:uid="{00000000-0004-0000-0000-0000CB020000}"/>
    <hyperlink ref="E727" location="A126266694R" display="A126266694R" xr:uid="{00000000-0004-0000-0000-0000CC020000}"/>
    <hyperlink ref="E728" location="A126259350C" display="A126259350C" xr:uid="{00000000-0004-0000-0000-0000CD020000}"/>
    <hyperlink ref="E729" location="A126252042X" display="A126252042X" xr:uid="{00000000-0004-0000-0000-0000CE020000}"/>
    <hyperlink ref="E730" location="A126266730L" display="A126266730L" xr:uid="{00000000-0004-0000-0000-0000CF020000}"/>
    <hyperlink ref="E731" location="A126259386F" display="A126259386F" xr:uid="{00000000-0004-0000-0000-0000D0020000}"/>
    <hyperlink ref="E732" location="A126251990F" display="A126251990F" xr:uid="{00000000-0004-0000-0000-0000D1020000}"/>
    <hyperlink ref="E733" location="A126266678R" display="A126266678R" xr:uid="{00000000-0004-0000-0000-0000D2020000}"/>
    <hyperlink ref="E734" location="A126259334C" display="A126259334C" xr:uid="{00000000-0004-0000-0000-0000D3020000}"/>
    <hyperlink ref="E735" location="A126252046J" display="A126252046J" xr:uid="{00000000-0004-0000-0000-0000D4020000}"/>
    <hyperlink ref="E736" location="A126266734W" display="A126266734W" xr:uid="{00000000-0004-0000-0000-0000D5020000}"/>
    <hyperlink ref="E737" location="A126259390W" display="A126259390W" xr:uid="{00000000-0004-0000-0000-0000D6020000}"/>
    <hyperlink ref="E738" location="A126252050X" display="A126252050X" xr:uid="{00000000-0004-0000-0000-0000D7020000}"/>
    <hyperlink ref="E739" location="A126266738F" display="A126266738F" xr:uid="{00000000-0004-0000-0000-0000D8020000}"/>
    <hyperlink ref="E740" location="A126259394F" display="A126259394F" xr:uid="{00000000-0004-0000-0000-0000D9020000}"/>
    <hyperlink ref="E741" location="A126251994R" display="A126251994R" xr:uid="{00000000-0004-0000-0000-0000DA020000}"/>
    <hyperlink ref="E742" location="A126266682F" display="A126266682F" xr:uid="{00000000-0004-0000-0000-0000DB020000}"/>
    <hyperlink ref="E743" location="A126259338L" display="A126259338L" xr:uid="{00000000-0004-0000-0000-0000DC020000}"/>
    <hyperlink ref="E744" location="A126251998X" display="A126251998X" xr:uid="{00000000-0004-0000-0000-0000DD020000}"/>
    <hyperlink ref="E745" location="A126266686R" display="A126266686R" xr:uid="{00000000-0004-0000-0000-0000DE020000}"/>
    <hyperlink ref="E746" location="A126259342C" display="A126259342C" xr:uid="{00000000-0004-0000-0000-0000DF020000}"/>
    <hyperlink ref="E747" location="A126252022R" display="A126252022R" xr:uid="{00000000-0004-0000-0000-0000E0020000}"/>
    <hyperlink ref="E748" location="A126266710C" display="A126266710C" xr:uid="{00000000-0004-0000-0000-0000E1020000}"/>
    <hyperlink ref="E749" location="A126259366W" display="A126259366W" xr:uid="{00000000-0004-0000-0000-0000E2020000}"/>
    <hyperlink ref="E750" location="A126251966F" display="A126251966F" xr:uid="{00000000-0004-0000-0000-0000E3020000}"/>
    <hyperlink ref="E751" location="A126266654W" display="A126266654W" xr:uid="{00000000-0004-0000-0000-0000E4020000}"/>
    <hyperlink ref="E752" location="A126259310K" display="A126259310K" xr:uid="{00000000-0004-0000-0000-0000E5020000}"/>
    <hyperlink ref="E753" location="A126252054J" display="A126252054J" xr:uid="{00000000-0004-0000-0000-0000E6020000}"/>
    <hyperlink ref="E754" location="A126266742W" display="A126266742W" xr:uid="{00000000-0004-0000-0000-0000E7020000}"/>
    <hyperlink ref="E755" location="A126259398R" display="A126259398R" xr:uid="{00000000-0004-0000-0000-0000E8020000}"/>
    <hyperlink ref="E756" location="A126252026X" display="A126252026X" xr:uid="{00000000-0004-0000-0000-0000E9020000}"/>
    <hyperlink ref="E757" location="A126266714L" display="A126266714L" xr:uid="{00000000-0004-0000-0000-0000EA020000}"/>
    <hyperlink ref="E758" location="A126259370L" display="A126259370L" xr:uid="{00000000-0004-0000-0000-0000EB020000}"/>
    <hyperlink ref="E759" location="A126252058T" display="A126252058T" xr:uid="{00000000-0004-0000-0000-0000EC020000}"/>
    <hyperlink ref="E760" location="A126266746F" display="A126266746F" xr:uid="{00000000-0004-0000-0000-0000ED020000}"/>
    <hyperlink ref="E761" location="A126259402V" display="A126259402V" xr:uid="{00000000-0004-0000-0000-0000EE020000}"/>
    <hyperlink ref="E762" location="A126251970W" display="A126251970W" xr:uid="{00000000-0004-0000-0000-0000EF020000}"/>
    <hyperlink ref="E763" location="A126266658F" display="A126266658F" xr:uid="{00000000-0004-0000-0000-0000F0020000}"/>
    <hyperlink ref="E764" location="A126259314V" display="A126259314V" xr:uid="{00000000-0004-0000-0000-0000F1020000}"/>
    <hyperlink ref="E765" location="A126251930C" display="A126251930C" xr:uid="{00000000-0004-0000-0000-0000F2020000}"/>
    <hyperlink ref="E766" location="A126266618L" display="A126266618L" xr:uid="{00000000-0004-0000-0000-0000F3020000}"/>
    <hyperlink ref="E767" location="A126259274L" display="A126259274L" xr:uid="{00000000-0004-0000-0000-0000F4020000}"/>
    <hyperlink ref="E768" location="A126251942L" display="A126251942L" xr:uid="{00000000-0004-0000-0000-0000F5020000}"/>
    <hyperlink ref="E769" location="A126266630C" display="A126266630C" xr:uid="{00000000-0004-0000-0000-0000F6020000}"/>
    <hyperlink ref="E770" location="A126259286W" display="A126259286W" xr:uid="{00000000-0004-0000-0000-0000F7020000}"/>
    <hyperlink ref="E771" location="A126252002F" display="A126252002F" xr:uid="{00000000-0004-0000-0000-0000F8020000}"/>
    <hyperlink ref="E772" location="A126266690F" display="A126266690F" xr:uid="{00000000-0004-0000-0000-0000F9020000}"/>
    <hyperlink ref="E773" location="A126259346L" display="A126259346L" xr:uid="{00000000-0004-0000-0000-0000FA020000}"/>
    <hyperlink ref="E774" location="A126251946W" display="A126251946W" xr:uid="{00000000-0004-0000-0000-0000FB020000}"/>
    <hyperlink ref="E775" location="A126266634L" display="A126266634L" xr:uid="{00000000-0004-0000-0000-0000FC020000}"/>
    <hyperlink ref="E776" location="A126259290L" display="A126259290L" xr:uid="{00000000-0004-0000-0000-0000FD020000}"/>
    <hyperlink ref="E777" location="A126251938W" display="A126251938W" xr:uid="{00000000-0004-0000-0000-0000FE020000}"/>
    <hyperlink ref="E778" location="A126266626L" display="A126266626L" xr:uid="{00000000-0004-0000-0000-0000FF020000}"/>
    <hyperlink ref="E779" location="A126259282L" display="A126259282L" xr:uid="{00000000-0004-0000-0000-000000030000}"/>
    <hyperlink ref="E780" location="A126252030R" display="A126252030R" xr:uid="{00000000-0004-0000-0000-000001030000}"/>
    <hyperlink ref="E781" location="A126266718W" display="A126266718W" xr:uid="{00000000-0004-0000-0000-000002030000}"/>
    <hyperlink ref="E782" location="A126259374W" display="A126259374W" xr:uid="{00000000-0004-0000-0000-000003030000}"/>
    <hyperlink ref="E783" location="A126252034X" display="A126252034X" xr:uid="{00000000-0004-0000-0000-000004030000}"/>
    <hyperlink ref="E784" location="A126266722L" display="A126266722L" xr:uid="{00000000-0004-0000-0000-000005030000}"/>
    <hyperlink ref="E785" location="A126259378F" display="A126259378F" xr:uid="{00000000-0004-0000-0000-000006030000}"/>
    <hyperlink ref="E786" location="A126251954W" display="A126251954W" xr:uid="{00000000-0004-0000-0000-000007030000}"/>
    <hyperlink ref="E787" location="A126266642L" display="A126266642L" xr:uid="{00000000-0004-0000-0000-000008030000}"/>
    <hyperlink ref="E788" location="A126259298F" display="A126259298F" xr:uid="{00000000-0004-0000-0000-000009030000}"/>
    <hyperlink ref="E789" location="A126251934L" display="A126251934L" xr:uid="{00000000-0004-0000-0000-00000A030000}"/>
    <hyperlink ref="E790" location="A126266622C" display="A126266622C" xr:uid="{00000000-0004-0000-0000-00000B030000}"/>
    <hyperlink ref="E791" location="A126259278W" display="A126259278W" xr:uid="{00000000-0004-0000-0000-00000C030000}"/>
    <hyperlink ref="E792" location="A126251974F" display="A126251974F" xr:uid="{00000000-0004-0000-0000-00000D030000}"/>
    <hyperlink ref="E793" location="A126266662W" display="A126266662W" xr:uid="{00000000-0004-0000-0000-00000E030000}"/>
    <hyperlink ref="E794" location="A126259318C" display="A126259318C" xr:uid="{00000000-0004-0000-0000-00000F030000}"/>
    <hyperlink ref="E795" location="A126251950L" display="A126251950L" xr:uid="{00000000-0004-0000-0000-000010030000}"/>
    <hyperlink ref="E796" location="A126266638W" display="A126266638W" xr:uid="{00000000-0004-0000-0000-000011030000}"/>
    <hyperlink ref="E797" location="A126259294W" display="A126259294W" xr:uid="{00000000-0004-0000-0000-000012030000}"/>
    <hyperlink ref="E798" location="A126251978R" display="A126251978R" xr:uid="{00000000-0004-0000-0000-000013030000}"/>
    <hyperlink ref="E799" location="A126266666F" display="A126266666F" xr:uid="{00000000-0004-0000-0000-000014030000}"/>
    <hyperlink ref="E800" location="A126259322V" display="A126259322V" xr:uid="{00000000-0004-0000-0000-000015030000}"/>
    <hyperlink ref="E801" location="A126251958F" display="A126251958F" xr:uid="{00000000-0004-0000-0000-000016030000}"/>
    <hyperlink ref="E802" location="A126266646W" display="A126266646W" xr:uid="{00000000-0004-0000-0000-000017030000}"/>
    <hyperlink ref="E803" location="A126259302K" display="A126259302K" xr:uid="{00000000-0004-0000-0000-000018030000}"/>
    <hyperlink ref="E804" location="A126251982F" display="A126251982F" xr:uid="{00000000-0004-0000-0000-000019030000}"/>
    <hyperlink ref="E805" location="A126266670W" display="A126266670W" xr:uid="{00000000-0004-0000-0000-00001A030000}"/>
    <hyperlink ref="E806" location="A126259326C" display="A126259326C" xr:uid="{00000000-0004-0000-0000-00001B030000}"/>
    <hyperlink ref="E807" location="A126252010F" display="A126252010F" xr:uid="{00000000-0004-0000-0000-00001C030000}"/>
    <hyperlink ref="E808" location="A126266698X" display="A126266698X" xr:uid="{00000000-0004-0000-0000-00001D030000}"/>
    <hyperlink ref="E809" location="A126259354L" display="A126259354L" xr:uid="{00000000-0004-0000-0000-00001E030000}"/>
    <hyperlink ref="E810" location="A126251986R" display="A126251986R" xr:uid="{00000000-0004-0000-0000-00001F030000}"/>
    <hyperlink ref="E811" location="A126266674F" display="A126266674F" xr:uid="{00000000-0004-0000-0000-000020030000}"/>
    <hyperlink ref="E812" location="A126259330V" display="A126259330V" xr:uid="{00000000-0004-0000-0000-000021030000}"/>
    <hyperlink ref="E813" location="A126251962W" display="A126251962W" xr:uid="{00000000-0004-0000-0000-000022030000}"/>
    <hyperlink ref="E814" location="A126266650L" display="A126266650L" xr:uid="{00000000-0004-0000-0000-000023030000}"/>
    <hyperlink ref="E815" location="A126259306V" display="A126259306V" xr:uid="{00000000-0004-0000-0000-000024030000}"/>
    <hyperlink ref="E816" location="A126252038J" display="A126252038J" xr:uid="{00000000-0004-0000-0000-000025030000}"/>
    <hyperlink ref="E817" location="A126266726W" display="A126266726W" xr:uid="{00000000-0004-0000-0000-000026030000}"/>
    <hyperlink ref="E818" location="A126259382W" display="A126259382W" xr:uid="{00000000-0004-0000-0000-000027030000}"/>
    <hyperlink ref="E819" location="A126252014R" display="A126252014R" xr:uid="{00000000-0004-0000-0000-000028030000}"/>
    <hyperlink ref="E820" location="A126266702C" display="A126266702C" xr:uid="{00000000-0004-0000-0000-000029030000}"/>
    <hyperlink ref="E821" location="A126259358W" display="A126259358W" xr:uid="{00000000-0004-0000-0000-00002A030000}"/>
    <hyperlink ref="E822" location="A126252018X" display="A126252018X" xr:uid="{00000000-0004-0000-0000-00002B030000}"/>
    <hyperlink ref="E823" location="A126266706L" display="A126266706L" xr:uid="{00000000-0004-0000-0000-00002C030000}"/>
    <hyperlink ref="E824" location="A126259362L" display="A126259362L" xr:uid="{00000000-0004-0000-0000-00002D030000}"/>
    <hyperlink ref="E825" location="A126252062J" display="A126252062J" xr:uid="{00000000-0004-0000-0000-00002E030000}"/>
    <hyperlink ref="E826" location="A126266750W" display="A126266750W" xr:uid="{00000000-0004-0000-0000-00002F030000}"/>
    <hyperlink ref="E827" location="A126259406C" display="A126259406C" xr:uid="{00000000-0004-0000-0000-000030030000}"/>
    <hyperlink ref="E828" location="A126252686F" display="A126252686F" xr:uid="{00000000-0004-0000-0000-000031030000}"/>
    <hyperlink ref="E829" location="A126267374W" display="A126267374W" xr:uid="{00000000-0004-0000-0000-000032030000}"/>
    <hyperlink ref="E830" location="A126260030R" display="A126260030R" xr:uid="{00000000-0004-0000-0000-000033030000}"/>
    <hyperlink ref="E831" location="A126252722C" display="A126252722C" xr:uid="{00000000-0004-0000-0000-000034030000}"/>
    <hyperlink ref="E832" location="A126267410V" display="A126267410V" xr:uid="{00000000-0004-0000-0000-000035030000}"/>
    <hyperlink ref="E833" location="A126260066T" display="A126260066T" xr:uid="{00000000-0004-0000-0000-000036030000}"/>
    <hyperlink ref="E834" location="A126252670L" display="A126252670L" xr:uid="{00000000-0004-0000-0000-000037030000}"/>
    <hyperlink ref="E835" location="A126267358W" display="A126267358W" xr:uid="{00000000-0004-0000-0000-000038030000}"/>
    <hyperlink ref="E836" location="A126260014R" display="A126260014R" xr:uid="{00000000-0004-0000-0000-000039030000}"/>
    <hyperlink ref="E837" location="A126252726L" display="A126252726L" xr:uid="{00000000-0004-0000-0000-00003A030000}"/>
    <hyperlink ref="E838" location="A126267414C" display="A126267414C" xr:uid="{00000000-0004-0000-0000-00003B030000}"/>
    <hyperlink ref="E839" location="A126260070J" display="A126260070J" xr:uid="{00000000-0004-0000-0000-00003C030000}"/>
    <hyperlink ref="E840" location="A126252730C" display="A126252730C" xr:uid="{00000000-0004-0000-0000-00003D030000}"/>
    <hyperlink ref="E841" location="A126267418L" display="A126267418L" xr:uid="{00000000-0004-0000-0000-00003E030000}"/>
    <hyperlink ref="E842" location="A126260074T" display="A126260074T" xr:uid="{00000000-0004-0000-0000-00003F030000}"/>
    <hyperlink ref="E843" location="A126252674W" display="A126252674W" xr:uid="{00000000-0004-0000-0000-000040030000}"/>
    <hyperlink ref="E844" location="A126267362L" display="A126267362L" xr:uid="{00000000-0004-0000-0000-000041030000}"/>
    <hyperlink ref="E845" location="A126260018X" display="A126260018X" xr:uid="{00000000-0004-0000-0000-000042030000}"/>
    <hyperlink ref="E846" location="A126252678F" display="A126252678F" xr:uid="{00000000-0004-0000-0000-000043030000}"/>
    <hyperlink ref="E847" location="A126267366W" display="A126267366W" xr:uid="{00000000-0004-0000-0000-000044030000}"/>
    <hyperlink ref="E848" location="A126260022R" display="A126260022R" xr:uid="{00000000-0004-0000-0000-000045030000}"/>
    <hyperlink ref="E849" location="A126252702V" display="A126252702V" xr:uid="{00000000-0004-0000-0000-000046030000}"/>
    <hyperlink ref="E850" location="A126267390W" display="A126267390W" xr:uid="{00000000-0004-0000-0000-000047030000}"/>
    <hyperlink ref="E851" location="A126260046J" display="A126260046J" xr:uid="{00000000-0004-0000-0000-000048030000}"/>
    <hyperlink ref="E852" location="A126252646L" display="A126252646L" xr:uid="{00000000-0004-0000-0000-000049030000}"/>
    <hyperlink ref="E853" location="A126267334C" display="A126267334C" xr:uid="{00000000-0004-0000-0000-00004A030000}"/>
    <hyperlink ref="E854" location="A126259990A" display="A126259990A" xr:uid="{00000000-0004-0000-0000-00004B030000}"/>
    <hyperlink ref="E855" location="A126252734L" display="A126252734L" xr:uid="{00000000-0004-0000-0000-00004C030000}"/>
    <hyperlink ref="E856" location="A126267422C" display="A126267422C" xr:uid="{00000000-0004-0000-0000-00004D030000}"/>
    <hyperlink ref="E857" location="A126260078A" display="A126260078A" xr:uid="{00000000-0004-0000-0000-00004E030000}"/>
    <hyperlink ref="E858" location="A126252706C" display="A126252706C" xr:uid="{00000000-0004-0000-0000-00004F030000}"/>
    <hyperlink ref="E859" location="A126267394F" display="A126267394F" xr:uid="{00000000-0004-0000-0000-000050030000}"/>
    <hyperlink ref="E860" location="A126260050X" display="A126260050X" xr:uid="{00000000-0004-0000-0000-000051030000}"/>
    <hyperlink ref="E861" location="A126252738W" display="A126252738W" xr:uid="{00000000-0004-0000-0000-000052030000}"/>
    <hyperlink ref="E862" location="A126267426L" display="A126267426L" xr:uid="{00000000-0004-0000-0000-000053030000}"/>
    <hyperlink ref="E863" location="A126260082T" display="A126260082T" xr:uid="{00000000-0004-0000-0000-000054030000}"/>
    <hyperlink ref="E864" location="A126252650C" display="A126252650C" xr:uid="{00000000-0004-0000-0000-000055030000}"/>
    <hyperlink ref="E865" location="A126267338L" display="A126267338L" xr:uid="{00000000-0004-0000-0000-000056030000}"/>
    <hyperlink ref="E866" location="A126259994K" display="A126259994K" xr:uid="{00000000-0004-0000-0000-000057030000}"/>
    <hyperlink ref="E867" location="A126252610K" display="A126252610K" xr:uid="{00000000-0004-0000-0000-000058030000}"/>
    <hyperlink ref="E868" location="A126267298F" display="A126267298F" xr:uid="{00000000-0004-0000-0000-000059030000}"/>
    <hyperlink ref="E869" location="A126259954T" display="A126259954T" xr:uid="{00000000-0004-0000-0000-00005A030000}"/>
    <hyperlink ref="E870" location="A126252622V" display="A126252622V" xr:uid="{00000000-0004-0000-0000-00005B030000}"/>
    <hyperlink ref="E871" location="A126267310K" display="A126267310K" xr:uid="{00000000-0004-0000-0000-00005C030000}"/>
    <hyperlink ref="E872" location="A126259966A" display="A126259966A" xr:uid="{00000000-0004-0000-0000-00005D030000}"/>
    <hyperlink ref="E873" location="A126252682W" display="A126252682W" xr:uid="{00000000-0004-0000-0000-00005E030000}"/>
    <hyperlink ref="E874" location="A126267370L" display="A126267370L" xr:uid="{00000000-0004-0000-0000-00005F030000}"/>
    <hyperlink ref="E875" location="A126260026X" display="A126260026X" xr:uid="{00000000-0004-0000-0000-000060030000}"/>
    <hyperlink ref="E876" location="A126252626C" display="A126252626C" xr:uid="{00000000-0004-0000-0000-000061030000}"/>
    <hyperlink ref="E877" location="A126267314V" display="A126267314V" xr:uid="{00000000-0004-0000-0000-000062030000}"/>
    <hyperlink ref="E878" location="A126259970T" display="A126259970T" xr:uid="{00000000-0004-0000-0000-000063030000}"/>
    <hyperlink ref="E879" location="A126252618C" display="A126252618C" xr:uid="{00000000-0004-0000-0000-000064030000}"/>
    <hyperlink ref="E880" location="A126267306V" display="A126267306V" xr:uid="{00000000-0004-0000-0000-000065030000}"/>
    <hyperlink ref="E881" location="A126259962T" display="A126259962T" xr:uid="{00000000-0004-0000-0000-000066030000}"/>
    <hyperlink ref="E882" location="A126252710V" display="A126252710V" xr:uid="{00000000-0004-0000-0000-000067030000}"/>
    <hyperlink ref="E883" location="A126267398R" display="A126267398R" xr:uid="{00000000-0004-0000-0000-000068030000}"/>
    <hyperlink ref="E884" location="A126260054J" display="A126260054J" xr:uid="{00000000-0004-0000-0000-000069030000}"/>
    <hyperlink ref="E885" location="A126252714C" display="A126252714C" xr:uid="{00000000-0004-0000-0000-00006A030000}"/>
    <hyperlink ref="E886" location="A126267402V" display="A126267402V" xr:uid="{00000000-0004-0000-0000-00006B030000}"/>
    <hyperlink ref="E887" location="A126260058T" display="A126260058T" xr:uid="{00000000-0004-0000-0000-00006C030000}"/>
    <hyperlink ref="E888" location="A126252634C" display="A126252634C" xr:uid="{00000000-0004-0000-0000-00006D030000}"/>
    <hyperlink ref="E889" location="A126267322V" display="A126267322V" xr:uid="{00000000-0004-0000-0000-00006E030000}"/>
    <hyperlink ref="E890" location="A126259978K" display="A126259978K" xr:uid="{00000000-0004-0000-0000-00006F030000}"/>
    <hyperlink ref="E891" location="A126252614V" display="A126252614V" xr:uid="{00000000-0004-0000-0000-000070030000}"/>
    <hyperlink ref="E892" location="A126267302K" display="A126267302K" xr:uid="{00000000-0004-0000-0000-000071030000}"/>
    <hyperlink ref="E893" location="A126259958A" display="A126259958A" xr:uid="{00000000-0004-0000-0000-000072030000}"/>
    <hyperlink ref="E894" location="A126252654L" display="A126252654L" xr:uid="{00000000-0004-0000-0000-000073030000}"/>
    <hyperlink ref="E895" location="A126267342C" display="A126267342C" xr:uid="{00000000-0004-0000-0000-000074030000}"/>
    <hyperlink ref="E896" location="A126259998V" display="A126259998V" xr:uid="{00000000-0004-0000-0000-000075030000}"/>
    <hyperlink ref="E897" location="A126252630V" display="A126252630V" xr:uid="{00000000-0004-0000-0000-000076030000}"/>
    <hyperlink ref="E898" location="A126267318C" display="A126267318C" xr:uid="{00000000-0004-0000-0000-000077030000}"/>
    <hyperlink ref="E899" location="A126259974A" display="A126259974A" xr:uid="{00000000-0004-0000-0000-000078030000}"/>
    <hyperlink ref="E900" location="A126252658W" display="A126252658W" xr:uid="{00000000-0004-0000-0000-000079030000}"/>
    <hyperlink ref="E901" location="A126267346L" display="A126267346L" xr:uid="{00000000-0004-0000-0000-00007A030000}"/>
    <hyperlink ref="E902" location="A126260002F" display="A126260002F" xr:uid="{00000000-0004-0000-0000-00007B030000}"/>
    <hyperlink ref="E903" location="A126252638L" display="A126252638L" xr:uid="{00000000-0004-0000-0000-00007C030000}"/>
    <hyperlink ref="E904" location="A126267326C" display="A126267326C" xr:uid="{00000000-0004-0000-0000-00007D030000}"/>
    <hyperlink ref="E905" location="A126259982A" display="A126259982A" xr:uid="{00000000-0004-0000-0000-00007E030000}"/>
    <hyperlink ref="E906" location="A126252662L" display="A126252662L" xr:uid="{00000000-0004-0000-0000-00007F030000}"/>
    <hyperlink ref="E907" location="A126267350C" display="A126267350C" xr:uid="{00000000-0004-0000-0000-000080030000}"/>
    <hyperlink ref="E908" location="A126260006R" display="A126260006R" xr:uid="{00000000-0004-0000-0000-000081030000}"/>
    <hyperlink ref="E909" location="A126252690W" display="A126252690W" xr:uid="{00000000-0004-0000-0000-000082030000}"/>
    <hyperlink ref="E910" location="A126267378F" display="A126267378F" xr:uid="{00000000-0004-0000-0000-000083030000}"/>
    <hyperlink ref="E911" location="A126260034X" display="A126260034X" xr:uid="{00000000-0004-0000-0000-000084030000}"/>
    <hyperlink ref="E912" location="A126252666W" display="A126252666W" xr:uid="{00000000-0004-0000-0000-000085030000}"/>
    <hyperlink ref="E913" location="A126267354L" display="A126267354L" xr:uid="{00000000-0004-0000-0000-000086030000}"/>
    <hyperlink ref="E914" location="A126260010F" display="A126260010F" xr:uid="{00000000-0004-0000-0000-000087030000}"/>
    <hyperlink ref="E915" location="A126252642C" display="A126252642C" xr:uid="{00000000-0004-0000-0000-000088030000}"/>
    <hyperlink ref="E916" location="A126267330V" display="A126267330V" xr:uid="{00000000-0004-0000-0000-000089030000}"/>
    <hyperlink ref="E917" location="A126259986K" display="A126259986K" xr:uid="{00000000-0004-0000-0000-00008A030000}"/>
    <hyperlink ref="E918" location="A126252718L" display="A126252718L" xr:uid="{00000000-0004-0000-0000-00008B030000}"/>
    <hyperlink ref="E919" location="A126267406C" display="A126267406C" xr:uid="{00000000-0004-0000-0000-00008C030000}"/>
    <hyperlink ref="E920" location="A126260062J" display="A126260062J" xr:uid="{00000000-0004-0000-0000-00008D030000}"/>
    <hyperlink ref="E921" location="A126252694F" display="A126252694F" xr:uid="{00000000-0004-0000-0000-00008E030000}"/>
    <hyperlink ref="E922" location="A126267382W" display="A126267382W" xr:uid="{00000000-0004-0000-0000-00008F030000}"/>
    <hyperlink ref="E923" location="A126260038J" display="A126260038J" xr:uid="{00000000-0004-0000-0000-000090030000}"/>
    <hyperlink ref="E924" location="A126252698R" display="A126252698R" xr:uid="{00000000-0004-0000-0000-000091030000}"/>
    <hyperlink ref="E925" location="A126267386F" display="A126267386F" xr:uid="{00000000-0004-0000-0000-000092030000}"/>
    <hyperlink ref="E926" location="A126260042X" display="A126260042X" xr:uid="{00000000-0004-0000-0000-000093030000}"/>
    <hyperlink ref="E927" location="A126252742L" display="A126252742L" xr:uid="{00000000-0004-0000-0000-000094030000}"/>
    <hyperlink ref="E928" location="A126267430C" display="A126267430C" xr:uid="{00000000-0004-0000-0000-000095030000}"/>
    <hyperlink ref="E929" location="A126260086A" display="A126260086A" xr:uid="{00000000-0004-0000-0000-000096030000}"/>
    <hyperlink ref="E930" location="A126252822L" display="A126252822L" xr:uid="{00000000-0004-0000-0000-000097030000}"/>
    <hyperlink ref="E931" location="A126267510C" display="A126267510C" xr:uid="{00000000-0004-0000-0000-000098030000}"/>
    <hyperlink ref="E932" location="A126260166A" display="A126260166A" xr:uid="{00000000-0004-0000-0000-000099030000}"/>
    <hyperlink ref="E933" location="A126252858R" display="A126252858R" xr:uid="{00000000-0004-0000-0000-00009A030000}"/>
    <hyperlink ref="E934" location="A126267546F" display="A126267546F" xr:uid="{00000000-0004-0000-0000-00009B030000}"/>
    <hyperlink ref="E935" location="A126260202X" display="A126260202X" xr:uid="{00000000-0004-0000-0000-00009C030000}"/>
    <hyperlink ref="E936" location="A126252806L" display="A126252806L" xr:uid="{00000000-0004-0000-0000-00009D030000}"/>
    <hyperlink ref="E937" location="A126267494R" display="A126267494R" xr:uid="{00000000-0004-0000-0000-00009E030000}"/>
    <hyperlink ref="E938" location="A126260150J" display="A126260150J" xr:uid="{00000000-0004-0000-0000-00009F030000}"/>
    <hyperlink ref="E939" location="A126252862F" display="A126252862F" xr:uid="{00000000-0004-0000-0000-0000A0030000}"/>
    <hyperlink ref="E940" location="A126267550W" display="A126267550W" xr:uid="{00000000-0004-0000-0000-0000A1030000}"/>
    <hyperlink ref="E941" location="A126260206J" display="A126260206J" xr:uid="{00000000-0004-0000-0000-0000A2030000}"/>
    <hyperlink ref="E942" location="A126252866R" display="A126252866R" xr:uid="{00000000-0004-0000-0000-0000A3030000}"/>
    <hyperlink ref="E943" location="A126267554F" display="A126267554F" xr:uid="{00000000-0004-0000-0000-0000A4030000}"/>
    <hyperlink ref="E944" location="A126260210X" display="A126260210X" xr:uid="{00000000-0004-0000-0000-0000A5030000}"/>
    <hyperlink ref="E945" location="A126252810C" display="A126252810C" xr:uid="{00000000-0004-0000-0000-0000A6030000}"/>
    <hyperlink ref="E946" location="A126267498X" display="A126267498X" xr:uid="{00000000-0004-0000-0000-0000A7030000}"/>
    <hyperlink ref="E947" location="A126260154T" display="A126260154T" xr:uid="{00000000-0004-0000-0000-0000A8030000}"/>
    <hyperlink ref="E948" location="A126252814L" display="A126252814L" xr:uid="{00000000-0004-0000-0000-0000A9030000}"/>
    <hyperlink ref="E949" location="A126267502C" display="A126267502C" xr:uid="{00000000-0004-0000-0000-0000AA030000}"/>
    <hyperlink ref="E950" location="A126260158A" display="A126260158A" xr:uid="{00000000-0004-0000-0000-0000AB030000}"/>
    <hyperlink ref="E951" location="A126252838F" display="A126252838F" xr:uid="{00000000-0004-0000-0000-0000AC030000}"/>
    <hyperlink ref="E952" location="A126267526W" display="A126267526W" xr:uid="{00000000-0004-0000-0000-0000AD030000}"/>
    <hyperlink ref="E953" location="A126260182A" display="A126260182A" xr:uid="{00000000-0004-0000-0000-0000AE030000}"/>
    <hyperlink ref="E954" location="A126252782F" display="A126252782F" xr:uid="{00000000-0004-0000-0000-0000AF030000}"/>
    <hyperlink ref="E955" location="A126267470W" display="A126267470W" xr:uid="{00000000-0004-0000-0000-0000B0030000}"/>
    <hyperlink ref="E956" location="A126260126J" display="A126260126J" xr:uid="{00000000-0004-0000-0000-0000B1030000}"/>
    <hyperlink ref="E957" location="A126252870F" display="A126252870F" xr:uid="{00000000-0004-0000-0000-0000B2030000}"/>
    <hyperlink ref="E958" location="A126267558R" display="A126267558R" xr:uid="{00000000-0004-0000-0000-0000B3030000}"/>
    <hyperlink ref="E959" location="A126260214J" display="A126260214J" xr:uid="{00000000-0004-0000-0000-0000B4030000}"/>
    <hyperlink ref="E960" location="A126252842W" display="A126252842W" xr:uid="{00000000-0004-0000-0000-0000B5030000}"/>
    <hyperlink ref="E961" location="A126267530L" display="A126267530L" xr:uid="{00000000-0004-0000-0000-0000B6030000}"/>
    <hyperlink ref="E962" location="A126260186K" display="A126260186K" xr:uid="{00000000-0004-0000-0000-0000B7030000}"/>
    <hyperlink ref="E963" location="A126252874R" display="A126252874R" xr:uid="{00000000-0004-0000-0000-0000B8030000}"/>
    <hyperlink ref="E964" location="A126267562F" display="A126267562F" xr:uid="{00000000-0004-0000-0000-0000B9030000}"/>
    <hyperlink ref="E965" location="A126260218T" display="A126260218T" xr:uid="{00000000-0004-0000-0000-0000BA030000}"/>
    <hyperlink ref="E966" location="A126252786R" display="A126252786R" xr:uid="{00000000-0004-0000-0000-0000BB030000}"/>
    <hyperlink ref="E967" location="A126267474F" display="A126267474F" xr:uid="{00000000-0004-0000-0000-0000BC030000}"/>
    <hyperlink ref="E968" location="A126260130X" display="A126260130X" xr:uid="{00000000-0004-0000-0000-0000BD030000}"/>
    <hyperlink ref="E969" location="A126252746W" display="A126252746W" xr:uid="{00000000-0004-0000-0000-0000BE030000}"/>
    <hyperlink ref="E970" location="A126267434L" display="A126267434L" xr:uid="{00000000-0004-0000-0000-0000BF030000}"/>
    <hyperlink ref="E971" location="A126260090T" display="A126260090T" xr:uid="{00000000-0004-0000-0000-0000C0030000}"/>
    <hyperlink ref="E972" location="A126252758F" display="A126252758F" xr:uid="{00000000-0004-0000-0000-0000C1030000}"/>
    <hyperlink ref="E973" location="A126267446W" display="A126267446W" xr:uid="{00000000-0004-0000-0000-0000C2030000}"/>
    <hyperlink ref="E974" location="A126260102R" display="A126260102R" xr:uid="{00000000-0004-0000-0000-0000C3030000}"/>
    <hyperlink ref="E975" location="A126252818W" display="A126252818W" xr:uid="{00000000-0004-0000-0000-0000C4030000}"/>
    <hyperlink ref="E976" location="A126267506L" display="A126267506L" xr:uid="{00000000-0004-0000-0000-0000C5030000}"/>
    <hyperlink ref="E977" location="A126260162T" display="A126260162T" xr:uid="{00000000-0004-0000-0000-0000C6030000}"/>
    <hyperlink ref="E978" location="A126252762W" display="A126252762W" xr:uid="{00000000-0004-0000-0000-0000C7030000}"/>
    <hyperlink ref="E979" location="A126267450L" display="A126267450L" xr:uid="{00000000-0004-0000-0000-0000C8030000}"/>
    <hyperlink ref="E980" location="A126260106X" display="A126260106X" xr:uid="{00000000-0004-0000-0000-0000C9030000}"/>
    <hyperlink ref="E981" location="A126252754W" display="A126252754W" xr:uid="{00000000-0004-0000-0000-0000CA030000}"/>
    <hyperlink ref="E982" location="A126267442L" display="A126267442L" xr:uid="{00000000-0004-0000-0000-0000CB030000}"/>
    <hyperlink ref="E983" location="A126260098K" display="A126260098K" xr:uid="{00000000-0004-0000-0000-0000CC030000}"/>
    <hyperlink ref="E984" location="A126252846F" display="A126252846F" xr:uid="{00000000-0004-0000-0000-0000CD030000}"/>
    <hyperlink ref="E985" location="A126267534W" display="A126267534W" xr:uid="{00000000-0004-0000-0000-0000CE030000}"/>
    <hyperlink ref="E986" location="A126260190A" display="A126260190A" xr:uid="{00000000-0004-0000-0000-0000CF030000}"/>
    <hyperlink ref="E987" location="A126252850W" display="A126252850W" xr:uid="{00000000-0004-0000-0000-0000D0030000}"/>
    <hyperlink ref="E988" location="A126267538F" display="A126267538F" xr:uid="{00000000-0004-0000-0000-0000D1030000}"/>
    <hyperlink ref="E989" location="A126260194K" display="A126260194K" xr:uid="{00000000-0004-0000-0000-0000D2030000}"/>
    <hyperlink ref="E990" location="A126252770W" display="A126252770W" xr:uid="{00000000-0004-0000-0000-0000D3030000}"/>
    <hyperlink ref="E991" location="A126267458F" display="A126267458F" xr:uid="{00000000-0004-0000-0000-0000D4030000}"/>
    <hyperlink ref="E992" location="A126260114X" display="A126260114X" xr:uid="{00000000-0004-0000-0000-0000D5030000}"/>
    <hyperlink ref="E993" location="A126252750L" display="A126252750L" xr:uid="{00000000-0004-0000-0000-0000D6030000}"/>
    <hyperlink ref="E994" location="A126267438W" display="A126267438W" xr:uid="{00000000-0004-0000-0000-0000D7030000}"/>
    <hyperlink ref="E995" location="A126260094A" display="A126260094A" xr:uid="{00000000-0004-0000-0000-0000D8030000}"/>
    <hyperlink ref="E996" location="A126252790F" display="A126252790F" xr:uid="{00000000-0004-0000-0000-0000D9030000}"/>
    <hyperlink ref="E997" location="A126267478R" display="A126267478R" xr:uid="{00000000-0004-0000-0000-0000DA030000}"/>
    <hyperlink ref="E998" location="A126260134J" display="A126260134J" xr:uid="{00000000-0004-0000-0000-0000DB030000}"/>
    <hyperlink ref="E999" location="A126252766F" display="A126252766F" xr:uid="{00000000-0004-0000-0000-0000DC030000}"/>
    <hyperlink ref="E1000" location="A126267454W" display="A126267454W" xr:uid="{00000000-0004-0000-0000-0000DD030000}"/>
    <hyperlink ref="E1001" location="A126260110R" display="A126260110R" xr:uid="{00000000-0004-0000-0000-0000DE030000}"/>
    <hyperlink ref="E1002" location="A126252794R" display="A126252794R" xr:uid="{00000000-0004-0000-0000-0000DF030000}"/>
    <hyperlink ref="E1003" location="A126267482F" display="A126267482F" xr:uid="{00000000-0004-0000-0000-0000E0030000}"/>
    <hyperlink ref="E1004" location="A126260138T" display="A126260138T" xr:uid="{00000000-0004-0000-0000-0000E1030000}"/>
    <hyperlink ref="E1005" location="A126252774F" display="A126252774F" xr:uid="{00000000-0004-0000-0000-0000E2030000}"/>
    <hyperlink ref="E1006" location="A126267462W" display="A126267462W" xr:uid="{00000000-0004-0000-0000-0000E3030000}"/>
    <hyperlink ref="E1007" location="A126260118J" display="A126260118J" xr:uid="{00000000-0004-0000-0000-0000E4030000}"/>
    <hyperlink ref="E1008" location="A126252798X" display="A126252798X" xr:uid="{00000000-0004-0000-0000-0000E5030000}"/>
    <hyperlink ref="E1009" location="A126267486R" display="A126267486R" xr:uid="{00000000-0004-0000-0000-0000E6030000}"/>
    <hyperlink ref="E1010" location="A126260142J" display="A126260142J" xr:uid="{00000000-0004-0000-0000-0000E7030000}"/>
    <hyperlink ref="E1011" location="A126252826W" display="A126252826W" xr:uid="{00000000-0004-0000-0000-0000E8030000}"/>
    <hyperlink ref="E1012" location="A126267514L" display="A126267514L" xr:uid="{00000000-0004-0000-0000-0000E9030000}"/>
    <hyperlink ref="E1013" location="A126260170T" display="A126260170T" xr:uid="{00000000-0004-0000-0000-0000EA030000}"/>
    <hyperlink ref="E1014" location="A126252802C" display="A126252802C" xr:uid="{00000000-0004-0000-0000-0000EB030000}"/>
    <hyperlink ref="E1015" location="A126267490F" display="A126267490F" xr:uid="{00000000-0004-0000-0000-0000EC030000}"/>
    <hyperlink ref="E1016" location="A126260146T" display="A126260146T" xr:uid="{00000000-0004-0000-0000-0000ED030000}"/>
    <hyperlink ref="E1017" location="A126252778R" display="A126252778R" xr:uid="{00000000-0004-0000-0000-0000EE030000}"/>
    <hyperlink ref="E1018" location="A126267466F" display="A126267466F" xr:uid="{00000000-0004-0000-0000-0000EF030000}"/>
    <hyperlink ref="E1019" location="A126260122X" display="A126260122X" xr:uid="{00000000-0004-0000-0000-0000F0030000}"/>
    <hyperlink ref="E1020" location="A126252854F" display="A126252854F" xr:uid="{00000000-0004-0000-0000-0000F1030000}"/>
    <hyperlink ref="E1021" location="A126267542W" display="A126267542W" xr:uid="{00000000-0004-0000-0000-0000F2030000}"/>
    <hyperlink ref="E1022" location="A126260198V" display="A126260198V" xr:uid="{00000000-0004-0000-0000-0000F3030000}"/>
    <hyperlink ref="E1023" location="A126252830L" display="A126252830L" xr:uid="{00000000-0004-0000-0000-0000F4030000}"/>
    <hyperlink ref="E1024" location="A126267518W" display="A126267518W" xr:uid="{00000000-0004-0000-0000-0000F5030000}"/>
    <hyperlink ref="E1025" location="A126260174A" display="A126260174A" xr:uid="{00000000-0004-0000-0000-0000F6030000}"/>
    <hyperlink ref="E1026" location="A126252834W" display="A126252834W" xr:uid="{00000000-0004-0000-0000-0000F7030000}"/>
    <hyperlink ref="E1027" location="A126267522L" display="A126267522L" xr:uid="{00000000-0004-0000-0000-0000F8030000}"/>
    <hyperlink ref="E1028" location="A126260178K" display="A126260178K" xr:uid="{00000000-0004-0000-0000-0000F9030000}"/>
    <hyperlink ref="E1029" location="A126252878X" display="A126252878X" xr:uid="{00000000-0004-0000-0000-0000FA030000}"/>
    <hyperlink ref="E1030" location="A126267566R" display="A126267566R" xr:uid="{00000000-0004-0000-0000-0000FB030000}"/>
    <hyperlink ref="E1031" location="A126260222J" display="A126260222J" xr:uid="{00000000-0004-0000-0000-0000FC030000}"/>
    <hyperlink ref="E1032" location="A126252142J" display="A126252142J" xr:uid="{00000000-0004-0000-0000-0000FD030000}"/>
    <hyperlink ref="E1033" location="A126266830W" display="A126266830W" xr:uid="{00000000-0004-0000-0000-0000FE030000}"/>
    <hyperlink ref="E1034" location="A126259486R" display="A126259486R" xr:uid="{00000000-0004-0000-0000-0000FF030000}"/>
    <hyperlink ref="E1035" location="A126252178K" display="A126252178K" xr:uid="{00000000-0004-0000-0000-000000040000}"/>
    <hyperlink ref="E1036" location="A126266866X" display="A126266866X" xr:uid="{00000000-0004-0000-0000-000001040000}"/>
    <hyperlink ref="E1037" location="A126259522L" display="A126259522L" xr:uid="{00000000-0004-0000-0000-000002040000}"/>
    <hyperlink ref="E1038" location="A126252126J" display="A126252126J" xr:uid="{00000000-0004-0000-0000-000003040000}"/>
    <hyperlink ref="E1039" location="A126266814W" display="A126266814W" xr:uid="{00000000-0004-0000-0000-000004040000}"/>
    <hyperlink ref="E1040" location="A126259470W" display="A126259470W" xr:uid="{00000000-0004-0000-0000-000005040000}"/>
    <hyperlink ref="E1041" location="A126252182A" display="A126252182A" xr:uid="{00000000-0004-0000-0000-000006040000}"/>
    <hyperlink ref="E1042" location="A126266870R" display="A126266870R" xr:uid="{00000000-0004-0000-0000-000007040000}"/>
    <hyperlink ref="E1043" location="A126259526W" display="A126259526W" xr:uid="{00000000-0004-0000-0000-000008040000}"/>
    <hyperlink ref="E1044" location="A126252186K" display="A126252186K" xr:uid="{00000000-0004-0000-0000-000009040000}"/>
    <hyperlink ref="E1045" location="A126266874X" display="A126266874X" xr:uid="{00000000-0004-0000-0000-00000A040000}"/>
    <hyperlink ref="E1046" location="A126259530L" display="A126259530L" xr:uid="{00000000-0004-0000-0000-00000B040000}"/>
    <hyperlink ref="E1047" location="A126252130X" display="A126252130X" xr:uid="{00000000-0004-0000-0000-00000C040000}"/>
    <hyperlink ref="E1048" location="A126266818F" display="A126266818F" xr:uid="{00000000-0004-0000-0000-00000D040000}"/>
    <hyperlink ref="E1049" location="A126259474F" display="A126259474F" xr:uid="{00000000-0004-0000-0000-00000E040000}"/>
    <hyperlink ref="E1050" location="A126252134J" display="A126252134J" xr:uid="{00000000-0004-0000-0000-00000F040000}"/>
    <hyperlink ref="E1051" location="A126266822W" display="A126266822W" xr:uid="{00000000-0004-0000-0000-000010040000}"/>
    <hyperlink ref="E1052" location="A126259478R" display="A126259478R" xr:uid="{00000000-0004-0000-0000-000011040000}"/>
    <hyperlink ref="E1053" location="A126252158A" display="A126252158A" xr:uid="{00000000-0004-0000-0000-000012040000}"/>
    <hyperlink ref="E1054" location="A126266846R" display="A126266846R" xr:uid="{00000000-0004-0000-0000-000013040000}"/>
    <hyperlink ref="E1055" location="A126259502C" display="A126259502C" xr:uid="{00000000-0004-0000-0000-000014040000}"/>
    <hyperlink ref="E1056" location="A126252102R" display="A126252102R" xr:uid="{00000000-0004-0000-0000-000015040000}"/>
    <hyperlink ref="E1057" location="A126266790R" display="A126266790R" xr:uid="{00000000-0004-0000-0000-000016040000}"/>
    <hyperlink ref="E1058" location="A126259446W" display="A126259446W" xr:uid="{00000000-0004-0000-0000-000017040000}"/>
    <hyperlink ref="E1059" location="A126252190A" display="A126252190A" xr:uid="{00000000-0004-0000-0000-000018040000}"/>
    <hyperlink ref="E1060" location="A126266878J" display="A126266878J" xr:uid="{00000000-0004-0000-0000-000019040000}"/>
    <hyperlink ref="E1061" location="A126259534W" display="A126259534W" xr:uid="{00000000-0004-0000-0000-00001A040000}"/>
    <hyperlink ref="E1062" location="A126252162T" display="A126252162T" xr:uid="{00000000-0004-0000-0000-00001B040000}"/>
    <hyperlink ref="E1063" location="A126266850F" display="A126266850F" xr:uid="{00000000-0004-0000-0000-00001C040000}"/>
    <hyperlink ref="E1064" location="A126259506L" display="A126259506L" xr:uid="{00000000-0004-0000-0000-00001D040000}"/>
    <hyperlink ref="E1065" location="A126252194K" display="A126252194K" xr:uid="{00000000-0004-0000-0000-00001E040000}"/>
    <hyperlink ref="E1066" location="A126266882X" display="A126266882X" xr:uid="{00000000-0004-0000-0000-00001F040000}"/>
    <hyperlink ref="E1067" location="A126259538F" display="A126259538F" xr:uid="{00000000-0004-0000-0000-000020040000}"/>
    <hyperlink ref="E1068" location="A126252106X" display="A126252106X" xr:uid="{00000000-0004-0000-0000-000021040000}"/>
    <hyperlink ref="E1069" location="A126266794X" display="A126266794X" xr:uid="{00000000-0004-0000-0000-000022040000}"/>
    <hyperlink ref="E1070" location="A126259450L" display="A126259450L" xr:uid="{00000000-0004-0000-0000-000023040000}"/>
    <hyperlink ref="E1071" location="A126252066T" display="A126252066T" xr:uid="{00000000-0004-0000-0000-000024040000}"/>
    <hyperlink ref="E1072" location="A126266754F" display="A126266754F" xr:uid="{00000000-0004-0000-0000-000025040000}"/>
    <hyperlink ref="E1073" location="A126259410V" display="A126259410V" xr:uid="{00000000-0004-0000-0000-000026040000}"/>
    <hyperlink ref="E1074" location="A126252078A" display="A126252078A" xr:uid="{00000000-0004-0000-0000-000027040000}"/>
    <hyperlink ref="E1075" location="A126266766R" display="A126266766R" xr:uid="{00000000-0004-0000-0000-000028040000}"/>
    <hyperlink ref="E1076" location="A126259422C" display="A126259422C" xr:uid="{00000000-0004-0000-0000-000029040000}"/>
    <hyperlink ref="E1077" location="A126252138T" display="A126252138T" xr:uid="{00000000-0004-0000-0000-00002A040000}"/>
    <hyperlink ref="E1078" location="A126266826F" display="A126266826F" xr:uid="{00000000-0004-0000-0000-00002B040000}"/>
    <hyperlink ref="E1079" location="A126259482F" display="A126259482F" xr:uid="{00000000-0004-0000-0000-00002C040000}"/>
    <hyperlink ref="E1080" location="A126252082T" display="A126252082T" xr:uid="{00000000-0004-0000-0000-00002D040000}"/>
    <hyperlink ref="E1081" location="A126266770F" display="A126266770F" xr:uid="{00000000-0004-0000-0000-00002E040000}"/>
    <hyperlink ref="E1082" location="A126259426L" display="A126259426L" xr:uid="{00000000-0004-0000-0000-00002F040000}"/>
    <hyperlink ref="E1083" location="A126252074T" display="A126252074T" xr:uid="{00000000-0004-0000-0000-000030040000}"/>
    <hyperlink ref="E1084" location="A126266762F" display="A126266762F" xr:uid="{00000000-0004-0000-0000-000031040000}"/>
    <hyperlink ref="E1085" location="A126259418L" display="A126259418L" xr:uid="{00000000-0004-0000-0000-000032040000}"/>
    <hyperlink ref="E1086" location="A126252166A" display="A126252166A" xr:uid="{00000000-0004-0000-0000-000033040000}"/>
    <hyperlink ref="E1087" location="A126266854R" display="A126266854R" xr:uid="{00000000-0004-0000-0000-000034040000}"/>
    <hyperlink ref="E1088" location="A126259510C" display="A126259510C" xr:uid="{00000000-0004-0000-0000-000035040000}"/>
    <hyperlink ref="E1089" location="A126252170T" display="A126252170T" xr:uid="{00000000-0004-0000-0000-000036040000}"/>
    <hyperlink ref="E1090" location="A126266858X" display="A126266858X" xr:uid="{00000000-0004-0000-0000-000037040000}"/>
    <hyperlink ref="E1091" location="A126259514L" display="A126259514L" xr:uid="{00000000-0004-0000-0000-000038040000}"/>
    <hyperlink ref="E1092" location="A126252090T" display="A126252090T" xr:uid="{00000000-0004-0000-0000-000039040000}"/>
    <hyperlink ref="E1093" location="A126266778X" display="A126266778X" xr:uid="{00000000-0004-0000-0000-00003A040000}"/>
    <hyperlink ref="E1094" location="A126259434L" display="A126259434L" xr:uid="{00000000-0004-0000-0000-00003B040000}"/>
    <hyperlink ref="E1095" location="A126252070J" display="A126252070J" xr:uid="{00000000-0004-0000-0000-00003C040000}"/>
    <hyperlink ref="E1096" location="A126266758R" display="A126266758R" xr:uid="{00000000-0004-0000-0000-00003D040000}"/>
    <hyperlink ref="E1097" location="A126259414C" display="A126259414C" xr:uid="{00000000-0004-0000-0000-00003E040000}"/>
    <hyperlink ref="E1098" location="A126252110R" display="A126252110R" xr:uid="{00000000-0004-0000-0000-00003F040000}"/>
    <hyperlink ref="E1099" location="A126266798J" display="A126266798J" xr:uid="{00000000-0004-0000-0000-000040040000}"/>
    <hyperlink ref="E1100" location="A126259454W" display="A126259454W" xr:uid="{00000000-0004-0000-0000-000041040000}"/>
    <hyperlink ref="E1101" location="A126252086A" display="A126252086A" xr:uid="{00000000-0004-0000-0000-000042040000}"/>
    <hyperlink ref="E1102" location="A126266774R" display="A126266774R" xr:uid="{00000000-0004-0000-0000-000043040000}"/>
    <hyperlink ref="E1103" location="A126259430C" display="A126259430C" xr:uid="{00000000-0004-0000-0000-000044040000}"/>
    <hyperlink ref="E1104" location="A126252114X" display="A126252114X" xr:uid="{00000000-0004-0000-0000-000045040000}"/>
    <hyperlink ref="E1105" location="A126266802L" display="A126266802L" xr:uid="{00000000-0004-0000-0000-000046040000}"/>
    <hyperlink ref="E1106" location="A126259458F" display="A126259458F" xr:uid="{00000000-0004-0000-0000-000047040000}"/>
    <hyperlink ref="E1107" location="A126252094A" display="A126252094A" xr:uid="{00000000-0004-0000-0000-000048040000}"/>
    <hyperlink ref="E1108" location="A126266782R" display="A126266782R" xr:uid="{00000000-0004-0000-0000-000049040000}"/>
    <hyperlink ref="E1109" location="A126259438W" display="A126259438W" xr:uid="{00000000-0004-0000-0000-00004A040000}"/>
    <hyperlink ref="E1110" location="A126252118J" display="A126252118J" xr:uid="{00000000-0004-0000-0000-00004B040000}"/>
    <hyperlink ref="E1111" location="A126266806W" display="A126266806W" xr:uid="{00000000-0004-0000-0000-00004C040000}"/>
    <hyperlink ref="E1112" location="A126259462W" display="A126259462W" xr:uid="{00000000-0004-0000-0000-00004D040000}"/>
    <hyperlink ref="E1113" location="A126252146T" display="A126252146T" xr:uid="{00000000-0004-0000-0000-00004E040000}"/>
    <hyperlink ref="E1114" location="A126266834F" display="A126266834F" xr:uid="{00000000-0004-0000-0000-00004F040000}"/>
    <hyperlink ref="E1115" location="A126259490F" display="A126259490F" xr:uid="{00000000-0004-0000-0000-000050040000}"/>
    <hyperlink ref="E1116" location="A126252122X" display="A126252122X" xr:uid="{00000000-0004-0000-0000-000051040000}"/>
    <hyperlink ref="E1117" location="A126266810L" display="A126266810L" xr:uid="{00000000-0004-0000-0000-000052040000}"/>
    <hyperlink ref="E1118" location="A126259466F" display="A126259466F" xr:uid="{00000000-0004-0000-0000-000053040000}"/>
    <hyperlink ref="E1119" location="A126252098K" display="A126252098K" xr:uid="{00000000-0004-0000-0000-000054040000}"/>
    <hyperlink ref="E1120" location="A126266786X" display="A126266786X" xr:uid="{00000000-0004-0000-0000-000055040000}"/>
    <hyperlink ref="E1121" location="A126259442L" display="A126259442L" xr:uid="{00000000-0004-0000-0000-000056040000}"/>
    <hyperlink ref="E1122" location="A126252174A" display="A126252174A" xr:uid="{00000000-0004-0000-0000-000057040000}"/>
    <hyperlink ref="E1123" location="A126266862R" display="A126266862R" xr:uid="{00000000-0004-0000-0000-000058040000}"/>
    <hyperlink ref="E1124" location="A126259518W" display="A126259518W" xr:uid="{00000000-0004-0000-0000-000059040000}"/>
    <hyperlink ref="E1125" location="A126252150J" display="A126252150J" xr:uid="{00000000-0004-0000-0000-00005A040000}"/>
    <hyperlink ref="E1126" location="A126266838R" display="A126266838R" xr:uid="{00000000-0004-0000-0000-00005B040000}"/>
    <hyperlink ref="E1127" location="A126259494R" display="A126259494R" xr:uid="{00000000-0004-0000-0000-00005C040000}"/>
    <hyperlink ref="E1128" location="A126252154T" display="A126252154T" xr:uid="{00000000-0004-0000-0000-00005D040000}"/>
    <hyperlink ref="E1129" location="A126266842F" display="A126266842F" xr:uid="{00000000-0004-0000-0000-00005E040000}"/>
    <hyperlink ref="E1130" location="A126259498X" display="A126259498X" xr:uid="{00000000-0004-0000-0000-00005F040000}"/>
    <hyperlink ref="E1131" location="A126252198V" display="A126252198V" xr:uid="{00000000-0004-0000-0000-000060040000}"/>
    <hyperlink ref="E1132" location="A126266886J" display="A126266886J" xr:uid="{00000000-0004-0000-0000-000061040000}"/>
    <hyperlink ref="E1133" location="A126259542W" display="A126259542W" xr:uid="{00000000-0004-0000-0000-000062040000}"/>
    <hyperlink ref="E1134" location="A126252278V" display="A126252278V" xr:uid="{00000000-0004-0000-0000-000063040000}"/>
    <hyperlink ref="E1135" location="A126266966J" display="A126266966J" xr:uid="{00000000-0004-0000-0000-000064040000}"/>
    <hyperlink ref="E1136" location="A126259622W" display="A126259622W" xr:uid="{00000000-0004-0000-0000-000065040000}"/>
    <hyperlink ref="E1137" location="A126252314T" display="A126252314T" xr:uid="{00000000-0004-0000-0000-000066040000}"/>
    <hyperlink ref="E1138" location="A126267002J" display="A126267002J" xr:uid="{00000000-0004-0000-0000-000067040000}"/>
    <hyperlink ref="E1139" location="A126259658X" display="A126259658X" xr:uid="{00000000-0004-0000-0000-000068040000}"/>
    <hyperlink ref="E1140" location="A126252262A" display="A126252262A" xr:uid="{00000000-0004-0000-0000-000069040000}"/>
    <hyperlink ref="E1141" location="A126266950R" display="A126266950R" xr:uid="{00000000-0004-0000-0000-00006A040000}"/>
    <hyperlink ref="E1142" location="A126259606W" display="A126259606W" xr:uid="{00000000-0004-0000-0000-00006B040000}"/>
    <hyperlink ref="E1143" location="A126252318A" display="A126252318A" xr:uid="{00000000-0004-0000-0000-00006C040000}"/>
    <hyperlink ref="E1144" location="A126267006T" display="A126267006T" xr:uid="{00000000-0004-0000-0000-00006D040000}"/>
    <hyperlink ref="E1145" location="A126259662R" display="A126259662R" xr:uid="{00000000-0004-0000-0000-00006E040000}"/>
    <hyperlink ref="E1146" location="A126252322T" display="A126252322T" xr:uid="{00000000-0004-0000-0000-00006F040000}"/>
    <hyperlink ref="E1147" location="A126267010J" display="A126267010J" xr:uid="{00000000-0004-0000-0000-000070040000}"/>
    <hyperlink ref="E1148" location="A126259666X" display="A126259666X" xr:uid="{00000000-0004-0000-0000-000071040000}"/>
    <hyperlink ref="E1149" location="A126252266K" display="A126252266K" xr:uid="{00000000-0004-0000-0000-000072040000}"/>
    <hyperlink ref="E1150" location="A126266954X" display="A126266954X" xr:uid="{00000000-0004-0000-0000-000073040000}"/>
    <hyperlink ref="E1151" location="A126259610L" display="A126259610L" xr:uid="{00000000-0004-0000-0000-000074040000}"/>
    <hyperlink ref="E1152" location="A126252270A" display="A126252270A" xr:uid="{00000000-0004-0000-0000-000075040000}"/>
    <hyperlink ref="E1153" location="A126266958J" display="A126266958J" xr:uid="{00000000-0004-0000-0000-000076040000}"/>
    <hyperlink ref="E1154" location="A126259614W" display="A126259614W" xr:uid="{00000000-0004-0000-0000-000077040000}"/>
    <hyperlink ref="E1155" location="A126252294V" display="A126252294V" xr:uid="{00000000-0004-0000-0000-000078040000}"/>
    <hyperlink ref="E1156" location="A126266982J" display="A126266982J" xr:uid="{00000000-0004-0000-0000-000079040000}"/>
    <hyperlink ref="E1157" location="A126259638R" display="A126259638R" xr:uid="{00000000-0004-0000-0000-00007A040000}"/>
    <hyperlink ref="E1158" location="A126252238A" display="A126252238A" xr:uid="{00000000-0004-0000-0000-00007B040000}"/>
    <hyperlink ref="E1159" location="A126266926R" display="A126266926R" xr:uid="{00000000-0004-0000-0000-00007C040000}"/>
    <hyperlink ref="E1160" location="A126259582R" display="A126259582R" xr:uid="{00000000-0004-0000-0000-00007D040000}"/>
    <hyperlink ref="E1161" location="A126252326A" display="A126252326A" xr:uid="{00000000-0004-0000-0000-00007E040000}"/>
    <hyperlink ref="E1162" location="A126267014T" display="A126267014T" xr:uid="{00000000-0004-0000-0000-00007F040000}"/>
    <hyperlink ref="E1163" location="A126259670R" display="A126259670R" xr:uid="{00000000-0004-0000-0000-000080040000}"/>
    <hyperlink ref="E1164" location="A126252298C" display="A126252298C" xr:uid="{00000000-0004-0000-0000-000081040000}"/>
    <hyperlink ref="E1165" location="A126266986T" display="A126266986T" xr:uid="{00000000-0004-0000-0000-000082040000}"/>
    <hyperlink ref="E1166" location="A126259642F" display="A126259642F" xr:uid="{00000000-0004-0000-0000-000083040000}"/>
    <hyperlink ref="E1167" location="A126252330T" display="A126252330T" xr:uid="{00000000-0004-0000-0000-000084040000}"/>
    <hyperlink ref="E1168" location="A126267018A" display="A126267018A" xr:uid="{00000000-0004-0000-0000-000085040000}"/>
    <hyperlink ref="E1169" location="A126259674X" display="A126259674X" xr:uid="{00000000-0004-0000-0000-000086040000}"/>
    <hyperlink ref="E1170" location="A126252242T" display="A126252242T" xr:uid="{00000000-0004-0000-0000-000087040000}"/>
    <hyperlink ref="E1171" location="A126266930F" display="A126266930F" xr:uid="{00000000-0004-0000-0000-000088040000}"/>
    <hyperlink ref="E1172" location="A126259586X" display="A126259586X" xr:uid="{00000000-0004-0000-0000-000089040000}"/>
    <hyperlink ref="E1173" location="A126252202X" display="A126252202X" xr:uid="{00000000-0004-0000-0000-00008A040000}"/>
    <hyperlink ref="E1174" location="A126266890X" display="A126266890X" xr:uid="{00000000-0004-0000-0000-00008B040000}"/>
    <hyperlink ref="E1175" location="A126259546F" display="A126259546F" xr:uid="{00000000-0004-0000-0000-00008C040000}"/>
    <hyperlink ref="E1176" location="A126252214J" display="A126252214J" xr:uid="{00000000-0004-0000-0000-00008D040000}"/>
    <hyperlink ref="E1177" location="A126266902W" display="A126266902W" xr:uid="{00000000-0004-0000-0000-00008E040000}"/>
    <hyperlink ref="E1178" location="A126259558R" display="A126259558R" xr:uid="{00000000-0004-0000-0000-00008F040000}"/>
    <hyperlink ref="E1179" location="A126252274K" display="A126252274K" xr:uid="{00000000-0004-0000-0000-000090040000}"/>
    <hyperlink ref="E1180" location="A126266962X" display="A126266962X" xr:uid="{00000000-0004-0000-0000-000091040000}"/>
    <hyperlink ref="E1181" location="A126259618F" display="A126259618F" xr:uid="{00000000-0004-0000-0000-000092040000}"/>
    <hyperlink ref="E1182" location="A126252218T" display="A126252218T" xr:uid="{00000000-0004-0000-0000-000093040000}"/>
    <hyperlink ref="E1183" location="A126266906F" display="A126266906F" xr:uid="{00000000-0004-0000-0000-000094040000}"/>
    <hyperlink ref="E1184" location="A126259562F" display="A126259562F" xr:uid="{00000000-0004-0000-0000-000095040000}"/>
    <hyperlink ref="E1185" location="A126252210X" display="A126252210X" xr:uid="{00000000-0004-0000-0000-000096040000}"/>
    <hyperlink ref="E1186" location="A126266898T" display="A126266898T" xr:uid="{00000000-0004-0000-0000-000097040000}"/>
    <hyperlink ref="E1187" location="A126259554F" display="A126259554F" xr:uid="{00000000-0004-0000-0000-000098040000}"/>
    <hyperlink ref="E1188" location="A126252302J" display="A126252302J" xr:uid="{00000000-0004-0000-0000-000099040000}"/>
    <hyperlink ref="E1189" location="A126266990J" display="A126266990J" xr:uid="{00000000-0004-0000-0000-00009A040000}"/>
    <hyperlink ref="E1190" location="A126259646R" display="A126259646R" xr:uid="{00000000-0004-0000-0000-00009B040000}"/>
    <hyperlink ref="E1191" location="A126252306T" display="A126252306T" xr:uid="{00000000-0004-0000-0000-00009C040000}"/>
    <hyperlink ref="E1192" location="A126266994T" display="A126266994T" xr:uid="{00000000-0004-0000-0000-00009D040000}"/>
    <hyperlink ref="E1193" location="A126259650F" display="A126259650F" xr:uid="{00000000-0004-0000-0000-00009E040000}"/>
    <hyperlink ref="E1194" location="A126252226T" display="A126252226T" xr:uid="{00000000-0004-0000-0000-00009F040000}"/>
    <hyperlink ref="E1195" location="A126266914F" display="A126266914F" xr:uid="{00000000-0004-0000-0000-0000A0040000}"/>
    <hyperlink ref="E1196" location="A126259570F" display="A126259570F" xr:uid="{00000000-0004-0000-0000-0000A1040000}"/>
    <hyperlink ref="E1197" location="A126252206J" display="A126252206J" xr:uid="{00000000-0004-0000-0000-0000A2040000}"/>
    <hyperlink ref="E1198" location="A126266894J" display="A126266894J" xr:uid="{00000000-0004-0000-0000-0000A3040000}"/>
    <hyperlink ref="E1199" location="A126259550W" display="A126259550W" xr:uid="{00000000-0004-0000-0000-0000A4040000}"/>
    <hyperlink ref="E1200" location="A126252246A" display="A126252246A" xr:uid="{00000000-0004-0000-0000-0000A5040000}"/>
    <hyperlink ref="E1201" location="A126266934R" display="A126266934R" xr:uid="{00000000-0004-0000-0000-0000A6040000}"/>
    <hyperlink ref="E1202" location="A126259590R" display="A126259590R" xr:uid="{00000000-0004-0000-0000-0000A7040000}"/>
    <hyperlink ref="E1203" location="A126252222J" display="A126252222J" xr:uid="{00000000-0004-0000-0000-0000A8040000}"/>
    <hyperlink ref="E1204" location="A126266910W" display="A126266910W" xr:uid="{00000000-0004-0000-0000-0000A9040000}"/>
    <hyperlink ref="E1205" location="A126259566R" display="A126259566R" xr:uid="{00000000-0004-0000-0000-0000AA040000}"/>
    <hyperlink ref="E1206" location="A126252250T" display="A126252250T" xr:uid="{00000000-0004-0000-0000-0000AB040000}"/>
    <hyperlink ref="E1207" location="A126266938X" display="A126266938X" xr:uid="{00000000-0004-0000-0000-0000AC040000}"/>
    <hyperlink ref="E1208" location="A126259594X" display="A126259594X" xr:uid="{00000000-0004-0000-0000-0000AD040000}"/>
    <hyperlink ref="E1209" location="A126252230J" display="A126252230J" xr:uid="{00000000-0004-0000-0000-0000AE040000}"/>
    <hyperlink ref="E1210" location="A126266918R" display="A126266918R" xr:uid="{00000000-0004-0000-0000-0000AF040000}"/>
    <hyperlink ref="E1211" location="A126259574R" display="A126259574R" xr:uid="{00000000-0004-0000-0000-0000B0040000}"/>
    <hyperlink ref="E1212" location="A126252254A" display="A126252254A" xr:uid="{00000000-0004-0000-0000-0000B1040000}"/>
    <hyperlink ref="E1213" location="A126266942R" display="A126266942R" xr:uid="{00000000-0004-0000-0000-0000B2040000}"/>
    <hyperlink ref="E1214" location="A126259598J" display="A126259598J" xr:uid="{00000000-0004-0000-0000-0000B3040000}"/>
    <hyperlink ref="E1215" location="A126252282K" display="A126252282K" xr:uid="{00000000-0004-0000-0000-0000B4040000}"/>
    <hyperlink ref="E1216" location="A126266970X" display="A126266970X" xr:uid="{00000000-0004-0000-0000-0000B5040000}"/>
    <hyperlink ref="E1217" location="A126259626F" display="A126259626F" xr:uid="{00000000-0004-0000-0000-0000B6040000}"/>
    <hyperlink ref="E1218" location="A126252258K" display="A126252258K" xr:uid="{00000000-0004-0000-0000-0000B7040000}"/>
    <hyperlink ref="E1219" location="A126266946X" display="A126266946X" xr:uid="{00000000-0004-0000-0000-0000B8040000}"/>
    <hyperlink ref="E1220" location="A126259602L" display="A126259602L" xr:uid="{00000000-0004-0000-0000-0000B9040000}"/>
    <hyperlink ref="E1221" location="A126252234T" display="A126252234T" xr:uid="{00000000-0004-0000-0000-0000BA040000}"/>
    <hyperlink ref="E1222" location="A126266922F" display="A126266922F" xr:uid="{00000000-0004-0000-0000-0000BB040000}"/>
    <hyperlink ref="E1223" location="A126259578X" display="A126259578X" xr:uid="{00000000-0004-0000-0000-0000BC040000}"/>
    <hyperlink ref="E1224" location="A126252310J" display="A126252310J" xr:uid="{00000000-0004-0000-0000-0000BD040000}"/>
    <hyperlink ref="E1225" location="A126266998A" display="A126266998A" xr:uid="{00000000-0004-0000-0000-0000BE040000}"/>
    <hyperlink ref="E1226" location="A126259654R" display="A126259654R" xr:uid="{00000000-0004-0000-0000-0000BF040000}"/>
    <hyperlink ref="E1227" location="A126252286V" display="A126252286V" xr:uid="{00000000-0004-0000-0000-0000C0040000}"/>
    <hyperlink ref="E1228" location="A126266974J" display="A126266974J" xr:uid="{00000000-0004-0000-0000-0000C1040000}"/>
    <hyperlink ref="E1229" location="A126259630W" display="A126259630W" xr:uid="{00000000-0004-0000-0000-0000C2040000}"/>
    <hyperlink ref="E1230" location="A126252290K" display="A126252290K" xr:uid="{00000000-0004-0000-0000-0000C3040000}"/>
    <hyperlink ref="E1231" location="A126266978T" display="A126266978T" xr:uid="{00000000-0004-0000-0000-0000C4040000}"/>
    <hyperlink ref="E1232" location="A126259634F" display="A126259634F" xr:uid="{00000000-0004-0000-0000-0000C5040000}"/>
    <hyperlink ref="E1233" location="A126252334A" display="A126252334A" xr:uid="{00000000-0004-0000-0000-0000C6040000}"/>
    <hyperlink ref="E1234" location="A126267022T" display="A126267022T" xr:uid="{00000000-0004-0000-0000-0000C7040000}"/>
    <hyperlink ref="E1235" location="A126259678J" display="A126259678J" xr:uid="{00000000-0004-0000-0000-0000C8040000}"/>
    <hyperlink ref="E1236" location="A126252414A" display="A126252414A" xr:uid="{00000000-0004-0000-0000-0000C9040000}"/>
    <hyperlink ref="E1237" location="A126267102T" display="A126267102T" xr:uid="{00000000-0004-0000-0000-0000CA040000}"/>
    <hyperlink ref="E1238" location="A126259758J" display="A126259758J" xr:uid="{00000000-0004-0000-0000-0000CB040000}"/>
    <hyperlink ref="E1239" location="A126252450K" display="A126252450K" xr:uid="{00000000-0004-0000-0000-0000CC040000}"/>
    <hyperlink ref="E1240" location="A126267138V" display="A126267138V" xr:uid="{00000000-0004-0000-0000-0000CD040000}"/>
    <hyperlink ref="E1241" location="A126259794T" display="A126259794T" xr:uid="{00000000-0004-0000-0000-0000CE040000}"/>
    <hyperlink ref="E1242" location="A126252398L" display="A126252398L" xr:uid="{00000000-0004-0000-0000-0000CF040000}"/>
    <hyperlink ref="E1243" location="A126267086C" display="A126267086C" xr:uid="{00000000-0004-0000-0000-0000D0040000}"/>
    <hyperlink ref="E1244" location="A126259742R" display="A126259742R" xr:uid="{00000000-0004-0000-0000-0000D1040000}"/>
    <hyperlink ref="E1245" location="A126252454V" display="A126252454V" xr:uid="{00000000-0004-0000-0000-0000D2040000}"/>
    <hyperlink ref="E1246" location="A126267142K" display="A126267142K" xr:uid="{00000000-0004-0000-0000-0000D3040000}"/>
    <hyperlink ref="E1247" location="A126259798A" display="A126259798A" xr:uid="{00000000-0004-0000-0000-0000D4040000}"/>
    <hyperlink ref="E1248" location="A126252458C" display="A126252458C" xr:uid="{00000000-0004-0000-0000-0000D5040000}"/>
    <hyperlink ref="E1249" location="A126267146V" display="A126267146V" xr:uid="{00000000-0004-0000-0000-0000D6040000}"/>
    <hyperlink ref="E1250" location="A126259802F" display="A126259802F" xr:uid="{00000000-0004-0000-0000-0000D7040000}"/>
    <hyperlink ref="E1251" location="A126252402T" display="A126252402T" xr:uid="{00000000-0004-0000-0000-0000D8040000}"/>
    <hyperlink ref="E1252" location="A126267090V" display="A126267090V" xr:uid="{00000000-0004-0000-0000-0000D9040000}"/>
    <hyperlink ref="E1253" location="A126259746X" display="A126259746X" xr:uid="{00000000-0004-0000-0000-0000DA040000}"/>
    <hyperlink ref="E1254" location="A126252406A" display="A126252406A" xr:uid="{00000000-0004-0000-0000-0000DB040000}"/>
    <hyperlink ref="E1255" location="A126267094C" display="A126267094C" xr:uid="{00000000-0004-0000-0000-0000DC040000}"/>
    <hyperlink ref="E1256" location="A126259750R" display="A126259750R" xr:uid="{00000000-0004-0000-0000-0000DD040000}"/>
    <hyperlink ref="E1257" location="A126252430A" display="A126252430A" xr:uid="{00000000-0004-0000-0000-0000DE040000}"/>
    <hyperlink ref="E1258" location="A126267118K" display="A126267118K" xr:uid="{00000000-0004-0000-0000-0000DF040000}"/>
    <hyperlink ref="E1259" location="A126259774J" display="A126259774J" xr:uid="{00000000-0004-0000-0000-0000E0040000}"/>
    <hyperlink ref="E1260" location="A126252374V" display="A126252374V" xr:uid="{00000000-0004-0000-0000-0000E1040000}"/>
    <hyperlink ref="E1261" location="A126267062K" display="A126267062K" xr:uid="{00000000-0004-0000-0000-0000E2040000}"/>
    <hyperlink ref="E1262" location="A126259718R" display="A126259718R" xr:uid="{00000000-0004-0000-0000-0000E3040000}"/>
    <hyperlink ref="E1263" location="A126252462V" display="A126252462V" xr:uid="{00000000-0004-0000-0000-0000E4040000}"/>
    <hyperlink ref="E1264" location="A126267150K" display="A126267150K" xr:uid="{00000000-0004-0000-0000-0000E5040000}"/>
    <hyperlink ref="E1265" location="A126259806R" display="A126259806R" xr:uid="{00000000-0004-0000-0000-0000E6040000}"/>
    <hyperlink ref="E1266" location="A126252434K" display="A126252434K" xr:uid="{00000000-0004-0000-0000-0000E7040000}"/>
    <hyperlink ref="E1267" location="A126267122A" display="A126267122A" xr:uid="{00000000-0004-0000-0000-0000E8040000}"/>
    <hyperlink ref="E1268" location="A126259778T" display="A126259778T" xr:uid="{00000000-0004-0000-0000-0000E9040000}"/>
    <hyperlink ref="E1269" location="A126252466C" display="A126252466C" xr:uid="{00000000-0004-0000-0000-0000EA040000}"/>
    <hyperlink ref="E1270" location="A126267154V" display="A126267154V" xr:uid="{00000000-0004-0000-0000-0000EB040000}"/>
    <hyperlink ref="E1271" location="A126259810F" display="A126259810F" xr:uid="{00000000-0004-0000-0000-0000EC040000}"/>
    <hyperlink ref="E1272" location="A126252378C" display="A126252378C" xr:uid="{00000000-0004-0000-0000-0000ED040000}"/>
    <hyperlink ref="E1273" location="A126267066V" display="A126267066V" xr:uid="{00000000-0004-0000-0000-0000EE040000}"/>
    <hyperlink ref="E1274" location="A126259722F" display="A126259722F" xr:uid="{00000000-0004-0000-0000-0000EF040000}"/>
    <hyperlink ref="E1275" location="A126252338K" display="A126252338K" xr:uid="{00000000-0004-0000-0000-0000F0040000}"/>
    <hyperlink ref="E1276" location="A126267026A" display="A126267026A" xr:uid="{00000000-0004-0000-0000-0000F1040000}"/>
    <hyperlink ref="E1277" location="A126259682X" display="A126259682X" xr:uid="{00000000-0004-0000-0000-0000F2040000}"/>
    <hyperlink ref="E1278" location="A126252350A" display="A126252350A" xr:uid="{00000000-0004-0000-0000-0000F3040000}"/>
    <hyperlink ref="E1279" location="A126267038K" display="A126267038K" xr:uid="{00000000-0004-0000-0000-0000F4040000}"/>
    <hyperlink ref="E1280" location="A126259694J" display="A126259694J" xr:uid="{00000000-0004-0000-0000-0000F5040000}"/>
    <hyperlink ref="E1281" location="A126252410T" display="A126252410T" xr:uid="{00000000-0004-0000-0000-0000F6040000}"/>
    <hyperlink ref="E1282" location="A126267098L" display="A126267098L" xr:uid="{00000000-0004-0000-0000-0000F7040000}"/>
    <hyperlink ref="E1283" location="A126259754X" display="A126259754X" xr:uid="{00000000-0004-0000-0000-0000F8040000}"/>
    <hyperlink ref="E1284" location="A126252354K" display="A126252354K" xr:uid="{00000000-0004-0000-0000-0000F9040000}"/>
    <hyperlink ref="E1285" location="A126267042A" display="A126267042A" xr:uid="{00000000-0004-0000-0000-0000FA040000}"/>
    <hyperlink ref="E1286" location="A126259698T" display="A126259698T" xr:uid="{00000000-0004-0000-0000-0000FB040000}"/>
    <hyperlink ref="E1287" location="A126252346K" display="A126252346K" xr:uid="{00000000-0004-0000-0000-0000FC040000}"/>
    <hyperlink ref="E1288" location="A126267034A" display="A126267034A" xr:uid="{00000000-0004-0000-0000-0000FD040000}"/>
    <hyperlink ref="E1289" location="A126259690X" display="A126259690X" xr:uid="{00000000-0004-0000-0000-0000FE040000}"/>
    <hyperlink ref="E1290" location="A126252438V" display="A126252438V" xr:uid="{00000000-0004-0000-0000-0000FF040000}"/>
    <hyperlink ref="E1291" location="A126267126K" display="A126267126K" xr:uid="{00000000-0004-0000-0000-000000050000}"/>
    <hyperlink ref="E1292" location="A126259782J" display="A126259782J" xr:uid="{00000000-0004-0000-0000-000001050000}"/>
    <hyperlink ref="E1293" location="A126252442K" display="A126252442K" xr:uid="{00000000-0004-0000-0000-000002050000}"/>
    <hyperlink ref="E1294" location="A126267130A" display="A126267130A" xr:uid="{00000000-0004-0000-0000-000003050000}"/>
    <hyperlink ref="E1295" location="A126259786T" display="A126259786T" xr:uid="{00000000-0004-0000-0000-000004050000}"/>
    <hyperlink ref="E1296" location="A126252362K" display="A126252362K" xr:uid="{00000000-0004-0000-0000-000005050000}"/>
    <hyperlink ref="E1297" location="A126267050A" display="A126267050A" xr:uid="{00000000-0004-0000-0000-000006050000}"/>
    <hyperlink ref="E1298" location="A126259706F" display="A126259706F" xr:uid="{00000000-0004-0000-0000-000007050000}"/>
    <hyperlink ref="E1299" location="A126252342A" display="A126252342A" xr:uid="{00000000-0004-0000-0000-000008050000}"/>
    <hyperlink ref="E1300" location="A126267030T" display="A126267030T" xr:uid="{00000000-0004-0000-0000-000009050000}"/>
    <hyperlink ref="E1301" location="A126259686J" display="A126259686J" xr:uid="{00000000-0004-0000-0000-00000A050000}"/>
    <hyperlink ref="E1302" location="A126252382V" display="A126252382V" xr:uid="{00000000-0004-0000-0000-00000B050000}"/>
    <hyperlink ref="E1303" location="A126267070K" display="A126267070K" xr:uid="{00000000-0004-0000-0000-00000C050000}"/>
    <hyperlink ref="E1304" location="A126259726R" display="A126259726R" xr:uid="{00000000-0004-0000-0000-00000D050000}"/>
    <hyperlink ref="E1305" location="A126252358V" display="A126252358V" xr:uid="{00000000-0004-0000-0000-00000E050000}"/>
    <hyperlink ref="E1306" location="A126267046K" display="A126267046K" xr:uid="{00000000-0004-0000-0000-00000F050000}"/>
    <hyperlink ref="E1307" location="A126259702W" display="A126259702W" xr:uid="{00000000-0004-0000-0000-000010050000}"/>
    <hyperlink ref="E1308" location="A126252386C" display="A126252386C" xr:uid="{00000000-0004-0000-0000-000011050000}"/>
    <hyperlink ref="E1309" location="A126267074V" display="A126267074V" xr:uid="{00000000-0004-0000-0000-000012050000}"/>
    <hyperlink ref="E1310" location="A126259730F" display="A126259730F" xr:uid="{00000000-0004-0000-0000-000013050000}"/>
    <hyperlink ref="E1311" location="A126252366V" display="A126252366V" xr:uid="{00000000-0004-0000-0000-000014050000}"/>
    <hyperlink ref="E1312" location="A126267054K" display="A126267054K" xr:uid="{00000000-0004-0000-0000-000015050000}"/>
    <hyperlink ref="E1313" location="A126259710W" display="A126259710W" xr:uid="{00000000-0004-0000-0000-000016050000}"/>
    <hyperlink ref="E1314" location="A126252390V" display="A126252390V" xr:uid="{00000000-0004-0000-0000-000017050000}"/>
    <hyperlink ref="E1315" location="A126267078C" display="A126267078C" xr:uid="{00000000-0004-0000-0000-000018050000}"/>
    <hyperlink ref="E1316" location="A126259734R" display="A126259734R" xr:uid="{00000000-0004-0000-0000-000019050000}"/>
    <hyperlink ref="E1317" location="A126252418K" display="A126252418K" xr:uid="{00000000-0004-0000-0000-00001A050000}"/>
    <hyperlink ref="E1318" location="A126267106A" display="A126267106A" xr:uid="{00000000-0004-0000-0000-00001B050000}"/>
    <hyperlink ref="E1319" location="A126259762X" display="A126259762X" xr:uid="{00000000-0004-0000-0000-00001C050000}"/>
    <hyperlink ref="E1320" location="A126252394C" display="A126252394C" xr:uid="{00000000-0004-0000-0000-00001D050000}"/>
    <hyperlink ref="E1321" location="A126267082V" display="A126267082V" xr:uid="{00000000-0004-0000-0000-00001E050000}"/>
    <hyperlink ref="E1322" location="A126259738X" display="A126259738X" xr:uid="{00000000-0004-0000-0000-00001F050000}"/>
    <hyperlink ref="E1323" location="A126252370K" display="A126252370K" xr:uid="{00000000-0004-0000-0000-000020050000}"/>
    <hyperlink ref="E1324" location="A126267058V" display="A126267058V" xr:uid="{00000000-0004-0000-0000-000021050000}"/>
    <hyperlink ref="E1325" location="A126259714F" display="A126259714F" xr:uid="{00000000-0004-0000-0000-000022050000}"/>
    <hyperlink ref="E1326" location="A126252446V" display="A126252446V" xr:uid="{00000000-0004-0000-0000-000023050000}"/>
    <hyperlink ref="E1327" location="A126267134K" display="A126267134K" xr:uid="{00000000-0004-0000-0000-000024050000}"/>
    <hyperlink ref="E1328" location="A126259790J" display="A126259790J" xr:uid="{00000000-0004-0000-0000-000025050000}"/>
    <hyperlink ref="E1329" location="A126252422A" display="A126252422A" xr:uid="{00000000-0004-0000-0000-000026050000}"/>
    <hyperlink ref="E1330" location="A126267110T" display="A126267110T" xr:uid="{00000000-0004-0000-0000-000027050000}"/>
    <hyperlink ref="E1331" location="A126259766J" display="A126259766J" xr:uid="{00000000-0004-0000-0000-000028050000}"/>
    <hyperlink ref="E1332" location="A126252426K" display="A126252426K" xr:uid="{00000000-0004-0000-0000-000029050000}"/>
    <hyperlink ref="E1333" location="A126267114A" display="A126267114A" xr:uid="{00000000-0004-0000-0000-00002A050000}"/>
    <hyperlink ref="E1334" location="A126259770X" display="A126259770X" xr:uid="{00000000-0004-0000-0000-00002B050000}"/>
    <hyperlink ref="E1335" location="A126252470V" display="A126252470V" xr:uid="{00000000-0004-0000-0000-00002C050000}"/>
    <hyperlink ref="E1336" location="A126267158C" display="A126267158C" xr:uid="{00000000-0004-0000-0000-00002D050000}"/>
    <hyperlink ref="E1337" location="A126259814R" display="A126259814R" xr:uid="{00000000-0004-0000-0000-00002E050000}"/>
    <hyperlink ref="E1338" location="A126251870L" display="A126251870L" xr:uid="{00000000-0004-0000-0000-00002F050000}"/>
    <hyperlink ref="E1339" location="A126266558W" display="A126266558W" xr:uid="{00000000-0004-0000-0000-000030050000}"/>
    <hyperlink ref="E1340" location="A126259214K" display="A126259214K" xr:uid="{00000000-0004-0000-0000-000031050000}"/>
    <hyperlink ref="E1341" location="A126251906C" display="A126251906C" xr:uid="{00000000-0004-0000-0000-000032050000}"/>
    <hyperlink ref="E1342" location="A126266594F" display="A126266594F" xr:uid="{00000000-0004-0000-0000-000033050000}"/>
    <hyperlink ref="E1343" location="A126259250V" display="A126259250V" xr:uid="{00000000-0004-0000-0000-000034050000}"/>
    <hyperlink ref="E1344" location="A126251854L" display="A126251854L" xr:uid="{00000000-0004-0000-0000-000035050000}"/>
    <hyperlink ref="E1345" location="A126266542C" display="A126266542C" xr:uid="{00000000-0004-0000-0000-000036050000}"/>
    <hyperlink ref="E1346" location="A126259198W" display="A126259198W" xr:uid="{00000000-0004-0000-0000-000037050000}"/>
    <hyperlink ref="E1347" location="A126251910V" display="A126251910V" xr:uid="{00000000-0004-0000-0000-000038050000}"/>
    <hyperlink ref="E1348" location="A126266598R" display="A126266598R" xr:uid="{00000000-0004-0000-0000-000039050000}"/>
    <hyperlink ref="E1349" location="A126259254C" display="A126259254C" xr:uid="{00000000-0004-0000-0000-00003A050000}"/>
    <hyperlink ref="E1350" location="A126251914C" display="A126251914C" xr:uid="{00000000-0004-0000-0000-00003B050000}"/>
    <hyperlink ref="E1351" location="A126266602V" display="A126266602V" xr:uid="{00000000-0004-0000-0000-00003C050000}"/>
    <hyperlink ref="E1352" location="A126259258L" display="A126259258L" xr:uid="{00000000-0004-0000-0000-00003D050000}"/>
    <hyperlink ref="E1353" location="A126251858W" display="A126251858W" xr:uid="{00000000-0004-0000-0000-00003E050000}"/>
    <hyperlink ref="E1354" location="A126266546L" display="A126266546L" xr:uid="{00000000-0004-0000-0000-00003F050000}"/>
    <hyperlink ref="E1355" location="A126259202A" display="A126259202A" xr:uid="{00000000-0004-0000-0000-000040050000}"/>
    <hyperlink ref="E1356" location="A126251862L" display="A126251862L" xr:uid="{00000000-0004-0000-0000-000041050000}"/>
    <hyperlink ref="E1357" location="A126266550C" display="A126266550C" xr:uid="{00000000-0004-0000-0000-000042050000}"/>
    <hyperlink ref="E1358" location="A126259206K" display="A126259206K" xr:uid="{00000000-0004-0000-0000-000043050000}"/>
    <hyperlink ref="E1359" location="A126251886F" display="A126251886F" xr:uid="{00000000-0004-0000-0000-000044050000}"/>
    <hyperlink ref="E1360" location="A126266574W" display="A126266574W" xr:uid="{00000000-0004-0000-0000-000045050000}"/>
    <hyperlink ref="E1361" location="A126259230K" display="A126259230K" xr:uid="{00000000-0004-0000-0000-000046050000}"/>
    <hyperlink ref="E1362" location="A126251830V" display="A126251830V" xr:uid="{00000000-0004-0000-0000-000047050000}"/>
    <hyperlink ref="E1363" location="A126266518C" display="A126266518C" xr:uid="{00000000-0004-0000-0000-000048050000}"/>
    <hyperlink ref="E1364" location="A126259174C" display="A126259174C" xr:uid="{00000000-0004-0000-0000-000049050000}"/>
    <hyperlink ref="E1365" location="A126251918L" display="A126251918L" xr:uid="{00000000-0004-0000-0000-00004A050000}"/>
    <hyperlink ref="E1366" location="A126266606C" display="A126266606C" xr:uid="{00000000-0004-0000-0000-00004B050000}"/>
    <hyperlink ref="E1367" location="A126259262C" display="A126259262C" xr:uid="{00000000-0004-0000-0000-00004C050000}"/>
    <hyperlink ref="E1368" location="A126251890W" display="A126251890W" xr:uid="{00000000-0004-0000-0000-00004D050000}"/>
    <hyperlink ref="E1369" location="A126266578F" display="A126266578F" xr:uid="{00000000-0004-0000-0000-00004E050000}"/>
    <hyperlink ref="E1370" location="A126259234V" display="A126259234V" xr:uid="{00000000-0004-0000-0000-00004F050000}"/>
    <hyperlink ref="E1371" location="A126251922C" display="A126251922C" xr:uid="{00000000-0004-0000-0000-000050050000}"/>
    <hyperlink ref="E1372" location="A126266610V" display="A126266610V" xr:uid="{00000000-0004-0000-0000-000051050000}"/>
    <hyperlink ref="E1373" location="A126259266L" display="A126259266L" xr:uid="{00000000-0004-0000-0000-000052050000}"/>
    <hyperlink ref="E1374" location="A126251834C" display="A126251834C" xr:uid="{00000000-0004-0000-0000-000053050000}"/>
    <hyperlink ref="E1375" location="A126266522V" display="A126266522V" xr:uid="{00000000-0004-0000-0000-000054050000}"/>
    <hyperlink ref="E1376" location="A126259178L" display="A126259178L" xr:uid="{00000000-0004-0000-0000-000055050000}"/>
    <hyperlink ref="E1377" location="A126251794W" display="A126251794W" xr:uid="{00000000-0004-0000-0000-000056050000}"/>
    <hyperlink ref="E1378" location="A126266482L" display="A126266482L" xr:uid="{00000000-0004-0000-0000-000057050000}"/>
    <hyperlink ref="E1379" location="A126259138V" display="A126259138V" xr:uid="{00000000-0004-0000-0000-000058050000}"/>
    <hyperlink ref="E1380" location="A126251806V" display="A126251806V" xr:uid="{00000000-0004-0000-0000-000059050000}"/>
    <hyperlink ref="E1381" location="A126266494W" display="A126266494W" xr:uid="{00000000-0004-0000-0000-00005A050000}"/>
    <hyperlink ref="E1382" location="A126259150K" display="A126259150K" xr:uid="{00000000-0004-0000-0000-00005B050000}"/>
    <hyperlink ref="E1383" location="A126251866W" display="A126251866W" xr:uid="{00000000-0004-0000-0000-00005C050000}"/>
    <hyperlink ref="E1384" location="A126266554L" display="A126266554L" xr:uid="{00000000-0004-0000-0000-00005D050000}"/>
    <hyperlink ref="E1385" location="A126259210A" display="A126259210A" xr:uid="{00000000-0004-0000-0000-00005E050000}"/>
    <hyperlink ref="E1386" location="A126251810K" display="A126251810K" xr:uid="{00000000-0004-0000-0000-00005F050000}"/>
    <hyperlink ref="E1387" location="A126266498F" display="A126266498F" xr:uid="{00000000-0004-0000-0000-000060050000}"/>
    <hyperlink ref="E1388" location="A126259154V" display="A126259154V" xr:uid="{00000000-0004-0000-0000-000061050000}"/>
    <hyperlink ref="E1389" location="A126251802K" display="A126251802K" xr:uid="{00000000-0004-0000-0000-000062050000}"/>
    <hyperlink ref="E1390" location="A126266490L" display="A126266490L" xr:uid="{00000000-0004-0000-0000-000063050000}"/>
    <hyperlink ref="E1391" location="A126259146V" display="A126259146V" xr:uid="{00000000-0004-0000-0000-000064050000}"/>
    <hyperlink ref="E1392" location="A126251894F" display="A126251894F" xr:uid="{00000000-0004-0000-0000-000065050000}"/>
    <hyperlink ref="E1393" location="A126266582W" display="A126266582W" xr:uid="{00000000-0004-0000-0000-000066050000}"/>
    <hyperlink ref="E1394" location="A126259238C" display="A126259238C" xr:uid="{00000000-0004-0000-0000-000067050000}"/>
    <hyperlink ref="E1395" location="A126251898R" display="A126251898R" xr:uid="{00000000-0004-0000-0000-000068050000}"/>
    <hyperlink ref="E1396" location="A126266586F" display="A126266586F" xr:uid="{00000000-0004-0000-0000-000069050000}"/>
    <hyperlink ref="E1397" location="A126259242V" display="A126259242V" xr:uid="{00000000-0004-0000-0000-00006A050000}"/>
    <hyperlink ref="E1398" location="A126251818C" display="A126251818C" xr:uid="{00000000-0004-0000-0000-00006B050000}"/>
    <hyperlink ref="E1399" location="A126266506V" display="A126266506V" xr:uid="{00000000-0004-0000-0000-00006C050000}"/>
    <hyperlink ref="E1400" location="A126259162V" display="A126259162V" xr:uid="{00000000-0004-0000-0000-00006D050000}"/>
    <hyperlink ref="E1401" location="A126251798F" display="A126251798F" xr:uid="{00000000-0004-0000-0000-00006E050000}"/>
    <hyperlink ref="E1402" location="A126266486W" display="A126266486W" xr:uid="{00000000-0004-0000-0000-00006F050000}"/>
    <hyperlink ref="E1403" location="A126259142K" display="A126259142K" xr:uid="{00000000-0004-0000-0000-000070050000}"/>
    <hyperlink ref="E1404" location="A126251838L" display="A126251838L" xr:uid="{00000000-0004-0000-0000-000071050000}"/>
    <hyperlink ref="E1405" location="A126266526C" display="A126266526C" xr:uid="{00000000-0004-0000-0000-000072050000}"/>
    <hyperlink ref="E1406" location="A126259182C" display="A126259182C" xr:uid="{00000000-0004-0000-0000-000073050000}"/>
    <hyperlink ref="E1407" location="A126251814V" display="A126251814V" xr:uid="{00000000-0004-0000-0000-000074050000}"/>
    <hyperlink ref="E1408" location="A126266502K" display="A126266502K" xr:uid="{00000000-0004-0000-0000-000075050000}"/>
    <hyperlink ref="E1409" location="A126259158C" display="A126259158C" xr:uid="{00000000-0004-0000-0000-000076050000}"/>
    <hyperlink ref="E1410" location="A126251842C" display="A126251842C" xr:uid="{00000000-0004-0000-0000-000077050000}"/>
    <hyperlink ref="E1411" location="A126266530V" display="A126266530V" xr:uid="{00000000-0004-0000-0000-000078050000}"/>
    <hyperlink ref="E1412" location="A126259186L" display="A126259186L" xr:uid="{00000000-0004-0000-0000-000079050000}"/>
    <hyperlink ref="E1413" location="A126251822V" display="A126251822V" xr:uid="{00000000-0004-0000-0000-00007A050000}"/>
    <hyperlink ref="E1414" location="A126266510K" display="A126266510K" xr:uid="{00000000-0004-0000-0000-00007B050000}"/>
    <hyperlink ref="E1415" location="A126259166C" display="A126259166C" xr:uid="{00000000-0004-0000-0000-00007C050000}"/>
    <hyperlink ref="E1416" location="A126251846L" display="A126251846L" xr:uid="{00000000-0004-0000-0000-00007D050000}"/>
    <hyperlink ref="E1417" location="A126266534C" display="A126266534C" xr:uid="{00000000-0004-0000-0000-00007E050000}"/>
    <hyperlink ref="E1418" location="A126259190C" display="A126259190C" xr:uid="{00000000-0004-0000-0000-00007F050000}"/>
    <hyperlink ref="E1419" location="A126251874W" display="A126251874W" xr:uid="{00000000-0004-0000-0000-000080050000}"/>
    <hyperlink ref="E1420" location="A126266562L" display="A126266562L" xr:uid="{00000000-0004-0000-0000-000081050000}"/>
    <hyperlink ref="E1421" location="A126259218V" display="A126259218V" xr:uid="{00000000-0004-0000-0000-000082050000}"/>
    <hyperlink ref="E1422" location="A126251850C" display="A126251850C" xr:uid="{00000000-0004-0000-0000-000083050000}"/>
    <hyperlink ref="E1423" location="A126266538L" display="A126266538L" xr:uid="{00000000-0004-0000-0000-000084050000}"/>
    <hyperlink ref="E1424" location="A126259194L" display="A126259194L" xr:uid="{00000000-0004-0000-0000-000085050000}"/>
    <hyperlink ref="E1425" location="A126251826C" display="A126251826C" xr:uid="{00000000-0004-0000-0000-000086050000}"/>
    <hyperlink ref="E1426" location="A126266514V" display="A126266514V" xr:uid="{00000000-0004-0000-0000-000087050000}"/>
    <hyperlink ref="E1427" location="A126259170V" display="A126259170V" xr:uid="{00000000-0004-0000-0000-000088050000}"/>
    <hyperlink ref="E1428" location="A126251902V" display="A126251902V" xr:uid="{00000000-0004-0000-0000-000089050000}"/>
    <hyperlink ref="E1429" location="A126266590W" display="A126266590W" xr:uid="{00000000-0004-0000-0000-00008A050000}"/>
    <hyperlink ref="E1430" location="A126259246C" display="A126259246C" xr:uid="{00000000-0004-0000-0000-00008B050000}"/>
    <hyperlink ref="E1431" location="A126251878F" display="A126251878F" xr:uid="{00000000-0004-0000-0000-00008C050000}"/>
    <hyperlink ref="E1432" location="A126266566W" display="A126266566W" xr:uid="{00000000-0004-0000-0000-00008D050000}"/>
    <hyperlink ref="E1433" location="A126259222K" display="A126259222K" xr:uid="{00000000-0004-0000-0000-00008E050000}"/>
    <hyperlink ref="E1434" location="A126251882W" display="A126251882W" xr:uid="{00000000-0004-0000-0000-00008F050000}"/>
    <hyperlink ref="E1435" location="A126266570L" display="A126266570L" xr:uid="{00000000-0004-0000-0000-000090050000}"/>
    <hyperlink ref="E1436" location="A126259226V" display="A126259226V" xr:uid="{00000000-0004-0000-0000-000091050000}"/>
    <hyperlink ref="E1437" location="A126251926L" display="A126251926L" xr:uid="{00000000-0004-0000-0000-000092050000}"/>
    <hyperlink ref="E1438" location="A126266614C" display="A126266614C" xr:uid="{00000000-0004-0000-0000-000093050000}"/>
    <hyperlink ref="E1439" location="A126259270C" display="A126259270C" xr:uid="{00000000-0004-0000-0000-00009405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  <c r="FX8" s="6">
        <v>45689</v>
      </c>
      <c r="FY8" s="6">
        <v>45689</v>
      </c>
      <c r="FZ8" s="6">
        <v>45689</v>
      </c>
      <c r="GA8" s="6">
        <v>45689</v>
      </c>
      <c r="GB8" s="6">
        <v>45689</v>
      </c>
      <c r="GC8" s="6">
        <v>45689</v>
      </c>
      <c r="GD8" s="6">
        <v>45689</v>
      </c>
      <c r="GE8" s="6">
        <v>45689</v>
      </c>
      <c r="GF8" s="6">
        <v>45689</v>
      </c>
      <c r="GG8" s="6">
        <v>45689</v>
      </c>
      <c r="GH8" s="6">
        <v>45689</v>
      </c>
      <c r="GI8" s="6">
        <v>45689</v>
      </c>
      <c r="GJ8" s="6">
        <v>45689</v>
      </c>
      <c r="GK8" s="6">
        <v>45689</v>
      </c>
      <c r="GL8" s="6">
        <v>45689</v>
      </c>
      <c r="GM8" s="6">
        <v>45689</v>
      </c>
      <c r="GN8" s="6">
        <v>45689</v>
      </c>
      <c r="GO8" s="6">
        <v>45689</v>
      </c>
      <c r="GP8" s="6">
        <v>45689</v>
      </c>
      <c r="GQ8" s="6">
        <v>45689</v>
      </c>
      <c r="GR8" s="6">
        <v>45689</v>
      </c>
      <c r="GS8" s="6">
        <v>45689</v>
      </c>
      <c r="GT8" s="6">
        <v>45689</v>
      </c>
      <c r="GU8" s="6">
        <v>45689</v>
      </c>
      <c r="GV8" s="6">
        <v>45689</v>
      </c>
      <c r="GW8" s="6">
        <v>45689</v>
      </c>
      <c r="GX8" s="6">
        <v>45689</v>
      </c>
      <c r="GY8" s="6">
        <v>45689</v>
      </c>
      <c r="GZ8" s="6">
        <v>45689</v>
      </c>
      <c r="HA8" s="6">
        <v>45689</v>
      </c>
      <c r="HB8" s="6">
        <v>45689</v>
      </c>
      <c r="HC8" s="6">
        <v>45689</v>
      </c>
      <c r="HD8" s="6">
        <v>45689</v>
      </c>
      <c r="HE8" s="6">
        <v>45689</v>
      </c>
      <c r="HF8" s="6">
        <v>45689</v>
      </c>
      <c r="HG8" s="6">
        <v>45689</v>
      </c>
      <c r="HH8" s="6">
        <v>45689</v>
      </c>
      <c r="HI8" s="6">
        <v>45689</v>
      </c>
      <c r="HJ8" s="6">
        <v>45689</v>
      </c>
      <c r="HK8" s="6">
        <v>45689</v>
      </c>
      <c r="HL8" s="6">
        <v>45689</v>
      </c>
      <c r="HM8" s="6">
        <v>45689</v>
      </c>
      <c r="HN8" s="6">
        <v>45689</v>
      </c>
      <c r="HO8" s="6">
        <v>45689</v>
      </c>
      <c r="HP8" s="6">
        <v>45689</v>
      </c>
      <c r="HQ8" s="6">
        <v>45689</v>
      </c>
      <c r="HR8" s="6">
        <v>45689</v>
      </c>
      <c r="HS8" s="6">
        <v>45689</v>
      </c>
      <c r="HT8" s="6">
        <v>45689</v>
      </c>
      <c r="HU8" s="6">
        <v>45689</v>
      </c>
      <c r="HV8" s="6">
        <v>45689</v>
      </c>
      <c r="HW8" s="6">
        <v>45689</v>
      </c>
      <c r="HX8" s="6">
        <v>45689</v>
      </c>
      <c r="HY8" s="6">
        <v>45689</v>
      </c>
      <c r="HZ8" s="6">
        <v>45689</v>
      </c>
      <c r="IA8" s="6">
        <v>45689</v>
      </c>
      <c r="IB8" s="6">
        <v>45689</v>
      </c>
      <c r="IC8" s="6">
        <v>45689</v>
      </c>
      <c r="ID8" s="6">
        <v>45689</v>
      </c>
      <c r="IE8" s="6">
        <v>45689</v>
      </c>
      <c r="IF8" s="6">
        <v>45689</v>
      </c>
      <c r="IG8" s="6">
        <v>45689</v>
      </c>
      <c r="IH8" s="6">
        <v>45689</v>
      </c>
      <c r="II8" s="6">
        <v>45689</v>
      </c>
      <c r="IJ8" s="6">
        <v>45689</v>
      </c>
      <c r="IK8" s="6">
        <v>45689</v>
      </c>
      <c r="IL8" s="6">
        <v>45689</v>
      </c>
      <c r="IM8" s="6">
        <v>45689</v>
      </c>
      <c r="IN8" s="6">
        <v>45689</v>
      </c>
      <c r="IO8" s="6">
        <v>45689</v>
      </c>
      <c r="IP8" s="6">
        <v>45689</v>
      </c>
      <c r="IQ8" s="6">
        <v>45689</v>
      </c>
    </row>
    <row r="9" spans="1:251">
      <c r="A9" s="4" t="s">
        <v>257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  <c r="FX9" s="1">
        <v>11</v>
      </c>
      <c r="FY9" s="1">
        <v>11</v>
      </c>
      <c r="FZ9" s="1">
        <v>11</v>
      </c>
      <c r="GA9" s="1">
        <v>11</v>
      </c>
      <c r="GB9" s="1">
        <v>11</v>
      </c>
      <c r="GC9" s="1">
        <v>11</v>
      </c>
      <c r="GD9" s="1">
        <v>11</v>
      </c>
      <c r="GE9" s="1">
        <v>11</v>
      </c>
      <c r="GF9" s="1">
        <v>11</v>
      </c>
      <c r="GG9" s="1">
        <v>11</v>
      </c>
      <c r="GH9" s="1">
        <v>11</v>
      </c>
      <c r="GI9" s="1">
        <v>11</v>
      </c>
      <c r="GJ9" s="1">
        <v>11</v>
      </c>
      <c r="GK9" s="1">
        <v>11</v>
      </c>
      <c r="GL9" s="1">
        <v>11</v>
      </c>
      <c r="GM9" s="1">
        <v>11</v>
      </c>
      <c r="GN9" s="1">
        <v>11</v>
      </c>
      <c r="GO9" s="1">
        <v>11</v>
      </c>
      <c r="GP9" s="1">
        <v>11</v>
      </c>
      <c r="GQ9" s="1">
        <v>11</v>
      </c>
      <c r="GR9" s="1">
        <v>11</v>
      </c>
      <c r="GS9" s="1">
        <v>11</v>
      </c>
      <c r="GT9" s="1">
        <v>11</v>
      </c>
      <c r="GU9" s="1">
        <v>11</v>
      </c>
      <c r="GV9" s="1">
        <v>11</v>
      </c>
      <c r="GW9" s="1">
        <v>11</v>
      </c>
      <c r="GX9" s="1">
        <v>11</v>
      </c>
      <c r="GY9" s="1">
        <v>11</v>
      </c>
      <c r="GZ9" s="1">
        <v>11</v>
      </c>
      <c r="HA9" s="1">
        <v>11</v>
      </c>
      <c r="HB9" s="1">
        <v>11</v>
      </c>
      <c r="HC9" s="1">
        <v>11</v>
      </c>
      <c r="HD9" s="1">
        <v>11</v>
      </c>
      <c r="HE9" s="1">
        <v>11</v>
      </c>
      <c r="HF9" s="1">
        <v>11</v>
      </c>
      <c r="HG9" s="1">
        <v>11</v>
      </c>
      <c r="HH9" s="1">
        <v>11</v>
      </c>
      <c r="HI9" s="1">
        <v>11</v>
      </c>
      <c r="HJ9" s="1">
        <v>11</v>
      </c>
      <c r="HK9" s="1">
        <v>11</v>
      </c>
      <c r="HL9" s="1">
        <v>11</v>
      </c>
      <c r="HM9" s="1">
        <v>11</v>
      </c>
      <c r="HN9" s="1">
        <v>11</v>
      </c>
      <c r="HO9" s="1">
        <v>11</v>
      </c>
      <c r="HP9" s="1">
        <v>11</v>
      </c>
      <c r="HQ9" s="1">
        <v>11</v>
      </c>
      <c r="HR9" s="1">
        <v>11</v>
      </c>
      <c r="HS9" s="1">
        <v>11</v>
      </c>
      <c r="HT9" s="1">
        <v>11</v>
      </c>
      <c r="HU9" s="1">
        <v>11</v>
      </c>
      <c r="HV9" s="1">
        <v>11</v>
      </c>
      <c r="HW9" s="1">
        <v>11</v>
      </c>
      <c r="HX9" s="1">
        <v>11</v>
      </c>
      <c r="HY9" s="1">
        <v>11</v>
      </c>
      <c r="HZ9" s="1">
        <v>11</v>
      </c>
      <c r="IA9" s="1">
        <v>11</v>
      </c>
      <c r="IB9" s="1">
        <v>11</v>
      </c>
      <c r="IC9" s="1">
        <v>11</v>
      </c>
      <c r="ID9" s="1">
        <v>11</v>
      </c>
      <c r="IE9" s="1">
        <v>11</v>
      </c>
      <c r="IF9" s="1">
        <v>11</v>
      </c>
      <c r="IG9" s="1">
        <v>11</v>
      </c>
      <c r="IH9" s="1">
        <v>11</v>
      </c>
      <c r="II9" s="1">
        <v>11</v>
      </c>
      <c r="IJ9" s="1">
        <v>11</v>
      </c>
      <c r="IK9" s="1">
        <v>11</v>
      </c>
      <c r="IL9" s="1">
        <v>11</v>
      </c>
      <c r="IM9" s="1">
        <v>11</v>
      </c>
      <c r="IN9" s="1">
        <v>11</v>
      </c>
      <c r="IO9" s="1">
        <v>11</v>
      </c>
      <c r="IP9" s="1">
        <v>11</v>
      </c>
      <c r="IQ9" s="1">
        <v>11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11648.607</v>
      </c>
      <c r="C11" s="9">
        <v>6289.5159999999996</v>
      </c>
      <c r="D11" s="9">
        <v>5359.0910000000003</v>
      </c>
      <c r="E11" s="9">
        <v>2141.9229999999998</v>
      </c>
      <c r="F11" s="9">
        <v>1137.5530000000001</v>
      </c>
      <c r="G11" s="9">
        <v>1004.371</v>
      </c>
      <c r="H11" s="9">
        <v>604.57799999999997</v>
      </c>
      <c r="I11" s="9">
        <v>329.03399999999999</v>
      </c>
      <c r="J11" s="9">
        <v>275.54399999999998</v>
      </c>
      <c r="K11" s="9">
        <v>644.30200000000002</v>
      </c>
      <c r="L11" s="9">
        <v>338.846</v>
      </c>
      <c r="M11" s="9">
        <v>305.45699999999999</v>
      </c>
      <c r="N11" s="9">
        <v>893.04300000000001</v>
      </c>
      <c r="O11" s="9">
        <v>469.673</v>
      </c>
      <c r="P11" s="9">
        <v>423.37</v>
      </c>
      <c r="Q11" s="9">
        <v>9506.6839999999993</v>
      </c>
      <c r="R11" s="9">
        <v>5151.9629999999997</v>
      </c>
      <c r="S11" s="9">
        <v>4354.7209999999995</v>
      </c>
      <c r="T11" s="9">
        <v>4147.1180000000004</v>
      </c>
      <c r="U11" s="9">
        <v>2172.5129999999999</v>
      </c>
      <c r="V11" s="9">
        <v>1974.605</v>
      </c>
      <c r="W11" s="9">
        <v>1138.7550000000001</v>
      </c>
      <c r="X11" s="9">
        <v>593.52599999999995</v>
      </c>
      <c r="Y11" s="9">
        <v>545.22900000000004</v>
      </c>
      <c r="Z11" s="9">
        <v>1204.047</v>
      </c>
      <c r="AA11" s="9">
        <v>613.625</v>
      </c>
      <c r="AB11" s="9">
        <v>590.42200000000003</v>
      </c>
      <c r="AC11" s="9">
        <v>1804.316</v>
      </c>
      <c r="AD11" s="9">
        <v>965.36199999999997</v>
      </c>
      <c r="AE11" s="9">
        <v>838.95399999999995</v>
      </c>
      <c r="AF11" s="9">
        <v>5359.5659999999998</v>
      </c>
      <c r="AG11" s="9">
        <v>2979.45</v>
      </c>
      <c r="AH11" s="9">
        <v>2380.116</v>
      </c>
      <c r="AI11" s="9">
        <v>2329.596</v>
      </c>
      <c r="AJ11" s="9">
        <v>1222.5940000000001</v>
      </c>
      <c r="AK11" s="9">
        <v>1107.002</v>
      </c>
      <c r="AL11" s="9">
        <v>3029.97</v>
      </c>
      <c r="AM11" s="9">
        <v>1756.856</v>
      </c>
      <c r="AN11" s="9">
        <v>1273.114</v>
      </c>
      <c r="AO11" s="9">
        <v>1790.4480000000001</v>
      </c>
      <c r="AP11" s="9">
        <v>991.62699999999995</v>
      </c>
      <c r="AQ11" s="9">
        <v>798.82100000000003</v>
      </c>
      <c r="AR11" s="9">
        <v>1239.5219999999999</v>
      </c>
      <c r="AS11" s="9">
        <v>765.22900000000004</v>
      </c>
      <c r="AT11" s="9">
        <v>474.29300000000001</v>
      </c>
      <c r="AU11" s="9">
        <v>923.79100000000005</v>
      </c>
      <c r="AV11" s="9">
        <v>528.22799999999995</v>
      </c>
      <c r="AW11" s="9">
        <v>395.56299999999999</v>
      </c>
      <c r="AX11" s="9">
        <v>10724.816000000001</v>
      </c>
      <c r="AY11" s="9">
        <v>5761.2879999999996</v>
      </c>
      <c r="AZ11" s="9">
        <v>4963.5280000000002</v>
      </c>
      <c r="BA11" s="9">
        <v>18839.982</v>
      </c>
      <c r="BB11" s="9">
        <v>9318.3590000000004</v>
      </c>
      <c r="BC11" s="9">
        <v>9521.6229999999996</v>
      </c>
      <c r="BD11" s="9">
        <v>2982.4560000000001</v>
      </c>
      <c r="BE11" s="9">
        <v>1514.3040000000001</v>
      </c>
      <c r="BF11" s="9">
        <v>1468.152</v>
      </c>
      <c r="BG11" s="9">
        <v>2071.1930000000002</v>
      </c>
      <c r="BH11" s="9">
        <v>1080.29</v>
      </c>
      <c r="BI11" s="9">
        <v>990.90200000000004</v>
      </c>
      <c r="BJ11" s="9">
        <v>1406.9849999999999</v>
      </c>
      <c r="BK11" s="9">
        <v>780.32100000000003</v>
      </c>
      <c r="BL11" s="9">
        <v>626.66399999999999</v>
      </c>
      <c r="BM11" s="9">
        <v>664.20799999999997</v>
      </c>
      <c r="BN11" s="9">
        <v>299.96899999999999</v>
      </c>
      <c r="BO11" s="9">
        <v>364.23899999999998</v>
      </c>
      <c r="BP11" s="9">
        <v>287.97699999999998</v>
      </c>
      <c r="BQ11" s="9">
        <v>118.532</v>
      </c>
      <c r="BR11" s="9">
        <v>169.446</v>
      </c>
      <c r="BS11" s="9">
        <v>328.62400000000002</v>
      </c>
      <c r="BT11" s="9">
        <v>195.36799999999999</v>
      </c>
      <c r="BU11" s="9">
        <v>133.256</v>
      </c>
      <c r="BV11" s="9">
        <v>582.63900000000001</v>
      </c>
      <c r="BW11" s="9">
        <v>238.64500000000001</v>
      </c>
      <c r="BX11" s="9">
        <v>343.99400000000003</v>
      </c>
      <c r="BY11" s="9">
        <v>1124.963</v>
      </c>
      <c r="BZ11" s="9">
        <v>546.952</v>
      </c>
      <c r="CA11" s="9">
        <v>578.01099999999997</v>
      </c>
      <c r="CB11" s="9">
        <v>646.58699999999999</v>
      </c>
      <c r="CC11" s="9">
        <v>351.053</v>
      </c>
      <c r="CD11" s="9">
        <v>295.53399999999999</v>
      </c>
      <c r="CE11" s="9">
        <v>63.100999999999999</v>
      </c>
      <c r="CF11" s="9">
        <v>20.076000000000001</v>
      </c>
      <c r="CG11" s="9">
        <v>43.024000000000001</v>
      </c>
      <c r="CH11" s="9">
        <v>478.37599999999998</v>
      </c>
      <c r="CI11" s="9">
        <v>195.899</v>
      </c>
      <c r="CJ11" s="9">
        <v>282.47699999999998</v>
      </c>
      <c r="CK11" s="9">
        <v>710.09199999999998</v>
      </c>
      <c r="CL11" s="9">
        <v>415.29</v>
      </c>
      <c r="CM11" s="9">
        <v>294.80200000000002</v>
      </c>
      <c r="CN11" s="9">
        <v>333.77199999999999</v>
      </c>
      <c r="CO11" s="9">
        <v>214.90100000000001</v>
      </c>
      <c r="CP11" s="9">
        <v>118.87</v>
      </c>
      <c r="CQ11" s="9">
        <v>277.20499999999998</v>
      </c>
      <c r="CR11" s="9">
        <v>177.17500000000001</v>
      </c>
      <c r="CS11" s="9">
        <v>100.03</v>
      </c>
      <c r="CT11" s="9">
        <v>51.752000000000002</v>
      </c>
      <c r="CU11" s="9">
        <v>24.167999999999999</v>
      </c>
      <c r="CV11" s="9">
        <v>27.584</v>
      </c>
      <c r="CW11" s="9">
        <v>432.88799999999998</v>
      </c>
      <c r="CX11" s="9">
        <v>238.11500000000001</v>
      </c>
      <c r="CY11" s="9">
        <v>194.773</v>
      </c>
      <c r="CZ11" s="9">
        <v>11228.168</v>
      </c>
      <c r="DA11" s="9">
        <v>6021.9530000000004</v>
      </c>
      <c r="DB11" s="9">
        <v>5206.2150000000001</v>
      </c>
      <c r="DC11" s="9">
        <v>2119.444</v>
      </c>
      <c r="DD11" s="9">
        <v>1124.0319999999999</v>
      </c>
      <c r="DE11" s="9">
        <v>995.41300000000001</v>
      </c>
      <c r="DF11" s="9">
        <v>597.85599999999999</v>
      </c>
      <c r="DG11" s="9">
        <v>324.995</v>
      </c>
      <c r="DH11" s="9">
        <v>272.86200000000002</v>
      </c>
      <c r="DI11" s="9">
        <v>639.13699999999994</v>
      </c>
      <c r="DJ11" s="9">
        <v>334.91500000000002</v>
      </c>
      <c r="DK11" s="9">
        <v>304.22199999999998</v>
      </c>
      <c r="DL11" s="9">
        <v>882.45100000000002</v>
      </c>
      <c r="DM11" s="9">
        <v>464.12099999999998</v>
      </c>
      <c r="DN11" s="9">
        <v>418.32900000000001</v>
      </c>
      <c r="DO11" s="9">
        <v>9108.7240000000002</v>
      </c>
      <c r="DP11" s="9">
        <v>4897.9219999999996</v>
      </c>
      <c r="DQ11" s="9">
        <v>4210.8019999999997</v>
      </c>
      <c r="DR11" s="9">
        <v>4088.4609999999998</v>
      </c>
      <c r="DS11" s="9">
        <v>2138.4079999999999</v>
      </c>
      <c r="DT11" s="9">
        <v>1950.0530000000001</v>
      </c>
      <c r="DU11" s="9">
        <v>1123.865</v>
      </c>
      <c r="DV11" s="9">
        <v>584.97799999999995</v>
      </c>
      <c r="DW11" s="9">
        <v>538.88800000000003</v>
      </c>
      <c r="DX11" s="9">
        <v>1193.7339999999999</v>
      </c>
      <c r="DY11" s="9">
        <v>606.98500000000001</v>
      </c>
      <c r="DZ11" s="9">
        <v>586.74900000000002</v>
      </c>
      <c r="EA11" s="9">
        <v>1770.8610000000001</v>
      </c>
      <c r="EB11" s="9">
        <v>946.44500000000005</v>
      </c>
      <c r="EC11" s="9">
        <v>824.41700000000003</v>
      </c>
      <c r="ED11" s="9">
        <v>5020.2629999999999</v>
      </c>
      <c r="EE11" s="9">
        <v>2759.5140000000001</v>
      </c>
      <c r="EF11" s="9">
        <v>2260.7489999999998</v>
      </c>
      <c r="EG11" s="9">
        <v>2262.636</v>
      </c>
      <c r="EH11" s="9">
        <v>1180.9159999999999</v>
      </c>
      <c r="EI11" s="9">
        <v>1081.72</v>
      </c>
      <c r="EJ11" s="9">
        <v>2757.627</v>
      </c>
      <c r="EK11" s="9">
        <v>1578.598</v>
      </c>
      <c r="EL11" s="9">
        <v>1179.029</v>
      </c>
      <c r="EM11" s="9">
        <v>1709.338</v>
      </c>
      <c r="EN11" s="9">
        <v>941.71199999999999</v>
      </c>
      <c r="EO11" s="9">
        <v>767.62599999999998</v>
      </c>
      <c r="EP11" s="9">
        <v>1048.289</v>
      </c>
      <c r="EQ11" s="9">
        <v>636.88599999999997</v>
      </c>
      <c r="ER11" s="9">
        <v>411.40300000000002</v>
      </c>
      <c r="ES11" s="9">
        <v>916.798</v>
      </c>
      <c r="ET11" s="9">
        <v>525.69600000000003</v>
      </c>
      <c r="EU11" s="9">
        <v>391.10199999999998</v>
      </c>
      <c r="EV11" s="9">
        <v>10311.370000000001</v>
      </c>
      <c r="EW11" s="9">
        <v>5496.2569999999996</v>
      </c>
      <c r="EX11" s="9">
        <v>4815.1130000000003</v>
      </c>
      <c r="EY11" s="9">
        <v>15528.503000000001</v>
      </c>
      <c r="EZ11" s="9">
        <v>7725.8739999999998</v>
      </c>
      <c r="FA11" s="9">
        <v>7802.6289999999999</v>
      </c>
      <c r="FB11" s="9">
        <v>2846.6030000000001</v>
      </c>
      <c r="FC11" s="9">
        <v>1433.836</v>
      </c>
      <c r="FD11" s="9">
        <v>1412.768</v>
      </c>
      <c r="FE11" s="9">
        <v>2017.4860000000001</v>
      </c>
      <c r="FF11" s="9">
        <v>1048.5260000000001</v>
      </c>
      <c r="FG11" s="9">
        <v>968.96</v>
      </c>
      <c r="FH11" s="9">
        <v>1380.752</v>
      </c>
      <c r="FI11" s="9">
        <v>765.35</v>
      </c>
      <c r="FJ11" s="9">
        <v>615.40200000000004</v>
      </c>
      <c r="FK11" s="9">
        <v>636.73400000000004</v>
      </c>
      <c r="FL11" s="9">
        <v>283.17599999999999</v>
      </c>
      <c r="FM11" s="9">
        <v>353.55799999999999</v>
      </c>
      <c r="FN11" s="9">
        <v>284.39</v>
      </c>
      <c r="FO11" s="9">
        <v>115.85299999999999</v>
      </c>
      <c r="FP11" s="9">
        <v>168.53700000000001</v>
      </c>
      <c r="FQ11" s="9">
        <v>324.33199999999999</v>
      </c>
      <c r="FR11" s="9">
        <v>192.929</v>
      </c>
      <c r="FS11" s="9">
        <v>131.40299999999999</v>
      </c>
      <c r="FT11" s="9">
        <v>504.78500000000003</v>
      </c>
      <c r="FU11" s="9">
        <v>192.381</v>
      </c>
      <c r="FV11" s="9">
        <v>312.40499999999997</v>
      </c>
      <c r="FW11" s="9">
        <v>1069.201</v>
      </c>
      <c r="FX11" s="9">
        <v>514.43399999999997</v>
      </c>
      <c r="FY11" s="9">
        <v>554.76700000000005</v>
      </c>
      <c r="FZ11" s="9">
        <v>643.13900000000001</v>
      </c>
      <c r="GA11" s="9">
        <v>349.48399999999998</v>
      </c>
      <c r="GB11" s="9">
        <v>293.654</v>
      </c>
      <c r="GC11" s="9">
        <v>63.100999999999999</v>
      </c>
      <c r="GD11" s="9">
        <v>20.076000000000001</v>
      </c>
      <c r="GE11" s="9">
        <v>43.024000000000001</v>
      </c>
      <c r="GF11" s="9">
        <v>426.06200000000001</v>
      </c>
      <c r="GG11" s="9">
        <v>164.94900000000001</v>
      </c>
      <c r="GH11" s="9">
        <v>261.113</v>
      </c>
      <c r="GI11" s="9">
        <v>676.71400000000006</v>
      </c>
      <c r="GJ11" s="9">
        <v>396.572</v>
      </c>
      <c r="GK11" s="9">
        <v>280.142</v>
      </c>
      <c r="GL11" s="9">
        <v>324.32100000000003</v>
      </c>
      <c r="GM11" s="9">
        <v>211.06700000000001</v>
      </c>
      <c r="GN11" s="9">
        <v>113.254</v>
      </c>
      <c r="GO11" s="9">
        <v>273.65899999999999</v>
      </c>
      <c r="GP11" s="9">
        <v>176.21199999999999</v>
      </c>
      <c r="GQ11" s="9">
        <v>97.447000000000003</v>
      </c>
      <c r="GR11" s="9">
        <v>50.905999999999999</v>
      </c>
      <c r="GS11" s="9">
        <v>24.167999999999999</v>
      </c>
      <c r="GT11" s="9">
        <v>26.738</v>
      </c>
      <c r="GU11" s="9">
        <v>403.05500000000001</v>
      </c>
      <c r="GV11" s="9">
        <v>220.36</v>
      </c>
      <c r="GW11" s="9">
        <v>182.69499999999999</v>
      </c>
      <c r="GX11" s="9">
        <v>1829.8889999999999</v>
      </c>
      <c r="GY11" s="9">
        <v>935.33</v>
      </c>
      <c r="GZ11" s="9">
        <v>894.55899999999997</v>
      </c>
      <c r="HA11" s="9">
        <v>710.072</v>
      </c>
      <c r="HB11" s="9">
        <v>361.38400000000001</v>
      </c>
      <c r="HC11" s="9">
        <v>348.68799999999999</v>
      </c>
      <c r="HD11" s="9">
        <v>225.702</v>
      </c>
      <c r="HE11" s="9">
        <v>118.748</v>
      </c>
      <c r="HF11" s="9">
        <v>106.95399999999999</v>
      </c>
      <c r="HG11" s="9">
        <v>224.15199999999999</v>
      </c>
      <c r="HH11" s="9">
        <v>114.205</v>
      </c>
      <c r="HI11" s="9">
        <v>109.947</v>
      </c>
      <c r="HJ11" s="9">
        <v>260.21800000000002</v>
      </c>
      <c r="HK11" s="9">
        <v>128.43100000000001</v>
      </c>
      <c r="HL11" s="9">
        <v>131.78800000000001</v>
      </c>
      <c r="HM11" s="9">
        <v>1119.818</v>
      </c>
      <c r="HN11" s="9">
        <v>573.94600000000003</v>
      </c>
      <c r="HO11" s="9">
        <v>545.87099999999998</v>
      </c>
      <c r="HP11" s="9">
        <v>980.66499999999996</v>
      </c>
      <c r="HQ11" s="9">
        <v>490.02800000000002</v>
      </c>
      <c r="HR11" s="9">
        <v>490.63600000000002</v>
      </c>
      <c r="HS11" s="9">
        <v>340.79500000000002</v>
      </c>
      <c r="HT11" s="9">
        <v>171.21700000000001</v>
      </c>
      <c r="HU11" s="9">
        <v>169.578</v>
      </c>
      <c r="HV11" s="9">
        <v>293.30500000000001</v>
      </c>
      <c r="HW11" s="9">
        <v>138.62100000000001</v>
      </c>
      <c r="HX11" s="9">
        <v>154.684</v>
      </c>
      <c r="HY11" s="9">
        <v>346.56400000000002</v>
      </c>
      <c r="HZ11" s="9">
        <v>180.19</v>
      </c>
      <c r="IA11" s="9">
        <v>166.374</v>
      </c>
      <c r="IB11" s="9">
        <v>139.15299999999999</v>
      </c>
      <c r="IC11" s="9">
        <v>83.918000000000006</v>
      </c>
      <c r="ID11" s="9">
        <v>55.234999999999999</v>
      </c>
      <c r="IE11" s="9">
        <v>137.857</v>
      </c>
      <c r="IF11" s="9">
        <v>82.802999999999997</v>
      </c>
      <c r="IG11" s="9">
        <v>55.054000000000002</v>
      </c>
      <c r="IH11" s="9">
        <v>1.296</v>
      </c>
      <c r="II11" s="9">
        <v>1.115</v>
      </c>
      <c r="IJ11" s="9">
        <v>0.18099999999999999</v>
      </c>
      <c r="IK11" s="9">
        <v>1.296</v>
      </c>
      <c r="IL11" s="9">
        <v>1.115</v>
      </c>
      <c r="IM11" s="9">
        <v>0.18099999999999999</v>
      </c>
      <c r="IN11" s="9">
        <v>0</v>
      </c>
      <c r="IO11" s="9">
        <v>0</v>
      </c>
      <c r="IP11" s="9">
        <v>0</v>
      </c>
      <c r="IQ11" s="9">
        <v>232.85900000000001</v>
      </c>
    </row>
    <row r="12" spans="1:251">
      <c r="A12" s="10">
        <v>42401</v>
      </c>
      <c r="B12" s="9">
        <v>11918.343999999999</v>
      </c>
      <c r="C12" s="9">
        <v>6380.7790000000005</v>
      </c>
      <c r="D12" s="9">
        <v>5537.5649999999996</v>
      </c>
      <c r="E12" s="9">
        <v>2188.1610000000001</v>
      </c>
      <c r="F12" s="9">
        <v>1166.8679999999999</v>
      </c>
      <c r="G12" s="9">
        <v>1021.293</v>
      </c>
      <c r="H12" s="9">
        <v>602.66399999999999</v>
      </c>
      <c r="I12" s="9">
        <v>332.06200000000001</v>
      </c>
      <c r="J12" s="9">
        <v>270.60300000000001</v>
      </c>
      <c r="K12" s="9">
        <v>621.327</v>
      </c>
      <c r="L12" s="9">
        <v>327.54500000000002</v>
      </c>
      <c r="M12" s="9">
        <v>293.78199999999998</v>
      </c>
      <c r="N12" s="9">
        <v>964.17</v>
      </c>
      <c r="O12" s="9">
        <v>507.26100000000002</v>
      </c>
      <c r="P12" s="9">
        <v>456.90899999999999</v>
      </c>
      <c r="Q12" s="9">
        <v>9730.1830000000009</v>
      </c>
      <c r="R12" s="9">
        <v>5213.9110000000001</v>
      </c>
      <c r="S12" s="9">
        <v>4516.2719999999999</v>
      </c>
      <c r="T12" s="9">
        <v>4145.4870000000001</v>
      </c>
      <c r="U12" s="9">
        <v>2178.9639999999999</v>
      </c>
      <c r="V12" s="9">
        <v>1966.5239999999999</v>
      </c>
      <c r="W12" s="9">
        <v>1234.4090000000001</v>
      </c>
      <c r="X12" s="9">
        <v>640.04</v>
      </c>
      <c r="Y12" s="9">
        <v>594.36900000000003</v>
      </c>
      <c r="Z12" s="9">
        <v>1187.9839999999999</v>
      </c>
      <c r="AA12" s="9">
        <v>612.20299999999997</v>
      </c>
      <c r="AB12" s="9">
        <v>575.78099999999995</v>
      </c>
      <c r="AC12" s="9">
        <v>1723.0940000000001</v>
      </c>
      <c r="AD12" s="9">
        <v>926.721</v>
      </c>
      <c r="AE12" s="9">
        <v>796.37300000000005</v>
      </c>
      <c r="AF12" s="9">
        <v>5584.6959999999999</v>
      </c>
      <c r="AG12" s="9">
        <v>3034.9479999999999</v>
      </c>
      <c r="AH12" s="9">
        <v>2549.7489999999998</v>
      </c>
      <c r="AI12" s="9">
        <v>2450.3609999999999</v>
      </c>
      <c r="AJ12" s="9">
        <v>1280.664</v>
      </c>
      <c r="AK12" s="9">
        <v>1169.6969999999999</v>
      </c>
      <c r="AL12" s="9">
        <v>3134.335</v>
      </c>
      <c r="AM12" s="9">
        <v>1754.2829999999999</v>
      </c>
      <c r="AN12" s="9">
        <v>1380.0519999999999</v>
      </c>
      <c r="AO12" s="9">
        <v>1878.2529999999999</v>
      </c>
      <c r="AP12" s="9">
        <v>993.18399999999997</v>
      </c>
      <c r="AQ12" s="9">
        <v>885.06899999999996</v>
      </c>
      <c r="AR12" s="9">
        <v>1256.0830000000001</v>
      </c>
      <c r="AS12" s="9">
        <v>761.09900000000005</v>
      </c>
      <c r="AT12" s="9">
        <v>494.983</v>
      </c>
      <c r="AU12" s="9">
        <v>952.96400000000006</v>
      </c>
      <c r="AV12" s="9">
        <v>531.13900000000001</v>
      </c>
      <c r="AW12" s="9">
        <v>421.82499999999999</v>
      </c>
      <c r="AX12" s="9">
        <v>10965.380999999999</v>
      </c>
      <c r="AY12" s="9">
        <v>5849.64</v>
      </c>
      <c r="AZ12" s="9">
        <v>5115.741</v>
      </c>
      <c r="BA12" s="9">
        <v>19107.585999999999</v>
      </c>
      <c r="BB12" s="9">
        <v>9425.1859999999997</v>
      </c>
      <c r="BC12" s="9">
        <v>9682.4</v>
      </c>
      <c r="BD12" s="9">
        <v>2979.799</v>
      </c>
      <c r="BE12" s="9">
        <v>1503.5</v>
      </c>
      <c r="BF12" s="9">
        <v>1476.299</v>
      </c>
      <c r="BG12" s="9">
        <v>2067.9079999999999</v>
      </c>
      <c r="BH12" s="9">
        <v>1067.7560000000001</v>
      </c>
      <c r="BI12" s="9">
        <v>1000.152</v>
      </c>
      <c r="BJ12" s="9">
        <v>1363.3109999999999</v>
      </c>
      <c r="BK12" s="9">
        <v>743.95799999999997</v>
      </c>
      <c r="BL12" s="9">
        <v>619.35299999999995</v>
      </c>
      <c r="BM12" s="9">
        <v>704.59699999999998</v>
      </c>
      <c r="BN12" s="9">
        <v>323.798</v>
      </c>
      <c r="BO12" s="9">
        <v>380.79899999999998</v>
      </c>
      <c r="BP12" s="9">
        <v>262.74099999999999</v>
      </c>
      <c r="BQ12" s="9">
        <v>112.452</v>
      </c>
      <c r="BR12" s="9">
        <v>150.28899999999999</v>
      </c>
      <c r="BS12" s="9">
        <v>304.21199999999999</v>
      </c>
      <c r="BT12" s="9">
        <v>169.62100000000001</v>
      </c>
      <c r="BU12" s="9">
        <v>134.59</v>
      </c>
      <c r="BV12" s="9">
        <v>607.67899999999997</v>
      </c>
      <c r="BW12" s="9">
        <v>266.12200000000001</v>
      </c>
      <c r="BX12" s="9">
        <v>341.55599999999998</v>
      </c>
      <c r="BY12" s="9">
        <v>1181.9380000000001</v>
      </c>
      <c r="BZ12" s="9">
        <v>549.43799999999999</v>
      </c>
      <c r="CA12" s="9">
        <v>632.5</v>
      </c>
      <c r="CB12" s="9">
        <v>695.27</v>
      </c>
      <c r="CC12" s="9">
        <v>367.30200000000002</v>
      </c>
      <c r="CD12" s="9">
        <v>327.96699999999998</v>
      </c>
      <c r="CE12" s="9">
        <v>80.781000000000006</v>
      </c>
      <c r="CF12" s="9">
        <v>30.890999999999998</v>
      </c>
      <c r="CG12" s="9">
        <v>49.89</v>
      </c>
      <c r="CH12" s="9">
        <v>486.66800000000001</v>
      </c>
      <c r="CI12" s="9">
        <v>182.13499999999999</v>
      </c>
      <c r="CJ12" s="9">
        <v>304.53199999999998</v>
      </c>
      <c r="CK12" s="9">
        <v>682.72699999999998</v>
      </c>
      <c r="CL12" s="9">
        <v>417.44499999999999</v>
      </c>
      <c r="CM12" s="9">
        <v>265.28199999999998</v>
      </c>
      <c r="CN12" s="9">
        <v>322.27699999999999</v>
      </c>
      <c r="CO12" s="9">
        <v>199.596</v>
      </c>
      <c r="CP12" s="9">
        <v>122.681</v>
      </c>
      <c r="CQ12" s="9">
        <v>257.69400000000002</v>
      </c>
      <c r="CR12" s="9">
        <v>163.83699999999999</v>
      </c>
      <c r="CS12" s="9">
        <v>93.856999999999999</v>
      </c>
      <c r="CT12" s="9">
        <v>34.792999999999999</v>
      </c>
      <c r="CU12" s="9">
        <v>20.655999999999999</v>
      </c>
      <c r="CV12" s="9">
        <v>14.137</v>
      </c>
      <c r="CW12" s="9">
        <v>425.03300000000002</v>
      </c>
      <c r="CX12" s="9">
        <v>253.608</v>
      </c>
      <c r="CY12" s="9">
        <v>171.42500000000001</v>
      </c>
      <c r="CZ12" s="9">
        <v>11472.563</v>
      </c>
      <c r="DA12" s="9">
        <v>6106.4110000000001</v>
      </c>
      <c r="DB12" s="9">
        <v>5366.152</v>
      </c>
      <c r="DC12" s="9">
        <v>2168.7910000000002</v>
      </c>
      <c r="DD12" s="9">
        <v>1153.8009999999999</v>
      </c>
      <c r="DE12" s="9">
        <v>1014.99</v>
      </c>
      <c r="DF12" s="9">
        <v>597.70000000000005</v>
      </c>
      <c r="DG12" s="9">
        <v>329.41199999999998</v>
      </c>
      <c r="DH12" s="9">
        <v>268.28699999999998</v>
      </c>
      <c r="DI12" s="9">
        <v>618.50699999999995</v>
      </c>
      <c r="DJ12" s="9">
        <v>325.02600000000001</v>
      </c>
      <c r="DK12" s="9">
        <v>293.48099999999999</v>
      </c>
      <c r="DL12" s="9">
        <v>952.58500000000004</v>
      </c>
      <c r="DM12" s="9">
        <v>499.36200000000002</v>
      </c>
      <c r="DN12" s="9">
        <v>453.22199999999998</v>
      </c>
      <c r="DO12" s="9">
        <v>9303.7710000000006</v>
      </c>
      <c r="DP12" s="9">
        <v>4952.6099999999997</v>
      </c>
      <c r="DQ12" s="9">
        <v>4351.1610000000001</v>
      </c>
      <c r="DR12" s="9">
        <v>4098.2430000000004</v>
      </c>
      <c r="DS12" s="9">
        <v>2148.11</v>
      </c>
      <c r="DT12" s="9">
        <v>1950.133</v>
      </c>
      <c r="DU12" s="9">
        <v>1225.154</v>
      </c>
      <c r="DV12" s="9">
        <v>633.84900000000005</v>
      </c>
      <c r="DW12" s="9">
        <v>591.30499999999995</v>
      </c>
      <c r="DX12" s="9">
        <v>1172.9290000000001</v>
      </c>
      <c r="DY12" s="9">
        <v>603.63199999999995</v>
      </c>
      <c r="DZ12" s="9">
        <v>569.29700000000003</v>
      </c>
      <c r="EA12" s="9">
        <v>1700.16</v>
      </c>
      <c r="EB12" s="9">
        <v>910.62900000000002</v>
      </c>
      <c r="EC12" s="9">
        <v>789.53099999999995</v>
      </c>
      <c r="ED12" s="9">
        <v>5205.5290000000005</v>
      </c>
      <c r="EE12" s="9">
        <v>2804.5</v>
      </c>
      <c r="EF12" s="9">
        <v>2401.0279999999998</v>
      </c>
      <c r="EG12" s="9">
        <v>2383.8000000000002</v>
      </c>
      <c r="EH12" s="9">
        <v>1236.482</v>
      </c>
      <c r="EI12" s="9">
        <v>1147.318</v>
      </c>
      <c r="EJ12" s="9">
        <v>2821.7289999999998</v>
      </c>
      <c r="EK12" s="9">
        <v>1568.018</v>
      </c>
      <c r="EL12" s="9">
        <v>1253.711</v>
      </c>
      <c r="EM12" s="9">
        <v>1765.528</v>
      </c>
      <c r="EN12" s="9">
        <v>929.43700000000001</v>
      </c>
      <c r="EO12" s="9">
        <v>836.09100000000001</v>
      </c>
      <c r="EP12" s="9">
        <v>1056.2</v>
      </c>
      <c r="EQ12" s="9">
        <v>638.58100000000002</v>
      </c>
      <c r="ER12" s="9">
        <v>417.62</v>
      </c>
      <c r="ES12" s="9">
        <v>946.26</v>
      </c>
      <c r="ET12" s="9">
        <v>526.61199999999997</v>
      </c>
      <c r="EU12" s="9">
        <v>419.64800000000002</v>
      </c>
      <c r="EV12" s="9">
        <v>10526.303</v>
      </c>
      <c r="EW12" s="9">
        <v>5579.7979999999998</v>
      </c>
      <c r="EX12" s="9">
        <v>4946.5039999999999</v>
      </c>
      <c r="EY12" s="9">
        <v>15699.049000000001</v>
      </c>
      <c r="EZ12" s="9">
        <v>7796.4049999999997</v>
      </c>
      <c r="FA12" s="9">
        <v>7902.6440000000002</v>
      </c>
      <c r="FB12" s="9">
        <v>2836.4540000000002</v>
      </c>
      <c r="FC12" s="9">
        <v>1412.7159999999999</v>
      </c>
      <c r="FD12" s="9">
        <v>1423.739</v>
      </c>
      <c r="FE12" s="9">
        <v>2022.5809999999999</v>
      </c>
      <c r="FF12" s="9">
        <v>1035.46</v>
      </c>
      <c r="FG12" s="9">
        <v>987.12199999999996</v>
      </c>
      <c r="FH12" s="9">
        <v>1338.723</v>
      </c>
      <c r="FI12" s="9">
        <v>725.88900000000001</v>
      </c>
      <c r="FJ12" s="9">
        <v>612.83500000000004</v>
      </c>
      <c r="FK12" s="9">
        <v>683.85799999999995</v>
      </c>
      <c r="FL12" s="9">
        <v>309.57100000000003</v>
      </c>
      <c r="FM12" s="9">
        <v>374.28699999999998</v>
      </c>
      <c r="FN12" s="9">
        <v>258.17700000000002</v>
      </c>
      <c r="FO12" s="9">
        <v>109.61</v>
      </c>
      <c r="FP12" s="9">
        <v>148.56700000000001</v>
      </c>
      <c r="FQ12" s="9">
        <v>300.33999999999997</v>
      </c>
      <c r="FR12" s="9">
        <v>167.51599999999999</v>
      </c>
      <c r="FS12" s="9">
        <v>132.82300000000001</v>
      </c>
      <c r="FT12" s="9">
        <v>513.53300000000002</v>
      </c>
      <c r="FU12" s="9">
        <v>209.74</v>
      </c>
      <c r="FV12" s="9">
        <v>303.79399999999998</v>
      </c>
      <c r="FW12" s="9">
        <v>1119.001</v>
      </c>
      <c r="FX12" s="9">
        <v>514.04600000000005</v>
      </c>
      <c r="FY12" s="9">
        <v>604.95399999999995</v>
      </c>
      <c r="FZ12" s="9">
        <v>692.26900000000001</v>
      </c>
      <c r="GA12" s="9">
        <v>365.15199999999999</v>
      </c>
      <c r="GB12" s="9">
        <v>327.11700000000002</v>
      </c>
      <c r="GC12" s="9">
        <v>80.269000000000005</v>
      </c>
      <c r="GD12" s="9">
        <v>30.890999999999998</v>
      </c>
      <c r="GE12" s="9">
        <v>49.378</v>
      </c>
      <c r="GF12" s="9">
        <v>426.73200000000003</v>
      </c>
      <c r="GG12" s="9">
        <v>148.89400000000001</v>
      </c>
      <c r="GH12" s="9">
        <v>277.83800000000002</v>
      </c>
      <c r="GI12" s="9">
        <v>640.94299999999998</v>
      </c>
      <c r="GJ12" s="9">
        <v>389.822</v>
      </c>
      <c r="GK12" s="9">
        <v>251.12100000000001</v>
      </c>
      <c r="GL12" s="9">
        <v>309.197</v>
      </c>
      <c r="GM12" s="9">
        <v>192.916</v>
      </c>
      <c r="GN12" s="9">
        <v>116.28100000000001</v>
      </c>
      <c r="GO12" s="9">
        <v>253.99100000000001</v>
      </c>
      <c r="GP12" s="9">
        <v>161.46</v>
      </c>
      <c r="GQ12" s="9">
        <v>92.531000000000006</v>
      </c>
      <c r="GR12" s="9">
        <v>34.792999999999999</v>
      </c>
      <c r="GS12" s="9">
        <v>20.655999999999999</v>
      </c>
      <c r="GT12" s="9">
        <v>14.137</v>
      </c>
      <c r="GU12" s="9">
        <v>386.952</v>
      </c>
      <c r="GV12" s="9">
        <v>228.36199999999999</v>
      </c>
      <c r="GW12" s="9">
        <v>158.59</v>
      </c>
      <c r="GX12" s="9">
        <v>1883.635</v>
      </c>
      <c r="GY12" s="9">
        <v>948.45500000000004</v>
      </c>
      <c r="GZ12" s="9">
        <v>935.18</v>
      </c>
      <c r="HA12" s="9">
        <v>728.35699999999997</v>
      </c>
      <c r="HB12" s="9">
        <v>372.33800000000002</v>
      </c>
      <c r="HC12" s="9">
        <v>356.01900000000001</v>
      </c>
      <c r="HD12" s="9">
        <v>234.33099999999999</v>
      </c>
      <c r="HE12" s="9">
        <v>126.21899999999999</v>
      </c>
      <c r="HF12" s="9">
        <v>108.11199999999999</v>
      </c>
      <c r="HG12" s="9">
        <v>207.93899999999999</v>
      </c>
      <c r="HH12" s="9">
        <v>102.438</v>
      </c>
      <c r="HI12" s="9">
        <v>105.501</v>
      </c>
      <c r="HJ12" s="9">
        <v>286.08699999999999</v>
      </c>
      <c r="HK12" s="9">
        <v>143.68100000000001</v>
      </c>
      <c r="HL12" s="9">
        <v>142.40600000000001</v>
      </c>
      <c r="HM12" s="9">
        <v>1155.278</v>
      </c>
      <c r="HN12" s="9">
        <v>576.11699999999996</v>
      </c>
      <c r="HO12" s="9">
        <v>579.16099999999994</v>
      </c>
      <c r="HP12" s="9">
        <v>1002.217</v>
      </c>
      <c r="HQ12" s="9">
        <v>498.21100000000001</v>
      </c>
      <c r="HR12" s="9">
        <v>504.00599999999997</v>
      </c>
      <c r="HS12" s="9">
        <v>364.87</v>
      </c>
      <c r="HT12" s="9">
        <v>168.827</v>
      </c>
      <c r="HU12" s="9">
        <v>196.04300000000001</v>
      </c>
      <c r="HV12" s="9">
        <v>314.78800000000001</v>
      </c>
      <c r="HW12" s="9">
        <v>162.75299999999999</v>
      </c>
      <c r="HX12" s="9">
        <v>152.035</v>
      </c>
      <c r="HY12" s="9">
        <v>322.55900000000003</v>
      </c>
      <c r="HZ12" s="9">
        <v>166.631</v>
      </c>
      <c r="IA12" s="9">
        <v>155.92699999999999</v>
      </c>
      <c r="IB12" s="9">
        <v>153.06100000000001</v>
      </c>
      <c r="IC12" s="9">
        <v>77.906000000000006</v>
      </c>
      <c r="ID12" s="9">
        <v>75.155000000000001</v>
      </c>
      <c r="IE12" s="9">
        <v>152.24100000000001</v>
      </c>
      <c r="IF12" s="9">
        <v>77.085999999999999</v>
      </c>
      <c r="IG12" s="9">
        <v>75.155000000000001</v>
      </c>
      <c r="IH12" s="9">
        <v>0.82</v>
      </c>
      <c r="II12" s="9">
        <v>0.82</v>
      </c>
      <c r="IJ12" s="9">
        <v>0</v>
      </c>
      <c r="IK12" s="9">
        <v>0.82</v>
      </c>
      <c r="IL12" s="9">
        <v>0.82</v>
      </c>
      <c r="IM12" s="9">
        <v>0</v>
      </c>
      <c r="IN12" s="9">
        <v>0</v>
      </c>
      <c r="IO12" s="9">
        <v>0</v>
      </c>
      <c r="IP12" s="9">
        <v>0</v>
      </c>
      <c r="IQ12" s="9">
        <v>245.13499999999999</v>
      </c>
    </row>
    <row r="13" spans="1:251">
      <c r="A13" s="10">
        <v>42767</v>
      </c>
      <c r="B13" s="9">
        <v>11841.629000000001</v>
      </c>
      <c r="C13" s="9">
        <v>6297.8760000000002</v>
      </c>
      <c r="D13" s="9">
        <v>5543.7529999999997</v>
      </c>
      <c r="E13" s="9">
        <v>2141.761</v>
      </c>
      <c r="F13" s="9">
        <v>1144.761</v>
      </c>
      <c r="G13" s="9">
        <v>997</v>
      </c>
      <c r="H13" s="9">
        <v>574.24199999999996</v>
      </c>
      <c r="I13" s="9">
        <v>318.80399999999997</v>
      </c>
      <c r="J13" s="9">
        <v>255.43799999999999</v>
      </c>
      <c r="K13" s="9">
        <v>648.649</v>
      </c>
      <c r="L13" s="9">
        <v>337.88</v>
      </c>
      <c r="M13" s="9">
        <v>310.76900000000001</v>
      </c>
      <c r="N13" s="9">
        <v>918.87</v>
      </c>
      <c r="O13" s="9">
        <v>488.077</v>
      </c>
      <c r="P13" s="9">
        <v>430.79300000000001</v>
      </c>
      <c r="Q13" s="9">
        <v>9699.8680000000004</v>
      </c>
      <c r="R13" s="9">
        <v>5153.1149999999998</v>
      </c>
      <c r="S13" s="9">
        <v>4546.7529999999997</v>
      </c>
      <c r="T13" s="9">
        <v>4191.0810000000001</v>
      </c>
      <c r="U13" s="9">
        <v>2164.54</v>
      </c>
      <c r="V13" s="9">
        <v>2026.5419999999999</v>
      </c>
      <c r="W13" s="9">
        <v>1281.2760000000001</v>
      </c>
      <c r="X13" s="9">
        <v>646.59799999999996</v>
      </c>
      <c r="Y13" s="9">
        <v>634.67899999999997</v>
      </c>
      <c r="Z13" s="9">
        <v>1217.4059999999999</v>
      </c>
      <c r="AA13" s="9">
        <v>636.64499999999998</v>
      </c>
      <c r="AB13" s="9">
        <v>580.76099999999997</v>
      </c>
      <c r="AC13" s="9">
        <v>1692.3989999999999</v>
      </c>
      <c r="AD13" s="9">
        <v>881.29700000000003</v>
      </c>
      <c r="AE13" s="9">
        <v>811.10199999999998</v>
      </c>
      <c r="AF13" s="9">
        <v>5508.7870000000003</v>
      </c>
      <c r="AG13" s="9">
        <v>2988.5749999999998</v>
      </c>
      <c r="AH13" s="9">
        <v>2520.212</v>
      </c>
      <c r="AI13" s="9">
        <v>2289.0390000000002</v>
      </c>
      <c r="AJ13" s="9">
        <v>1204.47</v>
      </c>
      <c r="AK13" s="9">
        <v>1084.569</v>
      </c>
      <c r="AL13" s="9">
        <v>3219.7469999999998</v>
      </c>
      <c r="AM13" s="9">
        <v>1784.105</v>
      </c>
      <c r="AN13" s="9">
        <v>1435.6420000000001</v>
      </c>
      <c r="AO13" s="9">
        <v>1978.1990000000001</v>
      </c>
      <c r="AP13" s="9">
        <v>1037.8869999999999</v>
      </c>
      <c r="AQ13" s="9">
        <v>940.31200000000001</v>
      </c>
      <c r="AR13" s="9">
        <v>1241.548</v>
      </c>
      <c r="AS13" s="9">
        <v>746.21799999999996</v>
      </c>
      <c r="AT13" s="9">
        <v>495.33</v>
      </c>
      <c r="AU13" s="9">
        <v>906.33900000000006</v>
      </c>
      <c r="AV13" s="9">
        <v>520.08299999999997</v>
      </c>
      <c r="AW13" s="9">
        <v>386.25599999999997</v>
      </c>
      <c r="AX13" s="9">
        <v>10935.290999999999</v>
      </c>
      <c r="AY13" s="9">
        <v>5777.7929999999997</v>
      </c>
      <c r="AZ13" s="9">
        <v>5157.4970000000003</v>
      </c>
      <c r="BA13" s="9">
        <v>19173.935000000001</v>
      </c>
      <c r="BB13" s="9">
        <v>9386.0499999999993</v>
      </c>
      <c r="BC13" s="9">
        <v>9787.8850000000002</v>
      </c>
      <c r="BD13" s="9">
        <v>2868.0320000000002</v>
      </c>
      <c r="BE13" s="9">
        <v>1410.1310000000001</v>
      </c>
      <c r="BF13" s="9">
        <v>1457.902</v>
      </c>
      <c r="BG13" s="9">
        <v>1905.9369999999999</v>
      </c>
      <c r="BH13" s="9">
        <v>979.37300000000005</v>
      </c>
      <c r="BI13" s="9">
        <v>926.56399999999996</v>
      </c>
      <c r="BJ13" s="9">
        <v>1268.9690000000001</v>
      </c>
      <c r="BK13" s="9">
        <v>703.14</v>
      </c>
      <c r="BL13" s="9">
        <v>565.82899999999995</v>
      </c>
      <c r="BM13" s="9">
        <v>636.96799999999996</v>
      </c>
      <c r="BN13" s="9">
        <v>276.233</v>
      </c>
      <c r="BO13" s="9">
        <v>360.73599999999999</v>
      </c>
      <c r="BP13" s="9">
        <v>262.36799999999999</v>
      </c>
      <c r="BQ13" s="9">
        <v>110.17700000000001</v>
      </c>
      <c r="BR13" s="9">
        <v>152.19200000000001</v>
      </c>
      <c r="BS13" s="9">
        <v>318.39999999999998</v>
      </c>
      <c r="BT13" s="9">
        <v>170.95599999999999</v>
      </c>
      <c r="BU13" s="9">
        <v>147.44399999999999</v>
      </c>
      <c r="BV13" s="9">
        <v>643.69500000000005</v>
      </c>
      <c r="BW13" s="9">
        <v>259.80200000000002</v>
      </c>
      <c r="BX13" s="9">
        <v>383.89299999999997</v>
      </c>
      <c r="BY13" s="9">
        <v>1172.4690000000001</v>
      </c>
      <c r="BZ13" s="9">
        <v>563.27800000000002</v>
      </c>
      <c r="CA13" s="9">
        <v>609.19100000000003</v>
      </c>
      <c r="CB13" s="9">
        <v>655.34199999999998</v>
      </c>
      <c r="CC13" s="9">
        <v>367.154</v>
      </c>
      <c r="CD13" s="9">
        <v>288.18700000000001</v>
      </c>
      <c r="CE13" s="9">
        <v>73.588999999999999</v>
      </c>
      <c r="CF13" s="9">
        <v>35.296999999999997</v>
      </c>
      <c r="CG13" s="9">
        <v>38.292000000000002</v>
      </c>
      <c r="CH13" s="9">
        <v>517.12699999999995</v>
      </c>
      <c r="CI13" s="9">
        <v>196.124</v>
      </c>
      <c r="CJ13" s="9">
        <v>321.00400000000002</v>
      </c>
      <c r="CK13" s="9">
        <v>695.96500000000003</v>
      </c>
      <c r="CL13" s="9">
        <v>387.56299999999999</v>
      </c>
      <c r="CM13" s="9">
        <v>308.40199999999999</v>
      </c>
      <c r="CN13" s="9">
        <v>300.06700000000001</v>
      </c>
      <c r="CO13" s="9">
        <v>177.72499999999999</v>
      </c>
      <c r="CP13" s="9">
        <v>122.342</v>
      </c>
      <c r="CQ13" s="9">
        <v>250.99700000000001</v>
      </c>
      <c r="CR13" s="9">
        <v>152.929</v>
      </c>
      <c r="CS13" s="9">
        <v>98.069000000000003</v>
      </c>
      <c r="CT13" s="9">
        <v>41.231000000000002</v>
      </c>
      <c r="CU13" s="9">
        <v>19.006</v>
      </c>
      <c r="CV13" s="9">
        <v>22.225000000000001</v>
      </c>
      <c r="CW13" s="9">
        <v>444.96800000000002</v>
      </c>
      <c r="CX13" s="9">
        <v>234.63399999999999</v>
      </c>
      <c r="CY13" s="9">
        <v>210.334</v>
      </c>
      <c r="CZ13" s="9">
        <v>11382.762000000001</v>
      </c>
      <c r="DA13" s="9">
        <v>6022.14</v>
      </c>
      <c r="DB13" s="9">
        <v>5360.6220000000003</v>
      </c>
      <c r="DC13" s="9">
        <v>2117.297</v>
      </c>
      <c r="DD13" s="9">
        <v>1128.8219999999999</v>
      </c>
      <c r="DE13" s="9">
        <v>988.476</v>
      </c>
      <c r="DF13" s="9">
        <v>567.46</v>
      </c>
      <c r="DG13" s="9">
        <v>314.61799999999999</v>
      </c>
      <c r="DH13" s="9">
        <v>252.84200000000001</v>
      </c>
      <c r="DI13" s="9">
        <v>644.35799999999995</v>
      </c>
      <c r="DJ13" s="9">
        <v>334.50200000000001</v>
      </c>
      <c r="DK13" s="9">
        <v>309.85599999999999</v>
      </c>
      <c r="DL13" s="9">
        <v>905.47900000000004</v>
      </c>
      <c r="DM13" s="9">
        <v>479.70100000000002</v>
      </c>
      <c r="DN13" s="9">
        <v>425.77800000000002</v>
      </c>
      <c r="DO13" s="9">
        <v>9265.4650000000001</v>
      </c>
      <c r="DP13" s="9">
        <v>4893.3180000000002</v>
      </c>
      <c r="DQ13" s="9">
        <v>4372.1469999999999</v>
      </c>
      <c r="DR13" s="9">
        <v>4133.6109999999999</v>
      </c>
      <c r="DS13" s="9">
        <v>2129.654</v>
      </c>
      <c r="DT13" s="9">
        <v>2003.9570000000001</v>
      </c>
      <c r="DU13" s="9">
        <v>1270.056</v>
      </c>
      <c r="DV13" s="9">
        <v>638.71299999999997</v>
      </c>
      <c r="DW13" s="9">
        <v>631.34299999999996</v>
      </c>
      <c r="DX13" s="9">
        <v>1202.6469999999999</v>
      </c>
      <c r="DY13" s="9">
        <v>629.57500000000005</v>
      </c>
      <c r="DZ13" s="9">
        <v>573.07100000000003</v>
      </c>
      <c r="EA13" s="9">
        <v>1660.9079999999999</v>
      </c>
      <c r="EB13" s="9">
        <v>861.36500000000001</v>
      </c>
      <c r="EC13" s="9">
        <v>799.54300000000001</v>
      </c>
      <c r="ED13" s="9">
        <v>5131.8540000000003</v>
      </c>
      <c r="EE13" s="9">
        <v>2763.6640000000002</v>
      </c>
      <c r="EF13" s="9">
        <v>2368.19</v>
      </c>
      <c r="EG13" s="9">
        <v>2218.6880000000001</v>
      </c>
      <c r="EH13" s="9">
        <v>1167.2840000000001</v>
      </c>
      <c r="EI13" s="9">
        <v>1051.404</v>
      </c>
      <c r="EJ13" s="9">
        <v>2913.1660000000002</v>
      </c>
      <c r="EK13" s="9">
        <v>1596.38</v>
      </c>
      <c r="EL13" s="9">
        <v>1316.7860000000001</v>
      </c>
      <c r="EM13" s="9">
        <v>1883.336</v>
      </c>
      <c r="EN13" s="9">
        <v>983.26199999999994</v>
      </c>
      <c r="EO13" s="9">
        <v>900.07399999999996</v>
      </c>
      <c r="EP13" s="9">
        <v>1029.83</v>
      </c>
      <c r="EQ13" s="9">
        <v>613.11800000000005</v>
      </c>
      <c r="ER13" s="9">
        <v>416.71199999999999</v>
      </c>
      <c r="ES13" s="9">
        <v>900.24400000000003</v>
      </c>
      <c r="ET13" s="9">
        <v>515.98299999999995</v>
      </c>
      <c r="EU13" s="9">
        <v>384.26100000000002</v>
      </c>
      <c r="EV13" s="9">
        <v>10482.518</v>
      </c>
      <c r="EW13" s="9">
        <v>5506.1570000000002</v>
      </c>
      <c r="EX13" s="9">
        <v>4976.3620000000001</v>
      </c>
      <c r="EY13" s="9">
        <v>15606.182000000001</v>
      </c>
      <c r="EZ13" s="9">
        <v>7687.4949999999999</v>
      </c>
      <c r="FA13" s="9">
        <v>7918.6859999999997</v>
      </c>
      <c r="FB13" s="9">
        <v>2723.3</v>
      </c>
      <c r="FC13" s="9">
        <v>1320.134</v>
      </c>
      <c r="FD13" s="9">
        <v>1403.165</v>
      </c>
      <c r="FE13" s="9">
        <v>1865.615</v>
      </c>
      <c r="FF13" s="9">
        <v>954.48699999999997</v>
      </c>
      <c r="FG13" s="9">
        <v>911.12699999999995</v>
      </c>
      <c r="FH13" s="9">
        <v>1248.0940000000001</v>
      </c>
      <c r="FI13" s="9">
        <v>691.11800000000005</v>
      </c>
      <c r="FJ13" s="9">
        <v>556.976</v>
      </c>
      <c r="FK13" s="9">
        <v>617.52</v>
      </c>
      <c r="FL13" s="9">
        <v>263.36900000000003</v>
      </c>
      <c r="FM13" s="9">
        <v>354.15199999999999</v>
      </c>
      <c r="FN13" s="9">
        <v>259.64699999999999</v>
      </c>
      <c r="FO13" s="9">
        <v>109.346</v>
      </c>
      <c r="FP13" s="9">
        <v>150.30199999999999</v>
      </c>
      <c r="FQ13" s="9">
        <v>313.30700000000002</v>
      </c>
      <c r="FR13" s="9">
        <v>167.971</v>
      </c>
      <c r="FS13" s="9">
        <v>145.33600000000001</v>
      </c>
      <c r="FT13" s="9">
        <v>544.37800000000004</v>
      </c>
      <c r="FU13" s="9">
        <v>197.67599999999999</v>
      </c>
      <c r="FV13" s="9">
        <v>346.702</v>
      </c>
      <c r="FW13" s="9">
        <v>1109.761</v>
      </c>
      <c r="FX13" s="9">
        <v>527.03099999999995</v>
      </c>
      <c r="FY13" s="9">
        <v>582.73</v>
      </c>
      <c r="FZ13" s="9">
        <v>650.48800000000006</v>
      </c>
      <c r="GA13" s="9">
        <v>363.75700000000001</v>
      </c>
      <c r="GB13" s="9">
        <v>286.73099999999999</v>
      </c>
      <c r="GC13" s="9">
        <v>73.004999999999995</v>
      </c>
      <c r="GD13" s="9">
        <v>35.296999999999997</v>
      </c>
      <c r="GE13" s="9">
        <v>37.707000000000001</v>
      </c>
      <c r="GF13" s="9">
        <v>459.274</v>
      </c>
      <c r="GG13" s="9">
        <v>163.274</v>
      </c>
      <c r="GH13" s="9">
        <v>296</v>
      </c>
      <c r="GI13" s="9">
        <v>648.16700000000003</v>
      </c>
      <c r="GJ13" s="9">
        <v>354.59899999999999</v>
      </c>
      <c r="GK13" s="9">
        <v>293.56799999999998</v>
      </c>
      <c r="GL13" s="9">
        <v>288.63200000000001</v>
      </c>
      <c r="GM13" s="9">
        <v>170.51400000000001</v>
      </c>
      <c r="GN13" s="9">
        <v>118.11799999999999</v>
      </c>
      <c r="GO13" s="9">
        <v>249.756</v>
      </c>
      <c r="GP13" s="9">
        <v>152.226</v>
      </c>
      <c r="GQ13" s="9">
        <v>97.53</v>
      </c>
      <c r="GR13" s="9">
        <v>41.231000000000002</v>
      </c>
      <c r="GS13" s="9">
        <v>19.006</v>
      </c>
      <c r="GT13" s="9">
        <v>22.225000000000001</v>
      </c>
      <c r="GU13" s="9">
        <v>398.411</v>
      </c>
      <c r="GV13" s="9">
        <v>202.37299999999999</v>
      </c>
      <c r="GW13" s="9">
        <v>196.03800000000001</v>
      </c>
      <c r="GX13" s="9">
        <v>1799.3579999999999</v>
      </c>
      <c r="GY13" s="9">
        <v>910.11599999999999</v>
      </c>
      <c r="GZ13" s="9">
        <v>889.24099999999999</v>
      </c>
      <c r="HA13" s="9">
        <v>724.60599999999999</v>
      </c>
      <c r="HB13" s="9">
        <v>363.59</v>
      </c>
      <c r="HC13" s="9">
        <v>361.01600000000002</v>
      </c>
      <c r="HD13" s="9">
        <v>211.84899999999999</v>
      </c>
      <c r="HE13" s="9">
        <v>117.02800000000001</v>
      </c>
      <c r="HF13" s="9">
        <v>94.820999999999998</v>
      </c>
      <c r="HG13" s="9">
        <v>245.642</v>
      </c>
      <c r="HH13" s="9">
        <v>121.133</v>
      </c>
      <c r="HI13" s="9">
        <v>124.508</v>
      </c>
      <c r="HJ13" s="9">
        <v>267.11599999999999</v>
      </c>
      <c r="HK13" s="9">
        <v>125.429</v>
      </c>
      <c r="HL13" s="9">
        <v>141.68700000000001</v>
      </c>
      <c r="HM13" s="9">
        <v>1074.751</v>
      </c>
      <c r="HN13" s="9">
        <v>546.52599999999995</v>
      </c>
      <c r="HO13" s="9">
        <v>528.22500000000002</v>
      </c>
      <c r="HP13" s="9">
        <v>940.36400000000003</v>
      </c>
      <c r="HQ13" s="9">
        <v>471.38299999999998</v>
      </c>
      <c r="HR13" s="9">
        <v>468.98099999999999</v>
      </c>
      <c r="HS13" s="9">
        <v>362.09</v>
      </c>
      <c r="HT13" s="9">
        <v>172.57900000000001</v>
      </c>
      <c r="HU13" s="9">
        <v>189.511</v>
      </c>
      <c r="HV13" s="9">
        <v>305.80799999999999</v>
      </c>
      <c r="HW13" s="9">
        <v>153.125</v>
      </c>
      <c r="HX13" s="9">
        <v>152.68299999999999</v>
      </c>
      <c r="HY13" s="9">
        <v>272.46600000000001</v>
      </c>
      <c r="HZ13" s="9">
        <v>145.679</v>
      </c>
      <c r="IA13" s="9">
        <v>126.78700000000001</v>
      </c>
      <c r="IB13" s="9">
        <v>134.387</v>
      </c>
      <c r="IC13" s="9">
        <v>75.143000000000001</v>
      </c>
      <c r="ID13" s="9">
        <v>59.244</v>
      </c>
      <c r="IE13" s="9">
        <v>128.78299999999999</v>
      </c>
      <c r="IF13" s="9">
        <v>72.278000000000006</v>
      </c>
      <c r="IG13" s="9">
        <v>56.503999999999998</v>
      </c>
      <c r="IH13" s="9">
        <v>5.6040000000000001</v>
      </c>
      <c r="II13" s="9">
        <v>2.8650000000000002</v>
      </c>
      <c r="IJ13" s="9">
        <v>2.74</v>
      </c>
      <c r="IK13" s="9">
        <v>5.6040000000000001</v>
      </c>
      <c r="IL13" s="9">
        <v>2.8650000000000002</v>
      </c>
      <c r="IM13" s="9">
        <v>2.74</v>
      </c>
      <c r="IN13" s="9">
        <v>0</v>
      </c>
      <c r="IO13" s="9">
        <v>0</v>
      </c>
      <c r="IP13" s="9">
        <v>0</v>
      </c>
      <c r="IQ13" s="9">
        <v>236.70699999999999</v>
      </c>
    </row>
    <row r="14" spans="1:251">
      <c r="A14" s="10">
        <v>43132</v>
      </c>
      <c r="B14" s="9">
        <v>12192.684999999999</v>
      </c>
      <c r="C14" s="9">
        <v>6433.268</v>
      </c>
      <c r="D14" s="9">
        <v>5759.4160000000002</v>
      </c>
      <c r="E14" s="9">
        <v>2338.3820000000001</v>
      </c>
      <c r="F14" s="9">
        <v>1221.4649999999999</v>
      </c>
      <c r="G14" s="9">
        <v>1116.9169999999999</v>
      </c>
      <c r="H14" s="9">
        <v>645.69299999999998</v>
      </c>
      <c r="I14" s="9">
        <v>337.476</v>
      </c>
      <c r="J14" s="9">
        <v>308.21699999999998</v>
      </c>
      <c r="K14" s="9">
        <v>670.71400000000006</v>
      </c>
      <c r="L14" s="9">
        <v>352.94600000000003</v>
      </c>
      <c r="M14" s="9">
        <v>317.76799999999997</v>
      </c>
      <c r="N14" s="9">
        <v>1021.975</v>
      </c>
      <c r="O14" s="9">
        <v>531.04300000000001</v>
      </c>
      <c r="P14" s="9">
        <v>490.93200000000002</v>
      </c>
      <c r="Q14" s="9">
        <v>9854.3019999999997</v>
      </c>
      <c r="R14" s="9">
        <v>5211.8029999999999</v>
      </c>
      <c r="S14" s="9">
        <v>4642.4989999999998</v>
      </c>
      <c r="T14" s="9">
        <v>4342.7</v>
      </c>
      <c r="U14" s="9">
        <v>2264.7379999999998</v>
      </c>
      <c r="V14" s="9">
        <v>2077.962</v>
      </c>
      <c r="W14" s="9">
        <v>1254.836</v>
      </c>
      <c r="X14" s="9">
        <v>659.21199999999999</v>
      </c>
      <c r="Y14" s="9">
        <v>595.62400000000002</v>
      </c>
      <c r="Z14" s="9">
        <v>1336.12</v>
      </c>
      <c r="AA14" s="9">
        <v>683.62900000000002</v>
      </c>
      <c r="AB14" s="9">
        <v>652.49099999999999</v>
      </c>
      <c r="AC14" s="9">
        <v>1751.7449999999999</v>
      </c>
      <c r="AD14" s="9">
        <v>921.89800000000002</v>
      </c>
      <c r="AE14" s="9">
        <v>829.84699999999998</v>
      </c>
      <c r="AF14" s="9">
        <v>5511.6019999999999</v>
      </c>
      <c r="AG14" s="9">
        <v>2947.0650000000001</v>
      </c>
      <c r="AH14" s="9">
        <v>2564.538</v>
      </c>
      <c r="AI14" s="9">
        <v>2206.4340000000002</v>
      </c>
      <c r="AJ14" s="9">
        <v>1140.9580000000001</v>
      </c>
      <c r="AK14" s="9">
        <v>1065.4760000000001</v>
      </c>
      <c r="AL14" s="9">
        <v>3305.1680000000001</v>
      </c>
      <c r="AM14" s="9">
        <v>1806.106</v>
      </c>
      <c r="AN14" s="9">
        <v>1499.0619999999999</v>
      </c>
      <c r="AO14" s="9">
        <v>2047.0719999999999</v>
      </c>
      <c r="AP14" s="9">
        <v>1046.0450000000001</v>
      </c>
      <c r="AQ14" s="9">
        <v>1001.027</v>
      </c>
      <c r="AR14" s="9">
        <v>1258.096</v>
      </c>
      <c r="AS14" s="9">
        <v>760.06100000000004</v>
      </c>
      <c r="AT14" s="9">
        <v>498.03500000000003</v>
      </c>
      <c r="AU14" s="9">
        <v>984.23099999999999</v>
      </c>
      <c r="AV14" s="9">
        <v>554.904</v>
      </c>
      <c r="AW14" s="9">
        <v>429.327</v>
      </c>
      <c r="AX14" s="9">
        <v>11208.454</v>
      </c>
      <c r="AY14" s="9">
        <v>5878.3649999999998</v>
      </c>
      <c r="AZ14" s="9">
        <v>5330.0889999999999</v>
      </c>
      <c r="BA14" s="9">
        <v>19434.258999999998</v>
      </c>
      <c r="BB14" s="9">
        <v>9508.6919999999991</v>
      </c>
      <c r="BC14" s="9">
        <v>9925.5669999999991</v>
      </c>
      <c r="BD14" s="9">
        <v>2925.105</v>
      </c>
      <c r="BE14" s="9">
        <v>1452.5050000000001</v>
      </c>
      <c r="BF14" s="9">
        <v>1472.6</v>
      </c>
      <c r="BG14" s="9">
        <v>2068.723</v>
      </c>
      <c r="BH14" s="9">
        <v>1061.037</v>
      </c>
      <c r="BI14" s="9">
        <v>1007.686</v>
      </c>
      <c r="BJ14" s="9">
        <v>1380.5930000000001</v>
      </c>
      <c r="BK14" s="9">
        <v>752.65800000000002</v>
      </c>
      <c r="BL14" s="9">
        <v>627.93499999999995</v>
      </c>
      <c r="BM14" s="9">
        <v>688.13</v>
      </c>
      <c r="BN14" s="9">
        <v>308.37900000000002</v>
      </c>
      <c r="BO14" s="9">
        <v>379.75099999999998</v>
      </c>
      <c r="BP14" s="9">
        <v>261.637</v>
      </c>
      <c r="BQ14" s="9">
        <v>103.386</v>
      </c>
      <c r="BR14" s="9">
        <v>158.251</v>
      </c>
      <c r="BS14" s="9">
        <v>289.83100000000002</v>
      </c>
      <c r="BT14" s="9">
        <v>152.27099999999999</v>
      </c>
      <c r="BU14" s="9">
        <v>137.56</v>
      </c>
      <c r="BV14" s="9">
        <v>566.55200000000002</v>
      </c>
      <c r="BW14" s="9">
        <v>239.197</v>
      </c>
      <c r="BX14" s="9">
        <v>327.35399999999998</v>
      </c>
      <c r="BY14" s="9">
        <v>1216.2470000000001</v>
      </c>
      <c r="BZ14" s="9">
        <v>599.28599999999994</v>
      </c>
      <c r="CA14" s="9">
        <v>616.96100000000001</v>
      </c>
      <c r="CB14" s="9">
        <v>751.79399999999998</v>
      </c>
      <c r="CC14" s="9">
        <v>410.089</v>
      </c>
      <c r="CD14" s="9">
        <v>341.70499999999998</v>
      </c>
      <c r="CE14" s="9">
        <v>72.58</v>
      </c>
      <c r="CF14" s="9">
        <v>26.332999999999998</v>
      </c>
      <c r="CG14" s="9">
        <v>46.246000000000002</v>
      </c>
      <c r="CH14" s="9">
        <v>464.45299999999997</v>
      </c>
      <c r="CI14" s="9">
        <v>189.197</v>
      </c>
      <c r="CJ14" s="9">
        <v>275.25599999999997</v>
      </c>
      <c r="CK14" s="9">
        <v>624.36599999999999</v>
      </c>
      <c r="CL14" s="9">
        <v>347.08600000000001</v>
      </c>
      <c r="CM14" s="9">
        <v>277.28100000000001</v>
      </c>
      <c r="CN14" s="9">
        <v>260.30200000000002</v>
      </c>
      <c r="CO14" s="9">
        <v>145.631</v>
      </c>
      <c r="CP14" s="9">
        <v>114.67100000000001</v>
      </c>
      <c r="CQ14" s="9">
        <v>232.43700000000001</v>
      </c>
      <c r="CR14" s="9">
        <v>144.815</v>
      </c>
      <c r="CS14" s="9">
        <v>87.623000000000005</v>
      </c>
      <c r="CT14" s="9">
        <v>38.506</v>
      </c>
      <c r="CU14" s="9">
        <v>22.359000000000002</v>
      </c>
      <c r="CV14" s="9">
        <v>16.146999999999998</v>
      </c>
      <c r="CW14" s="9">
        <v>391.92899999999997</v>
      </c>
      <c r="CX14" s="9">
        <v>202.27099999999999</v>
      </c>
      <c r="CY14" s="9">
        <v>189.65799999999999</v>
      </c>
      <c r="CZ14" s="9">
        <v>11673.156000000001</v>
      </c>
      <c r="DA14" s="9">
        <v>6120.0429999999997</v>
      </c>
      <c r="DB14" s="9">
        <v>5553.1130000000003</v>
      </c>
      <c r="DC14" s="9">
        <v>2319.837</v>
      </c>
      <c r="DD14" s="9">
        <v>1209.357</v>
      </c>
      <c r="DE14" s="9">
        <v>1110.48</v>
      </c>
      <c r="DF14" s="9">
        <v>640.27200000000005</v>
      </c>
      <c r="DG14" s="9">
        <v>334.303</v>
      </c>
      <c r="DH14" s="9">
        <v>305.96899999999999</v>
      </c>
      <c r="DI14" s="9">
        <v>665.57600000000002</v>
      </c>
      <c r="DJ14" s="9">
        <v>349.91500000000002</v>
      </c>
      <c r="DK14" s="9">
        <v>315.661</v>
      </c>
      <c r="DL14" s="9">
        <v>1013.989</v>
      </c>
      <c r="DM14" s="9">
        <v>525.13900000000001</v>
      </c>
      <c r="DN14" s="9">
        <v>488.85</v>
      </c>
      <c r="DO14" s="9">
        <v>9353.3189999999995</v>
      </c>
      <c r="DP14" s="9">
        <v>4910.6850000000004</v>
      </c>
      <c r="DQ14" s="9">
        <v>4442.634</v>
      </c>
      <c r="DR14" s="9">
        <v>4275.7129999999997</v>
      </c>
      <c r="DS14" s="9">
        <v>2228.2170000000001</v>
      </c>
      <c r="DT14" s="9">
        <v>2047.4960000000001</v>
      </c>
      <c r="DU14" s="9">
        <v>1240.2819999999999</v>
      </c>
      <c r="DV14" s="9">
        <v>652.13800000000003</v>
      </c>
      <c r="DW14" s="9">
        <v>588.14400000000001</v>
      </c>
      <c r="DX14" s="9">
        <v>1316.798</v>
      </c>
      <c r="DY14" s="9">
        <v>673.61500000000001</v>
      </c>
      <c r="DZ14" s="9">
        <v>643.18299999999999</v>
      </c>
      <c r="EA14" s="9">
        <v>1718.6320000000001</v>
      </c>
      <c r="EB14" s="9">
        <v>902.46400000000006</v>
      </c>
      <c r="EC14" s="9">
        <v>816.16899999999998</v>
      </c>
      <c r="ED14" s="9">
        <v>5077.6059999999998</v>
      </c>
      <c r="EE14" s="9">
        <v>2682.4690000000001</v>
      </c>
      <c r="EF14" s="9">
        <v>2395.1379999999999</v>
      </c>
      <c r="EG14" s="9">
        <v>2128.2530000000002</v>
      </c>
      <c r="EH14" s="9">
        <v>1094.8530000000001</v>
      </c>
      <c r="EI14" s="9">
        <v>1033.4000000000001</v>
      </c>
      <c r="EJ14" s="9">
        <v>2949.3530000000001</v>
      </c>
      <c r="EK14" s="9">
        <v>1587.615</v>
      </c>
      <c r="EL14" s="9">
        <v>1361.7380000000001</v>
      </c>
      <c r="EM14" s="9">
        <v>1921.5429999999999</v>
      </c>
      <c r="EN14" s="9">
        <v>969.57600000000002</v>
      </c>
      <c r="EO14" s="9">
        <v>951.96699999999998</v>
      </c>
      <c r="EP14" s="9">
        <v>1027.81</v>
      </c>
      <c r="EQ14" s="9">
        <v>618.03899999999999</v>
      </c>
      <c r="ER14" s="9">
        <v>409.77100000000002</v>
      </c>
      <c r="ES14" s="9">
        <v>978.43</v>
      </c>
      <c r="ET14" s="9">
        <v>551.36</v>
      </c>
      <c r="EU14" s="9">
        <v>427.07</v>
      </c>
      <c r="EV14" s="9">
        <v>10694.726000000001</v>
      </c>
      <c r="EW14" s="9">
        <v>5568.6819999999998</v>
      </c>
      <c r="EX14" s="9">
        <v>5126.0439999999999</v>
      </c>
      <c r="EY14" s="9">
        <v>15752.188</v>
      </c>
      <c r="EZ14" s="9">
        <v>7758.88</v>
      </c>
      <c r="FA14" s="9">
        <v>7993.308</v>
      </c>
      <c r="FB14" s="9">
        <v>2792.3110000000001</v>
      </c>
      <c r="FC14" s="9">
        <v>1371.6279999999999</v>
      </c>
      <c r="FD14" s="9">
        <v>1420.682</v>
      </c>
      <c r="FE14" s="9">
        <v>2021.874</v>
      </c>
      <c r="FF14" s="9">
        <v>1029.3</v>
      </c>
      <c r="FG14" s="9">
        <v>992.57299999999998</v>
      </c>
      <c r="FH14" s="9">
        <v>1356.2</v>
      </c>
      <c r="FI14" s="9">
        <v>736.18100000000004</v>
      </c>
      <c r="FJ14" s="9">
        <v>620.01800000000003</v>
      </c>
      <c r="FK14" s="9">
        <v>665.67399999999998</v>
      </c>
      <c r="FL14" s="9">
        <v>293.11900000000003</v>
      </c>
      <c r="FM14" s="9">
        <v>372.55500000000001</v>
      </c>
      <c r="FN14" s="9">
        <v>255.84</v>
      </c>
      <c r="FO14" s="9">
        <v>99.911000000000001</v>
      </c>
      <c r="FP14" s="9">
        <v>155.928</v>
      </c>
      <c r="FQ14" s="9">
        <v>287.91699999999997</v>
      </c>
      <c r="FR14" s="9">
        <v>151.33099999999999</v>
      </c>
      <c r="FS14" s="9">
        <v>136.58600000000001</v>
      </c>
      <c r="FT14" s="9">
        <v>482.52</v>
      </c>
      <c r="FU14" s="9">
        <v>190.99700000000001</v>
      </c>
      <c r="FV14" s="9">
        <v>291.52300000000002</v>
      </c>
      <c r="FW14" s="9">
        <v>1156.741</v>
      </c>
      <c r="FX14" s="9">
        <v>564.30700000000002</v>
      </c>
      <c r="FY14" s="9">
        <v>592.43299999999999</v>
      </c>
      <c r="FZ14" s="9">
        <v>747.23</v>
      </c>
      <c r="GA14" s="9">
        <v>407.24700000000001</v>
      </c>
      <c r="GB14" s="9">
        <v>339.98399999999998</v>
      </c>
      <c r="GC14" s="9">
        <v>71.316999999999993</v>
      </c>
      <c r="GD14" s="9">
        <v>25.071000000000002</v>
      </c>
      <c r="GE14" s="9">
        <v>46.246000000000002</v>
      </c>
      <c r="GF14" s="9">
        <v>409.51100000000002</v>
      </c>
      <c r="GG14" s="9">
        <v>157.06100000000001</v>
      </c>
      <c r="GH14" s="9">
        <v>252.45</v>
      </c>
      <c r="GI14" s="9">
        <v>592.12599999999998</v>
      </c>
      <c r="GJ14" s="9">
        <v>329.38099999999997</v>
      </c>
      <c r="GK14" s="9">
        <v>262.745</v>
      </c>
      <c r="GL14" s="9">
        <v>254.87</v>
      </c>
      <c r="GM14" s="9">
        <v>142.989</v>
      </c>
      <c r="GN14" s="9">
        <v>111.881</v>
      </c>
      <c r="GO14" s="9">
        <v>231.2</v>
      </c>
      <c r="GP14" s="9">
        <v>144.114</v>
      </c>
      <c r="GQ14" s="9">
        <v>87.085999999999999</v>
      </c>
      <c r="GR14" s="9">
        <v>38.353999999999999</v>
      </c>
      <c r="GS14" s="9">
        <v>22.359000000000002</v>
      </c>
      <c r="GT14" s="9">
        <v>15.994</v>
      </c>
      <c r="GU14" s="9">
        <v>360.92599999999999</v>
      </c>
      <c r="GV14" s="9">
        <v>185.267</v>
      </c>
      <c r="GW14" s="9">
        <v>175.65899999999999</v>
      </c>
      <c r="GX14" s="9">
        <v>1855.3589999999999</v>
      </c>
      <c r="GY14" s="9">
        <v>936.69399999999996</v>
      </c>
      <c r="GZ14" s="9">
        <v>918.66499999999996</v>
      </c>
      <c r="HA14" s="9">
        <v>742.69299999999998</v>
      </c>
      <c r="HB14" s="9">
        <v>373.86900000000003</v>
      </c>
      <c r="HC14" s="9">
        <v>368.82400000000001</v>
      </c>
      <c r="HD14" s="9">
        <v>239.37899999999999</v>
      </c>
      <c r="HE14" s="9">
        <v>122.02200000000001</v>
      </c>
      <c r="HF14" s="9">
        <v>117.357</v>
      </c>
      <c r="HG14" s="9">
        <v>214.036</v>
      </c>
      <c r="HH14" s="9">
        <v>103.542</v>
      </c>
      <c r="HI14" s="9">
        <v>110.494</v>
      </c>
      <c r="HJ14" s="9">
        <v>289.27800000000002</v>
      </c>
      <c r="HK14" s="9">
        <v>148.30500000000001</v>
      </c>
      <c r="HL14" s="9">
        <v>140.97300000000001</v>
      </c>
      <c r="HM14" s="9">
        <v>1112.6659999999999</v>
      </c>
      <c r="HN14" s="9">
        <v>562.82500000000005</v>
      </c>
      <c r="HO14" s="9">
        <v>549.84100000000001</v>
      </c>
      <c r="HP14" s="9">
        <v>970.40599999999995</v>
      </c>
      <c r="HQ14" s="9">
        <v>485.88900000000001</v>
      </c>
      <c r="HR14" s="9">
        <v>484.517</v>
      </c>
      <c r="HS14" s="9">
        <v>349.70600000000002</v>
      </c>
      <c r="HT14" s="9">
        <v>168.02600000000001</v>
      </c>
      <c r="HU14" s="9">
        <v>181.68</v>
      </c>
      <c r="HV14" s="9">
        <v>325.48099999999999</v>
      </c>
      <c r="HW14" s="9">
        <v>159.042</v>
      </c>
      <c r="HX14" s="9">
        <v>166.43899999999999</v>
      </c>
      <c r="HY14" s="9">
        <v>295.21899999999999</v>
      </c>
      <c r="HZ14" s="9">
        <v>158.822</v>
      </c>
      <c r="IA14" s="9">
        <v>136.398</v>
      </c>
      <c r="IB14" s="9">
        <v>142.26</v>
      </c>
      <c r="IC14" s="9">
        <v>76.936000000000007</v>
      </c>
      <c r="ID14" s="9">
        <v>65.325000000000003</v>
      </c>
      <c r="IE14" s="9">
        <v>136.57499999999999</v>
      </c>
      <c r="IF14" s="9">
        <v>74.411000000000001</v>
      </c>
      <c r="IG14" s="9">
        <v>62.164000000000001</v>
      </c>
      <c r="IH14" s="9">
        <v>5.6849999999999996</v>
      </c>
      <c r="II14" s="9">
        <v>2.524</v>
      </c>
      <c r="IJ14" s="9">
        <v>3.16</v>
      </c>
      <c r="IK14" s="9">
        <v>5.6849999999999996</v>
      </c>
      <c r="IL14" s="9">
        <v>2.524</v>
      </c>
      <c r="IM14" s="9">
        <v>3.16</v>
      </c>
      <c r="IN14" s="9">
        <v>0</v>
      </c>
      <c r="IO14" s="9">
        <v>0</v>
      </c>
      <c r="IP14" s="9">
        <v>0</v>
      </c>
      <c r="IQ14" s="9">
        <v>229.114</v>
      </c>
    </row>
    <row r="15" spans="1:251">
      <c r="A15" s="10">
        <v>43497</v>
      </c>
      <c r="B15" s="9">
        <v>12497.77</v>
      </c>
      <c r="C15" s="9">
        <v>6602.4189999999999</v>
      </c>
      <c r="D15" s="9">
        <v>5895.3519999999999</v>
      </c>
      <c r="E15" s="9">
        <v>2370.0540000000001</v>
      </c>
      <c r="F15" s="9">
        <v>1216.7270000000001</v>
      </c>
      <c r="G15" s="9">
        <v>1153.327</v>
      </c>
      <c r="H15" s="9">
        <v>637.32399999999996</v>
      </c>
      <c r="I15" s="9">
        <v>320.34199999999998</v>
      </c>
      <c r="J15" s="9">
        <v>316.98200000000003</v>
      </c>
      <c r="K15" s="9">
        <v>661.76800000000003</v>
      </c>
      <c r="L15" s="9">
        <v>342.77800000000002</v>
      </c>
      <c r="M15" s="9">
        <v>318.99099999999999</v>
      </c>
      <c r="N15" s="9">
        <v>1070.962</v>
      </c>
      <c r="O15" s="9">
        <v>553.60799999999995</v>
      </c>
      <c r="P15" s="9">
        <v>517.35500000000002</v>
      </c>
      <c r="Q15" s="9">
        <v>10127.717000000001</v>
      </c>
      <c r="R15" s="9">
        <v>5385.692</v>
      </c>
      <c r="S15" s="9">
        <v>4742.0249999999996</v>
      </c>
      <c r="T15" s="9">
        <v>4534.6109999999999</v>
      </c>
      <c r="U15" s="9">
        <v>2335.7359999999999</v>
      </c>
      <c r="V15" s="9">
        <v>2198.875</v>
      </c>
      <c r="W15" s="9">
        <v>1317.864</v>
      </c>
      <c r="X15" s="9">
        <v>660.94299999999998</v>
      </c>
      <c r="Y15" s="9">
        <v>656.92100000000005</v>
      </c>
      <c r="Z15" s="9">
        <v>1354.934</v>
      </c>
      <c r="AA15" s="9">
        <v>708.14700000000005</v>
      </c>
      <c r="AB15" s="9">
        <v>646.78700000000003</v>
      </c>
      <c r="AC15" s="9">
        <v>1861.8119999999999</v>
      </c>
      <c r="AD15" s="9">
        <v>966.64599999999996</v>
      </c>
      <c r="AE15" s="9">
        <v>895.16700000000003</v>
      </c>
      <c r="AF15" s="9">
        <v>5593.1059999999998</v>
      </c>
      <c r="AG15" s="9">
        <v>3049.9560000000001</v>
      </c>
      <c r="AH15" s="9">
        <v>2543.15</v>
      </c>
      <c r="AI15" s="9">
        <v>2253.5509999999999</v>
      </c>
      <c r="AJ15" s="9">
        <v>1203.8140000000001</v>
      </c>
      <c r="AK15" s="9">
        <v>1049.7360000000001</v>
      </c>
      <c r="AL15" s="9">
        <v>3339.5549999999998</v>
      </c>
      <c r="AM15" s="9">
        <v>1846.1420000000001</v>
      </c>
      <c r="AN15" s="9">
        <v>1493.414</v>
      </c>
      <c r="AO15" s="9">
        <v>2065.355</v>
      </c>
      <c r="AP15" s="9">
        <v>1086.2180000000001</v>
      </c>
      <c r="AQ15" s="9">
        <v>979.13699999999994</v>
      </c>
      <c r="AR15" s="9">
        <v>1274.2</v>
      </c>
      <c r="AS15" s="9">
        <v>759.92399999999998</v>
      </c>
      <c r="AT15" s="9">
        <v>514.27599999999995</v>
      </c>
      <c r="AU15" s="9">
        <v>1052.9469999999999</v>
      </c>
      <c r="AV15" s="9">
        <v>575.25900000000001</v>
      </c>
      <c r="AW15" s="9">
        <v>477.68799999999999</v>
      </c>
      <c r="AX15" s="9">
        <v>11444.824000000001</v>
      </c>
      <c r="AY15" s="9">
        <v>6027.16</v>
      </c>
      <c r="AZ15" s="9">
        <v>5417.6639999999998</v>
      </c>
      <c r="BA15" s="9">
        <v>19768.684000000001</v>
      </c>
      <c r="BB15" s="9">
        <v>9677.393</v>
      </c>
      <c r="BC15" s="9">
        <v>10091.291999999999</v>
      </c>
      <c r="BD15" s="9">
        <v>3101.6239999999998</v>
      </c>
      <c r="BE15" s="9">
        <v>1524.6469999999999</v>
      </c>
      <c r="BF15" s="9">
        <v>1576.9770000000001</v>
      </c>
      <c r="BG15" s="9">
        <v>2216.8789999999999</v>
      </c>
      <c r="BH15" s="9">
        <v>1122.1079999999999</v>
      </c>
      <c r="BI15" s="9">
        <v>1094.771</v>
      </c>
      <c r="BJ15" s="9">
        <v>1453.2180000000001</v>
      </c>
      <c r="BK15" s="9">
        <v>791.19600000000003</v>
      </c>
      <c r="BL15" s="9">
        <v>662.02200000000005</v>
      </c>
      <c r="BM15" s="9">
        <v>763.66099999999994</v>
      </c>
      <c r="BN15" s="9">
        <v>330.91199999999998</v>
      </c>
      <c r="BO15" s="9">
        <v>432.74900000000002</v>
      </c>
      <c r="BP15" s="9">
        <v>288.005</v>
      </c>
      <c r="BQ15" s="9">
        <v>119.123</v>
      </c>
      <c r="BR15" s="9">
        <v>168.88300000000001</v>
      </c>
      <c r="BS15" s="9">
        <v>281.05500000000001</v>
      </c>
      <c r="BT15" s="9">
        <v>158.333</v>
      </c>
      <c r="BU15" s="9">
        <v>122.72199999999999</v>
      </c>
      <c r="BV15" s="9">
        <v>603.69000000000005</v>
      </c>
      <c r="BW15" s="9">
        <v>244.20599999999999</v>
      </c>
      <c r="BX15" s="9">
        <v>359.48399999999998</v>
      </c>
      <c r="BY15" s="9">
        <v>1322.0419999999999</v>
      </c>
      <c r="BZ15" s="9">
        <v>616.23500000000001</v>
      </c>
      <c r="CA15" s="9">
        <v>705.80799999999999</v>
      </c>
      <c r="CB15" s="9">
        <v>817.62199999999996</v>
      </c>
      <c r="CC15" s="9">
        <v>428.78</v>
      </c>
      <c r="CD15" s="9">
        <v>388.84199999999998</v>
      </c>
      <c r="CE15" s="9">
        <v>90.394000000000005</v>
      </c>
      <c r="CF15" s="9">
        <v>32.826999999999998</v>
      </c>
      <c r="CG15" s="9">
        <v>57.567</v>
      </c>
      <c r="CH15" s="9">
        <v>504.42</v>
      </c>
      <c r="CI15" s="9">
        <v>187.45500000000001</v>
      </c>
      <c r="CJ15" s="9">
        <v>316.96600000000001</v>
      </c>
      <c r="CK15" s="9">
        <v>615.649</v>
      </c>
      <c r="CL15" s="9">
        <v>361.56299999999999</v>
      </c>
      <c r="CM15" s="9">
        <v>254.08600000000001</v>
      </c>
      <c r="CN15" s="9">
        <v>266.596</v>
      </c>
      <c r="CO15" s="9">
        <v>173.65</v>
      </c>
      <c r="CP15" s="9">
        <v>92.945999999999998</v>
      </c>
      <c r="CQ15" s="9">
        <v>235.32499999999999</v>
      </c>
      <c r="CR15" s="9">
        <v>146.47900000000001</v>
      </c>
      <c r="CS15" s="9">
        <v>88.846000000000004</v>
      </c>
      <c r="CT15" s="9">
        <v>36.750999999999998</v>
      </c>
      <c r="CU15" s="9">
        <v>22.148</v>
      </c>
      <c r="CV15" s="9">
        <v>14.602</v>
      </c>
      <c r="CW15" s="9">
        <v>380.32499999999999</v>
      </c>
      <c r="CX15" s="9">
        <v>215.08500000000001</v>
      </c>
      <c r="CY15" s="9">
        <v>165.24</v>
      </c>
      <c r="CZ15" s="9">
        <v>11938.362999999999</v>
      </c>
      <c r="DA15" s="9">
        <v>6257.8720000000003</v>
      </c>
      <c r="DB15" s="9">
        <v>5680.4920000000002</v>
      </c>
      <c r="DC15" s="9">
        <v>2344.6680000000001</v>
      </c>
      <c r="DD15" s="9">
        <v>1198.845</v>
      </c>
      <c r="DE15" s="9">
        <v>1145.8230000000001</v>
      </c>
      <c r="DF15" s="9">
        <v>628.654</v>
      </c>
      <c r="DG15" s="9">
        <v>315.20100000000002</v>
      </c>
      <c r="DH15" s="9">
        <v>313.452</v>
      </c>
      <c r="DI15" s="9">
        <v>654.59299999999996</v>
      </c>
      <c r="DJ15" s="9">
        <v>337.59199999999998</v>
      </c>
      <c r="DK15" s="9">
        <v>317.00099999999998</v>
      </c>
      <c r="DL15" s="9">
        <v>1061.422</v>
      </c>
      <c r="DM15" s="9">
        <v>546.05200000000002</v>
      </c>
      <c r="DN15" s="9">
        <v>515.37</v>
      </c>
      <c r="DO15" s="9">
        <v>9593.6949999999997</v>
      </c>
      <c r="DP15" s="9">
        <v>5059.0259999999998</v>
      </c>
      <c r="DQ15" s="9">
        <v>4534.6689999999999</v>
      </c>
      <c r="DR15" s="9">
        <v>4461.3789999999999</v>
      </c>
      <c r="DS15" s="9">
        <v>2293.6039999999998</v>
      </c>
      <c r="DT15" s="9">
        <v>2167.7750000000001</v>
      </c>
      <c r="DU15" s="9">
        <v>1301.124</v>
      </c>
      <c r="DV15" s="9">
        <v>651.77599999999995</v>
      </c>
      <c r="DW15" s="9">
        <v>649.34799999999996</v>
      </c>
      <c r="DX15" s="9">
        <v>1334.2639999999999</v>
      </c>
      <c r="DY15" s="9">
        <v>695.23800000000006</v>
      </c>
      <c r="DZ15" s="9">
        <v>639.02599999999995</v>
      </c>
      <c r="EA15" s="9">
        <v>1825.991</v>
      </c>
      <c r="EB15" s="9">
        <v>946.59</v>
      </c>
      <c r="EC15" s="9">
        <v>879.40099999999995</v>
      </c>
      <c r="ED15" s="9">
        <v>5132.3159999999998</v>
      </c>
      <c r="EE15" s="9">
        <v>2765.4229999999998</v>
      </c>
      <c r="EF15" s="9">
        <v>2366.893</v>
      </c>
      <c r="EG15" s="9">
        <v>2183.5390000000002</v>
      </c>
      <c r="EH15" s="9">
        <v>1163.2429999999999</v>
      </c>
      <c r="EI15" s="9">
        <v>1020.296</v>
      </c>
      <c r="EJ15" s="9">
        <v>2948.777</v>
      </c>
      <c r="EK15" s="9">
        <v>1602.18</v>
      </c>
      <c r="EL15" s="9">
        <v>1346.598</v>
      </c>
      <c r="EM15" s="9">
        <v>1937.771</v>
      </c>
      <c r="EN15" s="9">
        <v>1014.254</v>
      </c>
      <c r="EO15" s="9">
        <v>923.51700000000005</v>
      </c>
      <c r="EP15" s="9">
        <v>1011.006</v>
      </c>
      <c r="EQ15" s="9">
        <v>587.92600000000004</v>
      </c>
      <c r="ER15" s="9">
        <v>423.08</v>
      </c>
      <c r="ES15" s="9">
        <v>1046.163</v>
      </c>
      <c r="ET15" s="9">
        <v>570.23699999999997</v>
      </c>
      <c r="EU15" s="9">
        <v>475.92500000000001</v>
      </c>
      <c r="EV15" s="9">
        <v>10892.200999999999</v>
      </c>
      <c r="EW15" s="9">
        <v>5687.634</v>
      </c>
      <c r="EX15" s="9">
        <v>5204.567</v>
      </c>
      <c r="EY15" s="9">
        <v>15984.873</v>
      </c>
      <c r="EZ15" s="9">
        <v>7883.826</v>
      </c>
      <c r="FA15" s="9">
        <v>8101.0469999999996</v>
      </c>
      <c r="FB15" s="9">
        <v>2942.1819999999998</v>
      </c>
      <c r="FC15" s="9">
        <v>1433.194</v>
      </c>
      <c r="FD15" s="9">
        <v>1508.9880000000001</v>
      </c>
      <c r="FE15" s="9">
        <v>2162.3130000000001</v>
      </c>
      <c r="FF15" s="9">
        <v>1087.3219999999999</v>
      </c>
      <c r="FG15" s="9">
        <v>1074.991</v>
      </c>
      <c r="FH15" s="9">
        <v>1420.0050000000001</v>
      </c>
      <c r="FI15" s="9">
        <v>769.12900000000002</v>
      </c>
      <c r="FJ15" s="9">
        <v>650.87599999999998</v>
      </c>
      <c r="FK15" s="9">
        <v>742.30799999999999</v>
      </c>
      <c r="FL15" s="9">
        <v>318.19299999999998</v>
      </c>
      <c r="FM15" s="9">
        <v>424.11500000000001</v>
      </c>
      <c r="FN15" s="9">
        <v>279.983</v>
      </c>
      <c r="FO15" s="9">
        <v>113.96</v>
      </c>
      <c r="FP15" s="9">
        <v>166.023</v>
      </c>
      <c r="FQ15" s="9">
        <v>273.738</v>
      </c>
      <c r="FR15" s="9">
        <v>154.06899999999999</v>
      </c>
      <c r="FS15" s="9">
        <v>119.66800000000001</v>
      </c>
      <c r="FT15" s="9">
        <v>506.13200000000001</v>
      </c>
      <c r="FU15" s="9">
        <v>191.803</v>
      </c>
      <c r="FV15" s="9">
        <v>314.32900000000001</v>
      </c>
      <c r="FW15" s="9">
        <v>1255.046</v>
      </c>
      <c r="FX15" s="9">
        <v>580.15</v>
      </c>
      <c r="FY15" s="9">
        <v>674.89599999999996</v>
      </c>
      <c r="FZ15" s="9">
        <v>813.99699999999996</v>
      </c>
      <c r="GA15" s="9">
        <v>425.72300000000001</v>
      </c>
      <c r="GB15" s="9">
        <v>388.274</v>
      </c>
      <c r="GC15" s="9">
        <v>90.394000000000005</v>
      </c>
      <c r="GD15" s="9">
        <v>32.826999999999998</v>
      </c>
      <c r="GE15" s="9">
        <v>57.567</v>
      </c>
      <c r="GF15" s="9">
        <v>441.04899999999998</v>
      </c>
      <c r="GG15" s="9">
        <v>154.42699999999999</v>
      </c>
      <c r="GH15" s="9">
        <v>286.62200000000001</v>
      </c>
      <c r="GI15" s="9">
        <v>570.98500000000001</v>
      </c>
      <c r="GJ15" s="9">
        <v>335.959</v>
      </c>
      <c r="GK15" s="9">
        <v>235.02600000000001</v>
      </c>
      <c r="GL15" s="9">
        <v>256.36700000000002</v>
      </c>
      <c r="GM15" s="9">
        <v>167.37100000000001</v>
      </c>
      <c r="GN15" s="9">
        <v>88.995999999999995</v>
      </c>
      <c r="GO15" s="9">
        <v>232.16499999999999</v>
      </c>
      <c r="GP15" s="9">
        <v>144.51400000000001</v>
      </c>
      <c r="GQ15" s="9">
        <v>87.650999999999996</v>
      </c>
      <c r="GR15" s="9">
        <v>36.133000000000003</v>
      </c>
      <c r="GS15" s="9">
        <v>21.988</v>
      </c>
      <c r="GT15" s="9">
        <v>14.145</v>
      </c>
      <c r="GU15" s="9">
        <v>338.82</v>
      </c>
      <c r="GV15" s="9">
        <v>191.44499999999999</v>
      </c>
      <c r="GW15" s="9">
        <v>147.375</v>
      </c>
      <c r="GX15" s="9">
        <v>1926.6310000000001</v>
      </c>
      <c r="GY15" s="9">
        <v>981.89499999999998</v>
      </c>
      <c r="GZ15" s="9">
        <v>944.73599999999999</v>
      </c>
      <c r="HA15" s="9">
        <v>768.72199999999998</v>
      </c>
      <c r="HB15" s="9">
        <v>386.00299999999999</v>
      </c>
      <c r="HC15" s="9">
        <v>382.71899999999999</v>
      </c>
      <c r="HD15" s="9">
        <v>232.34299999999999</v>
      </c>
      <c r="HE15" s="9">
        <v>112.989</v>
      </c>
      <c r="HF15" s="9">
        <v>119.354</v>
      </c>
      <c r="HG15" s="9">
        <v>214.21100000000001</v>
      </c>
      <c r="HH15" s="9">
        <v>105.634</v>
      </c>
      <c r="HI15" s="9">
        <v>108.577</v>
      </c>
      <c r="HJ15" s="9">
        <v>322.16699999999997</v>
      </c>
      <c r="HK15" s="9">
        <v>167.38</v>
      </c>
      <c r="HL15" s="9">
        <v>154.78700000000001</v>
      </c>
      <c r="HM15" s="9">
        <v>1157.9090000000001</v>
      </c>
      <c r="HN15" s="9">
        <v>595.89200000000005</v>
      </c>
      <c r="HO15" s="9">
        <v>562.01700000000005</v>
      </c>
      <c r="HP15" s="9">
        <v>1037.2049999999999</v>
      </c>
      <c r="HQ15" s="9">
        <v>529.03800000000001</v>
      </c>
      <c r="HR15" s="9">
        <v>508.16699999999997</v>
      </c>
      <c r="HS15" s="9">
        <v>376.44600000000003</v>
      </c>
      <c r="HT15" s="9">
        <v>187.12100000000001</v>
      </c>
      <c r="HU15" s="9">
        <v>189.32599999999999</v>
      </c>
      <c r="HV15" s="9">
        <v>341.17</v>
      </c>
      <c r="HW15" s="9">
        <v>171.26599999999999</v>
      </c>
      <c r="HX15" s="9">
        <v>169.904</v>
      </c>
      <c r="HY15" s="9">
        <v>319.589</v>
      </c>
      <c r="HZ15" s="9">
        <v>170.65199999999999</v>
      </c>
      <c r="IA15" s="9">
        <v>148.93700000000001</v>
      </c>
      <c r="IB15" s="9">
        <v>120.70399999999999</v>
      </c>
      <c r="IC15" s="9">
        <v>66.853999999999999</v>
      </c>
      <c r="ID15" s="9">
        <v>53.85</v>
      </c>
      <c r="IE15" s="9">
        <v>115.81100000000001</v>
      </c>
      <c r="IF15" s="9">
        <v>66.207999999999998</v>
      </c>
      <c r="IG15" s="9">
        <v>49.601999999999997</v>
      </c>
      <c r="IH15" s="9">
        <v>4.8929999999999998</v>
      </c>
      <c r="II15" s="9">
        <v>0.64500000000000002</v>
      </c>
      <c r="IJ15" s="9">
        <v>4.2469999999999999</v>
      </c>
      <c r="IK15" s="9">
        <v>4.8929999999999998</v>
      </c>
      <c r="IL15" s="9">
        <v>0.64500000000000002</v>
      </c>
      <c r="IM15" s="9">
        <v>4.2469999999999999</v>
      </c>
      <c r="IN15" s="9">
        <v>0</v>
      </c>
      <c r="IO15" s="9">
        <v>0</v>
      </c>
      <c r="IP15" s="9">
        <v>0</v>
      </c>
      <c r="IQ15" s="9">
        <v>273.18900000000002</v>
      </c>
    </row>
    <row r="16" spans="1:251">
      <c r="A16" s="10">
        <v>43862</v>
      </c>
      <c r="B16" s="9">
        <v>12692.373</v>
      </c>
      <c r="C16" s="9">
        <v>6653.4560000000001</v>
      </c>
      <c r="D16" s="9">
        <v>6038.9170000000004</v>
      </c>
      <c r="E16" s="9">
        <v>2330.6660000000002</v>
      </c>
      <c r="F16" s="9">
        <v>1188.5640000000001</v>
      </c>
      <c r="G16" s="9">
        <v>1142.1020000000001</v>
      </c>
      <c r="H16" s="9">
        <v>590.19299999999998</v>
      </c>
      <c r="I16" s="9">
        <v>294.56599999999997</v>
      </c>
      <c r="J16" s="9">
        <v>295.62700000000001</v>
      </c>
      <c r="K16" s="9">
        <v>688.38</v>
      </c>
      <c r="L16" s="9">
        <v>350.02199999999999</v>
      </c>
      <c r="M16" s="9">
        <v>338.358</v>
      </c>
      <c r="N16" s="9">
        <v>1052.0930000000001</v>
      </c>
      <c r="O16" s="9">
        <v>543.976</v>
      </c>
      <c r="P16" s="9">
        <v>508.11700000000002</v>
      </c>
      <c r="Q16" s="9">
        <v>10361.707</v>
      </c>
      <c r="R16" s="9">
        <v>5464.8919999999998</v>
      </c>
      <c r="S16" s="9">
        <v>4896.8149999999996</v>
      </c>
      <c r="T16" s="9">
        <v>4710.4740000000002</v>
      </c>
      <c r="U16" s="9">
        <v>2422.5920000000001</v>
      </c>
      <c r="V16" s="9">
        <v>2287.8809999999999</v>
      </c>
      <c r="W16" s="9">
        <v>1295.4590000000001</v>
      </c>
      <c r="X16" s="9">
        <v>636.74900000000002</v>
      </c>
      <c r="Y16" s="9">
        <v>658.71</v>
      </c>
      <c r="Z16" s="9">
        <v>1507.5840000000001</v>
      </c>
      <c r="AA16" s="9">
        <v>796.33199999999999</v>
      </c>
      <c r="AB16" s="9">
        <v>711.25199999999995</v>
      </c>
      <c r="AC16" s="9">
        <v>1907.431</v>
      </c>
      <c r="AD16" s="9">
        <v>989.51099999999997</v>
      </c>
      <c r="AE16" s="9">
        <v>917.92</v>
      </c>
      <c r="AF16" s="9">
        <v>5651.2340000000004</v>
      </c>
      <c r="AG16" s="9">
        <v>3042.3</v>
      </c>
      <c r="AH16" s="9">
        <v>2608.9340000000002</v>
      </c>
      <c r="AI16" s="9">
        <v>2195.7179999999998</v>
      </c>
      <c r="AJ16" s="9">
        <v>1160.902</v>
      </c>
      <c r="AK16" s="9">
        <v>1034.816</v>
      </c>
      <c r="AL16" s="9">
        <v>3455.5160000000001</v>
      </c>
      <c r="AM16" s="9">
        <v>1881.3989999999999</v>
      </c>
      <c r="AN16" s="9">
        <v>1574.1179999999999</v>
      </c>
      <c r="AO16" s="9">
        <v>2136.018</v>
      </c>
      <c r="AP16" s="9">
        <v>1096.6369999999999</v>
      </c>
      <c r="AQ16" s="9">
        <v>1039.3810000000001</v>
      </c>
      <c r="AR16" s="9">
        <v>1319.498</v>
      </c>
      <c r="AS16" s="9">
        <v>784.76199999999994</v>
      </c>
      <c r="AT16" s="9">
        <v>534.73599999999999</v>
      </c>
      <c r="AU16" s="9">
        <v>1024.742</v>
      </c>
      <c r="AV16" s="9">
        <v>558.21199999999999</v>
      </c>
      <c r="AW16" s="9">
        <v>466.53</v>
      </c>
      <c r="AX16" s="9">
        <v>11667.630999999999</v>
      </c>
      <c r="AY16" s="9">
        <v>6095.2439999999997</v>
      </c>
      <c r="AZ16" s="9">
        <v>5572.3869999999997</v>
      </c>
      <c r="BA16" s="9">
        <v>20096.137999999999</v>
      </c>
      <c r="BB16" s="9">
        <v>9834.1270000000004</v>
      </c>
      <c r="BC16" s="9">
        <v>10262.011</v>
      </c>
      <c r="BD16" s="9">
        <v>3173.0729999999999</v>
      </c>
      <c r="BE16" s="9">
        <v>1583.8140000000001</v>
      </c>
      <c r="BF16" s="9">
        <v>1589.258</v>
      </c>
      <c r="BG16" s="9">
        <v>2280.44</v>
      </c>
      <c r="BH16" s="9">
        <v>1171.0820000000001</v>
      </c>
      <c r="BI16" s="9">
        <v>1109.3579999999999</v>
      </c>
      <c r="BJ16" s="9">
        <v>1515.3720000000001</v>
      </c>
      <c r="BK16" s="9">
        <v>818.75900000000001</v>
      </c>
      <c r="BL16" s="9">
        <v>696.61199999999997</v>
      </c>
      <c r="BM16" s="9">
        <v>765.06899999999996</v>
      </c>
      <c r="BN16" s="9">
        <v>352.32299999999998</v>
      </c>
      <c r="BO16" s="9">
        <v>412.74599999999998</v>
      </c>
      <c r="BP16" s="9">
        <v>305.49400000000003</v>
      </c>
      <c r="BQ16" s="9">
        <v>121.34</v>
      </c>
      <c r="BR16" s="9">
        <v>184.154</v>
      </c>
      <c r="BS16" s="9">
        <v>272.226</v>
      </c>
      <c r="BT16" s="9">
        <v>160.441</v>
      </c>
      <c r="BU16" s="9">
        <v>111.785</v>
      </c>
      <c r="BV16" s="9">
        <v>620.40700000000004</v>
      </c>
      <c r="BW16" s="9">
        <v>252.291</v>
      </c>
      <c r="BX16" s="9">
        <v>368.11599999999999</v>
      </c>
      <c r="BY16" s="9">
        <v>1265.729</v>
      </c>
      <c r="BZ16" s="9">
        <v>598.99099999999999</v>
      </c>
      <c r="CA16" s="9">
        <v>666.73800000000006</v>
      </c>
      <c r="CB16" s="9">
        <v>771.678</v>
      </c>
      <c r="CC16" s="9">
        <v>407.048</v>
      </c>
      <c r="CD16" s="9">
        <v>364.63</v>
      </c>
      <c r="CE16" s="9">
        <v>84.177000000000007</v>
      </c>
      <c r="CF16" s="9">
        <v>29.306000000000001</v>
      </c>
      <c r="CG16" s="9">
        <v>54.871000000000002</v>
      </c>
      <c r="CH16" s="9">
        <v>494.05099999999999</v>
      </c>
      <c r="CI16" s="9">
        <v>191.94300000000001</v>
      </c>
      <c r="CJ16" s="9">
        <v>302.108</v>
      </c>
      <c r="CK16" s="9">
        <v>651.64599999999996</v>
      </c>
      <c r="CL16" s="9">
        <v>371.95299999999997</v>
      </c>
      <c r="CM16" s="9">
        <v>279.69299999999998</v>
      </c>
      <c r="CN16" s="9">
        <v>261.10700000000003</v>
      </c>
      <c r="CO16" s="9">
        <v>168.32599999999999</v>
      </c>
      <c r="CP16" s="9">
        <v>92.781000000000006</v>
      </c>
      <c r="CQ16" s="9">
        <v>253.06399999999999</v>
      </c>
      <c r="CR16" s="9">
        <v>151.16399999999999</v>
      </c>
      <c r="CS16" s="9">
        <v>101.9</v>
      </c>
      <c r="CT16" s="9">
        <v>44.24</v>
      </c>
      <c r="CU16" s="9">
        <v>21.11</v>
      </c>
      <c r="CV16" s="9">
        <v>23.129000000000001</v>
      </c>
      <c r="CW16" s="9">
        <v>398.58199999999999</v>
      </c>
      <c r="CX16" s="9">
        <v>220.78899999999999</v>
      </c>
      <c r="CY16" s="9">
        <v>177.79300000000001</v>
      </c>
      <c r="CZ16" s="9">
        <v>12109.671</v>
      </c>
      <c r="DA16" s="9">
        <v>6309.4880000000003</v>
      </c>
      <c r="DB16" s="9">
        <v>5800.183</v>
      </c>
      <c r="DC16" s="9">
        <v>2307.7460000000001</v>
      </c>
      <c r="DD16" s="9">
        <v>1175.7650000000001</v>
      </c>
      <c r="DE16" s="9">
        <v>1131.98</v>
      </c>
      <c r="DF16" s="9">
        <v>583.08000000000004</v>
      </c>
      <c r="DG16" s="9">
        <v>289.99299999999999</v>
      </c>
      <c r="DH16" s="9">
        <v>293.08699999999999</v>
      </c>
      <c r="DI16" s="9">
        <v>681.76499999999999</v>
      </c>
      <c r="DJ16" s="9">
        <v>346.834</v>
      </c>
      <c r="DK16" s="9">
        <v>334.93099999999998</v>
      </c>
      <c r="DL16" s="9">
        <v>1042.9010000000001</v>
      </c>
      <c r="DM16" s="9">
        <v>538.93799999999999</v>
      </c>
      <c r="DN16" s="9">
        <v>503.96199999999999</v>
      </c>
      <c r="DO16" s="9">
        <v>9801.9249999999993</v>
      </c>
      <c r="DP16" s="9">
        <v>5133.723</v>
      </c>
      <c r="DQ16" s="9">
        <v>4668.2020000000002</v>
      </c>
      <c r="DR16" s="9">
        <v>4627.9570000000003</v>
      </c>
      <c r="DS16" s="9">
        <v>2368.3270000000002</v>
      </c>
      <c r="DT16" s="9">
        <v>2259.6289999999999</v>
      </c>
      <c r="DU16" s="9">
        <v>1279.4349999999999</v>
      </c>
      <c r="DV16" s="9">
        <v>626.54700000000003</v>
      </c>
      <c r="DW16" s="9">
        <v>652.88800000000003</v>
      </c>
      <c r="DX16" s="9">
        <v>1489.1120000000001</v>
      </c>
      <c r="DY16" s="9">
        <v>784.327</v>
      </c>
      <c r="DZ16" s="9">
        <v>704.78399999999999</v>
      </c>
      <c r="EA16" s="9">
        <v>1859.4090000000001</v>
      </c>
      <c r="EB16" s="9">
        <v>957.45299999999997</v>
      </c>
      <c r="EC16" s="9">
        <v>901.95600000000002</v>
      </c>
      <c r="ED16" s="9">
        <v>5173.9679999999998</v>
      </c>
      <c r="EE16" s="9">
        <v>2765.3960000000002</v>
      </c>
      <c r="EF16" s="9">
        <v>2408.5729999999999</v>
      </c>
      <c r="EG16" s="9">
        <v>2107.9520000000002</v>
      </c>
      <c r="EH16" s="9">
        <v>1106.7470000000001</v>
      </c>
      <c r="EI16" s="9">
        <v>1001.205</v>
      </c>
      <c r="EJ16" s="9">
        <v>3066.0160000000001</v>
      </c>
      <c r="EK16" s="9">
        <v>1658.6479999999999</v>
      </c>
      <c r="EL16" s="9">
        <v>1407.3679999999999</v>
      </c>
      <c r="EM16" s="9">
        <v>2013.8620000000001</v>
      </c>
      <c r="EN16" s="9">
        <v>1032.7739999999999</v>
      </c>
      <c r="EO16" s="9">
        <v>981.08799999999997</v>
      </c>
      <c r="EP16" s="9">
        <v>1052.154</v>
      </c>
      <c r="EQ16" s="9">
        <v>625.87400000000002</v>
      </c>
      <c r="ER16" s="9">
        <v>426.28</v>
      </c>
      <c r="ES16" s="9">
        <v>1019.422</v>
      </c>
      <c r="ET16" s="9">
        <v>555.37800000000004</v>
      </c>
      <c r="EU16" s="9">
        <v>464.04300000000001</v>
      </c>
      <c r="EV16" s="9">
        <v>11090.249</v>
      </c>
      <c r="EW16" s="9">
        <v>5754.11</v>
      </c>
      <c r="EX16" s="9">
        <v>5336.1390000000001</v>
      </c>
      <c r="EY16" s="9">
        <v>16145.441999999999</v>
      </c>
      <c r="EZ16" s="9">
        <v>7963.4189999999999</v>
      </c>
      <c r="FA16" s="9">
        <v>8182.0230000000001</v>
      </c>
      <c r="FB16" s="9">
        <v>3011.8389999999999</v>
      </c>
      <c r="FC16" s="9">
        <v>1492.6279999999999</v>
      </c>
      <c r="FD16" s="9">
        <v>1519.21</v>
      </c>
      <c r="FE16" s="9">
        <v>2224.9079999999999</v>
      </c>
      <c r="FF16" s="9">
        <v>1135.9069999999999</v>
      </c>
      <c r="FG16" s="9">
        <v>1089.001</v>
      </c>
      <c r="FH16" s="9">
        <v>1486.4829999999999</v>
      </c>
      <c r="FI16" s="9">
        <v>801.43700000000001</v>
      </c>
      <c r="FJ16" s="9">
        <v>685.04600000000005</v>
      </c>
      <c r="FK16" s="9">
        <v>738.42499999999995</v>
      </c>
      <c r="FL16" s="9">
        <v>334.47</v>
      </c>
      <c r="FM16" s="9">
        <v>403.95499999999998</v>
      </c>
      <c r="FN16" s="9">
        <v>301.17200000000003</v>
      </c>
      <c r="FO16" s="9">
        <v>119.952</v>
      </c>
      <c r="FP16" s="9">
        <v>181.21899999999999</v>
      </c>
      <c r="FQ16" s="9">
        <v>266.45</v>
      </c>
      <c r="FR16" s="9">
        <v>157.35</v>
      </c>
      <c r="FS16" s="9">
        <v>109.1</v>
      </c>
      <c r="FT16" s="9">
        <v>520.48</v>
      </c>
      <c r="FU16" s="9">
        <v>199.37100000000001</v>
      </c>
      <c r="FV16" s="9">
        <v>321.10899999999998</v>
      </c>
      <c r="FW16" s="9">
        <v>1205.175</v>
      </c>
      <c r="FX16" s="9">
        <v>568.20299999999997</v>
      </c>
      <c r="FY16" s="9">
        <v>636.97199999999998</v>
      </c>
      <c r="FZ16" s="9">
        <v>767.25400000000002</v>
      </c>
      <c r="GA16" s="9">
        <v>405.11099999999999</v>
      </c>
      <c r="GB16" s="9">
        <v>362.14299999999997</v>
      </c>
      <c r="GC16" s="9">
        <v>83.545000000000002</v>
      </c>
      <c r="GD16" s="9">
        <v>29.306000000000001</v>
      </c>
      <c r="GE16" s="9">
        <v>54.238999999999997</v>
      </c>
      <c r="GF16" s="9">
        <v>437.92200000000003</v>
      </c>
      <c r="GG16" s="9">
        <v>163.09200000000001</v>
      </c>
      <c r="GH16" s="9">
        <v>274.82900000000001</v>
      </c>
      <c r="GI16" s="9">
        <v>601.17700000000002</v>
      </c>
      <c r="GJ16" s="9">
        <v>343.89699999999999</v>
      </c>
      <c r="GK16" s="9">
        <v>257.27999999999997</v>
      </c>
      <c r="GL16" s="9">
        <v>252.446</v>
      </c>
      <c r="GM16" s="9">
        <v>163.357</v>
      </c>
      <c r="GN16" s="9">
        <v>89.088999999999999</v>
      </c>
      <c r="GO16" s="9">
        <v>252.16800000000001</v>
      </c>
      <c r="GP16" s="9">
        <v>150.267</v>
      </c>
      <c r="GQ16" s="9">
        <v>101.9</v>
      </c>
      <c r="GR16" s="9">
        <v>44.24</v>
      </c>
      <c r="GS16" s="9">
        <v>21.11</v>
      </c>
      <c r="GT16" s="9">
        <v>23.129000000000001</v>
      </c>
      <c r="GU16" s="9">
        <v>349.00900000000001</v>
      </c>
      <c r="GV16" s="9">
        <v>193.62899999999999</v>
      </c>
      <c r="GW16" s="9">
        <v>155.38</v>
      </c>
      <c r="GX16" s="9">
        <v>1886.3489999999999</v>
      </c>
      <c r="GY16" s="9">
        <v>941.73400000000004</v>
      </c>
      <c r="GZ16" s="9">
        <v>944.61599999999999</v>
      </c>
      <c r="HA16" s="9">
        <v>731.33100000000002</v>
      </c>
      <c r="HB16" s="9">
        <v>361.916</v>
      </c>
      <c r="HC16" s="9">
        <v>369.41500000000002</v>
      </c>
      <c r="HD16" s="9">
        <v>205.71600000000001</v>
      </c>
      <c r="HE16" s="9">
        <v>106.202</v>
      </c>
      <c r="HF16" s="9">
        <v>99.513999999999996</v>
      </c>
      <c r="HG16" s="9">
        <v>228.40799999999999</v>
      </c>
      <c r="HH16" s="9">
        <v>115.669</v>
      </c>
      <c r="HI16" s="9">
        <v>112.739</v>
      </c>
      <c r="HJ16" s="9">
        <v>297.20699999999999</v>
      </c>
      <c r="HK16" s="9">
        <v>140.04499999999999</v>
      </c>
      <c r="HL16" s="9">
        <v>157.16200000000001</v>
      </c>
      <c r="HM16" s="9">
        <v>1155.018</v>
      </c>
      <c r="HN16" s="9">
        <v>579.81700000000001</v>
      </c>
      <c r="HO16" s="9">
        <v>575.20100000000002</v>
      </c>
      <c r="HP16" s="9">
        <v>1043.069</v>
      </c>
      <c r="HQ16" s="9">
        <v>520.34500000000003</v>
      </c>
      <c r="HR16" s="9">
        <v>522.72400000000005</v>
      </c>
      <c r="HS16" s="9">
        <v>369.00599999999997</v>
      </c>
      <c r="HT16" s="9">
        <v>171.22800000000001</v>
      </c>
      <c r="HU16" s="9">
        <v>197.77799999999999</v>
      </c>
      <c r="HV16" s="9">
        <v>352.65800000000002</v>
      </c>
      <c r="HW16" s="9">
        <v>188.31800000000001</v>
      </c>
      <c r="HX16" s="9">
        <v>164.34100000000001</v>
      </c>
      <c r="HY16" s="9">
        <v>321.404</v>
      </c>
      <c r="HZ16" s="9">
        <v>160.79900000000001</v>
      </c>
      <c r="IA16" s="9">
        <v>160.60499999999999</v>
      </c>
      <c r="IB16" s="9">
        <v>111.949</v>
      </c>
      <c r="IC16" s="9">
        <v>59.472000000000001</v>
      </c>
      <c r="ID16" s="9">
        <v>52.476999999999997</v>
      </c>
      <c r="IE16" s="9">
        <v>109.7</v>
      </c>
      <c r="IF16" s="9">
        <v>58.210999999999999</v>
      </c>
      <c r="IG16" s="9">
        <v>51.488999999999997</v>
      </c>
      <c r="IH16" s="9">
        <v>2.25</v>
      </c>
      <c r="II16" s="9">
        <v>1.2609999999999999</v>
      </c>
      <c r="IJ16" s="9">
        <v>0.98799999999999999</v>
      </c>
      <c r="IK16" s="9">
        <v>2.25</v>
      </c>
      <c r="IL16" s="9">
        <v>1.2609999999999999</v>
      </c>
      <c r="IM16" s="9">
        <v>0.98799999999999999</v>
      </c>
      <c r="IN16" s="9">
        <v>0</v>
      </c>
      <c r="IO16" s="9">
        <v>0</v>
      </c>
      <c r="IP16" s="9">
        <v>0</v>
      </c>
      <c r="IQ16" s="9">
        <v>241.22900000000001</v>
      </c>
    </row>
    <row r="17" spans="1:251">
      <c r="A17" s="10">
        <v>44228</v>
      </c>
      <c r="B17" s="9">
        <v>12655.807000000001</v>
      </c>
      <c r="C17" s="9">
        <v>6628.0460000000003</v>
      </c>
      <c r="D17" s="9">
        <v>6027.7610000000004</v>
      </c>
      <c r="E17" s="9">
        <v>2209.4140000000002</v>
      </c>
      <c r="F17" s="9">
        <v>1107.1379999999999</v>
      </c>
      <c r="G17" s="9">
        <v>1102.2760000000001</v>
      </c>
      <c r="H17" s="9">
        <v>653.47900000000004</v>
      </c>
      <c r="I17" s="9">
        <v>322.41000000000003</v>
      </c>
      <c r="J17" s="9">
        <v>331.06900000000002</v>
      </c>
      <c r="K17" s="9">
        <v>716.40899999999999</v>
      </c>
      <c r="L17" s="9">
        <v>339.21300000000002</v>
      </c>
      <c r="M17" s="9">
        <v>377.19499999999999</v>
      </c>
      <c r="N17" s="9">
        <v>839.52599999999995</v>
      </c>
      <c r="O17" s="9">
        <v>445.51400000000001</v>
      </c>
      <c r="P17" s="9">
        <v>394.01100000000002</v>
      </c>
      <c r="Q17" s="9">
        <v>10446.393</v>
      </c>
      <c r="R17" s="9">
        <v>5520.9080000000004</v>
      </c>
      <c r="S17" s="9">
        <v>4925.4849999999997</v>
      </c>
      <c r="T17" s="9">
        <v>4542.7060000000001</v>
      </c>
      <c r="U17" s="9">
        <v>2329.4409999999998</v>
      </c>
      <c r="V17" s="9">
        <v>2213.2649999999999</v>
      </c>
      <c r="W17" s="9">
        <v>1188.0820000000001</v>
      </c>
      <c r="X17" s="9">
        <v>586.78899999999999</v>
      </c>
      <c r="Y17" s="9">
        <v>601.29300000000001</v>
      </c>
      <c r="Z17" s="9">
        <v>1376.1389999999999</v>
      </c>
      <c r="AA17" s="9">
        <v>699.03200000000004</v>
      </c>
      <c r="AB17" s="9">
        <v>677.10599999999999</v>
      </c>
      <c r="AC17" s="9">
        <v>1978.4849999999999</v>
      </c>
      <c r="AD17" s="9">
        <v>1043.6189999999999</v>
      </c>
      <c r="AE17" s="9">
        <v>934.86599999999999</v>
      </c>
      <c r="AF17" s="9">
        <v>5903.6869999999999</v>
      </c>
      <c r="AG17" s="9">
        <v>3191.4679999999998</v>
      </c>
      <c r="AH17" s="9">
        <v>2712.22</v>
      </c>
      <c r="AI17" s="9">
        <v>2402.7730000000001</v>
      </c>
      <c r="AJ17" s="9">
        <v>1270.4349999999999</v>
      </c>
      <c r="AK17" s="9">
        <v>1132.338</v>
      </c>
      <c r="AL17" s="9">
        <v>3500.9140000000002</v>
      </c>
      <c r="AM17" s="9">
        <v>1921.0329999999999</v>
      </c>
      <c r="AN17" s="9">
        <v>1579.8820000000001</v>
      </c>
      <c r="AO17" s="9">
        <v>2137.1219999999998</v>
      </c>
      <c r="AP17" s="9">
        <v>1124.55</v>
      </c>
      <c r="AQ17" s="9">
        <v>1012.572</v>
      </c>
      <c r="AR17" s="9">
        <v>1363.7929999999999</v>
      </c>
      <c r="AS17" s="9">
        <v>796.48299999999995</v>
      </c>
      <c r="AT17" s="9">
        <v>567.30999999999995</v>
      </c>
      <c r="AU17" s="9">
        <v>943.28300000000002</v>
      </c>
      <c r="AV17" s="9">
        <v>492.13400000000001</v>
      </c>
      <c r="AW17" s="9">
        <v>451.149</v>
      </c>
      <c r="AX17" s="9">
        <v>11712.523999999999</v>
      </c>
      <c r="AY17" s="9">
        <v>6135.9110000000001</v>
      </c>
      <c r="AZ17" s="9">
        <v>5576.6120000000001</v>
      </c>
      <c r="BA17" s="9">
        <v>20154.781999999999</v>
      </c>
      <c r="BB17" s="9">
        <v>9866.152</v>
      </c>
      <c r="BC17" s="9">
        <v>10288.629999999999</v>
      </c>
      <c r="BD17" s="9">
        <v>3008.2260000000001</v>
      </c>
      <c r="BE17" s="9">
        <v>1437.336</v>
      </c>
      <c r="BF17" s="9">
        <v>1570.8889999999999</v>
      </c>
      <c r="BG17" s="9">
        <v>2192.989</v>
      </c>
      <c r="BH17" s="9">
        <v>1068.431</v>
      </c>
      <c r="BI17" s="9">
        <v>1124.558</v>
      </c>
      <c r="BJ17" s="9">
        <v>1417.6559999999999</v>
      </c>
      <c r="BK17" s="9">
        <v>728.60699999999997</v>
      </c>
      <c r="BL17" s="9">
        <v>689.04899999999998</v>
      </c>
      <c r="BM17" s="9">
        <v>775.33199999999999</v>
      </c>
      <c r="BN17" s="9">
        <v>339.82400000000001</v>
      </c>
      <c r="BO17" s="9">
        <v>435.50900000000001</v>
      </c>
      <c r="BP17" s="9">
        <v>278.42700000000002</v>
      </c>
      <c r="BQ17" s="9">
        <v>124.056</v>
      </c>
      <c r="BR17" s="9">
        <v>154.37</v>
      </c>
      <c r="BS17" s="9">
        <v>287.34800000000001</v>
      </c>
      <c r="BT17" s="9">
        <v>163.624</v>
      </c>
      <c r="BU17" s="9">
        <v>123.724</v>
      </c>
      <c r="BV17" s="9">
        <v>527.88800000000003</v>
      </c>
      <c r="BW17" s="9">
        <v>205.28100000000001</v>
      </c>
      <c r="BX17" s="9">
        <v>322.60700000000003</v>
      </c>
      <c r="BY17" s="9">
        <v>1063.605</v>
      </c>
      <c r="BZ17" s="9">
        <v>486.20100000000002</v>
      </c>
      <c r="CA17" s="9">
        <v>577.40300000000002</v>
      </c>
      <c r="CB17" s="9">
        <v>627.72199999999998</v>
      </c>
      <c r="CC17" s="9">
        <v>320.63799999999998</v>
      </c>
      <c r="CD17" s="9">
        <v>307.084</v>
      </c>
      <c r="CE17" s="9">
        <v>68.513999999999996</v>
      </c>
      <c r="CF17" s="9">
        <v>31.448</v>
      </c>
      <c r="CG17" s="9">
        <v>37.067</v>
      </c>
      <c r="CH17" s="9">
        <v>435.88200000000001</v>
      </c>
      <c r="CI17" s="9">
        <v>165.56299999999999</v>
      </c>
      <c r="CJ17" s="9">
        <v>270.31900000000002</v>
      </c>
      <c r="CK17" s="9">
        <v>694.91499999999996</v>
      </c>
      <c r="CL17" s="9">
        <v>374.83800000000002</v>
      </c>
      <c r="CM17" s="9">
        <v>320.077</v>
      </c>
      <c r="CN17" s="9">
        <v>380.68900000000002</v>
      </c>
      <c r="CO17" s="9">
        <v>211.29599999999999</v>
      </c>
      <c r="CP17" s="9">
        <v>169.393</v>
      </c>
      <c r="CQ17" s="9">
        <v>315.56099999999998</v>
      </c>
      <c r="CR17" s="9">
        <v>171.49600000000001</v>
      </c>
      <c r="CS17" s="9">
        <v>144.06399999999999</v>
      </c>
      <c r="CT17" s="9">
        <v>54.871000000000002</v>
      </c>
      <c r="CU17" s="9">
        <v>29.521999999999998</v>
      </c>
      <c r="CV17" s="9">
        <v>25.349</v>
      </c>
      <c r="CW17" s="9">
        <v>379.35500000000002</v>
      </c>
      <c r="CX17" s="9">
        <v>203.34200000000001</v>
      </c>
      <c r="CY17" s="9">
        <v>176.01300000000001</v>
      </c>
      <c r="CZ17" s="9">
        <v>12021.635</v>
      </c>
      <c r="DA17" s="9">
        <v>6241.7579999999998</v>
      </c>
      <c r="DB17" s="9">
        <v>5779.8770000000004</v>
      </c>
      <c r="DC17" s="9">
        <v>2188.5529999999999</v>
      </c>
      <c r="DD17" s="9">
        <v>1094.08</v>
      </c>
      <c r="DE17" s="9">
        <v>1094.473</v>
      </c>
      <c r="DF17" s="9">
        <v>649.10400000000004</v>
      </c>
      <c r="DG17" s="9">
        <v>319.161</v>
      </c>
      <c r="DH17" s="9">
        <v>329.94299999999998</v>
      </c>
      <c r="DI17" s="9">
        <v>708.98800000000006</v>
      </c>
      <c r="DJ17" s="9">
        <v>334.12900000000002</v>
      </c>
      <c r="DK17" s="9">
        <v>374.85899999999998</v>
      </c>
      <c r="DL17" s="9">
        <v>830.46100000000001</v>
      </c>
      <c r="DM17" s="9">
        <v>440.79</v>
      </c>
      <c r="DN17" s="9">
        <v>389.67099999999999</v>
      </c>
      <c r="DO17" s="9">
        <v>9833.0820000000003</v>
      </c>
      <c r="DP17" s="9">
        <v>5147.6779999999999</v>
      </c>
      <c r="DQ17" s="9">
        <v>4685.4040000000005</v>
      </c>
      <c r="DR17" s="9">
        <v>4465.5789999999997</v>
      </c>
      <c r="DS17" s="9">
        <v>2280.2040000000002</v>
      </c>
      <c r="DT17" s="9">
        <v>2185.375</v>
      </c>
      <c r="DU17" s="9">
        <v>1174.8219999999999</v>
      </c>
      <c r="DV17" s="9">
        <v>577.404</v>
      </c>
      <c r="DW17" s="9">
        <v>597.41700000000003</v>
      </c>
      <c r="DX17" s="9">
        <v>1347.3409999999999</v>
      </c>
      <c r="DY17" s="9">
        <v>679.798</v>
      </c>
      <c r="DZ17" s="9">
        <v>667.54300000000001</v>
      </c>
      <c r="EA17" s="9">
        <v>1943.415</v>
      </c>
      <c r="EB17" s="9">
        <v>1023.001</v>
      </c>
      <c r="EC17" s="9">
        <v>920.41399999999999</v>
      </c>
      <c r="ED17" s="9">
        <v>5367.5039999999999</v>
      </c>
      <c r="EE17" s="9">
        <v>2867.4749999999999</v>
      </c>
      <c r="EF17" s="9">
        <v>2500.029</v>
      </c>
      <c r="EG17" s="9">
        <v>2311.7150000000001</v>
      </c>
      <c r="EH17" s="9">
        <v>1215.5630000000001</v>
      </c>
      <c r="EI17" s="9">
        <v>1096.152</v>
      </c>
      <c r="EJ17" s="9">
        <v>3055.7890000000002</v>
      </c>
      <c r="EK17" s="9">
        <v>1651.9110000000001</v>
      </c>
      <c r="EL17" s="9">
        <v>1403.877</v>
      </c>
      <c r="EM17" s="9">
        <v>1998.1179999999999</v>
      </c>
      <c r="EN17" s="9">
        <v>1043.0519999999999</v>
      </c>
      <c r="EO17" s="9">
        <v>955.06600000000003</v>
      </c>
      <c r="EP17" s="9">
        <v>1057.671</v>
      </c>
      <c r="EQ17" s="9">
        <v>608.86</v>
      </c>
      <c r="ER17" s="9">
        <v>448.81099999999998</v>
      </c>
      <c r="ES17" s="9">
        <v>937.82</v>
      </c>
      <c r="ET17" s="9">
        <v>488.48500000000001</v>
      </c>
      <c r="EU17" s="9">
        <v>449.33600000000001</v>
      </c>
      <c r="EV17" s="9">
        <v>11083.815000000001</v>
      </c>
      <c r="EW17" s="9">
        <v>5753.2730000000001</v>
      </c>
      <c r="EX17" s="9">
        <v>5330.5410000000002</v>
      </c>
      <c r="EY17" s="9">
        <v>16072.465</v>
      </c>
      <c r="EZ17" s="9">
        <v>7938.41</v>
      </c>
      <c r="FA17" s="9">
        <v>8134.0559999999996</v>
      </c>
      <c r="FB17" s="9">
        <v>2856.2860000000001</v>
      </c>
      <c r="FC17" s="9">
        <v>1345.3320000000001</v>
      </c>
      <c r="FD17" s="9">
        <v>1510.954</v>
      </c>
      <c r="FE17" s="9">
        <v>2129.2539999999999</v>
      </c>
      <c r="FF17" s="9">
        <v>1027.797</v>
      </c>
      <c r="FG17" s="9">
        <v>1101.4570000000001</v>
      </c>
      <c r="FH17" s="9">
        <v>1387.5</v>
      </c>
      <c r="FI17" s="9">
        <v>710.09</v>
      </c>
      <c r="FJ17" s="9">
        <v>677.41099999999994</v>
      </c>
      <c r="FK17" s="9">
        <v>741.75400000000002</v>
      </c>
      <c r="FL17" s="9">
        <v>317.70800000000003</v>
      </c>
      <c r="FM17" s="9">
        <v>424.04599999999999</v>
      </c>
      <c r="FN17" s="9">
        <v>270.77999999999997</v>
      </c>
      <c r="FO17" s="9">
        <v>119.80200000000001</v>
      </c>
      <c r="FP17" s="9">
        <v>150.97800000000001</v>
      </c>
      <c r="FQ17" s="9">
        <v>280.072</v>
      </c>
      <c r="FR17" s="9">
        <v>159.72399999999999</v>
      </c>
      <c r="FS17" s="9">
        <v>120.348</v>
      </c>
      <c r="FT17" s="9">
        <v>446.96</v>
      </c>
      <c r="FU17" s="9">
        <v>157.81100000000001</v>
      </c>
      <c r="FV17" s="9">
        <v>289.149</v>
      </c>
      <c r="FW17" s="9">
        <v>1005.231</v>
      </c>
      <c r="FX17" s="9">
        <v>451.98399999999998</v>
      </c>
      <c r="FY17" s="9">
        <v>553.24699999999996</v>
      </c>
      <c r="FZ17" s="9">
        <v>625.15200000000004</v>
      </c>
      <c r="GA17" s="9">
        <v>318.69499999999999</v>
      </c>
      <c r="GB17" s="9">
        <v>306.45699999999999</v>
      </c>
      <c r="GC17" s="9">
        <v>68.513999999999996</v>
      </c>
      <c r="GD17" s="9">
        <v>31.448</v>
      </c>
      <c r="GE17" s="9">
        <v>37.067</v>
      </c>
      <c r="GF17" s="9">
        <v>380.07900000000001</v>
      </c>
      <c r="GG17" s="9">
        <v>133.28800000000001</v>
      </c>
      <c r="GH17" s="9">
        <v>246.79</v>
      </c>
      <c r="GI17" s="9">
        <v>659.62099999999998</v>
      </c>
      <c r="GJ17" s="9">
        <v>354.036</v>
      </c>
      <c r="GK17" s="9">
        <v>305.58499999999998</v>
      </c>
      <c r="GL17" s="9">
        <v>369.875</v>
      </c>
      <c r="GM17" s="9">
        <v>204.821</v>
      </c>
      <c r="GN17" s="9">
        <v>165.053</v>
      </c>
      <c r="GO17" s="9">
        <v>312.66800000000001</v>
      </c>
      <c r="GP17" s="9">
        <v>169.79</v>
      </c>
      <c r="GQ17" s="9">
        <v>142.87899999999999</v>
      </c>
      <c r="GR17" s="9">
        <v>54.871000000000002</v>
      </c>
      <c r="GS17" s="9">
        <v>29.521999999999998</v>
      </c>
      <c r="GT17" s="9">
        <v>25.349</v>
      </c>
      <c r="GU17" s="9">
        <v>346.95299999999997</v>
      </c>
      <c r="GV17" s="9">
        <v>184.24700000000001</v>
      </c>
      <c r="GW17" s="9">
        <v>162.70699999999999</v>
      </c>
      <c r="GX17" s="9">
        <v>1805.0640000000001</v>
      </c>
      <c r="GY17" s="9">
        <v>898.44399999999996</v>
      </c>
      <c r="GZ17" s="9">
        <v>906.62</v>
      </c>
      <c r="HA17" s="9">
        <v>717.81399999999996</v>
      </c>
      <c r="HB17" s="9">
        <v>351.12200000000001</v>
      </c>
      <c r="HC17" s="9">
        <v>366.69200000000001</v>
      </c>
      <c r="HD17" s="9">
        <v>232.124</v>
      </c>
      <c r="HE17" s="9">
        <v>116.35899999999999</v>
      </c>
      <c r="HF17" s="9">
        <v>115.76600000000001</v>
      </c>
      <c r="HG17" s="9">
        <v>265.31599999999997</v>
      </c>
      <c r="HH17" s="9">
        <v>123.318</v>
      </c>
      <c r="HI17" s="9">
        <v>141.99799999999999</v>
      </c>
      <c r="HJ17" s="9">
        <v>220.37299999999999</v>
      </c>
      <c r="HK17" s="9">
        <v>111.44499999999999</v>
      </c>
      <c r="HL17" s="9">
        <v>108.928</v>
      </c>
      <c r="HM17" s="9">
        <v>1087.25</v>
      </c>
      <c r="HN17" s="9">
        <v>547.322</v>
      </c>
      <c r="HO17" s="9">
        <v>539.928</v>
      </c>
      <c r="HP17" s="9">
        <v>963.90800000000002</v>
      </c>
      <c r="HQ17" s="9">
        <v>480.16199999999998</v>
      </c>
      <c r="HR17" s="9">
        <v>483.74599999999998</v>
      </c>
      <c r="HS17" s="9">
        <v>319.19</v>
      </c>
      <c r="HT17" s="9">
        <v>151.61099999999999</v>
      </c>
      <c r="HU17" s="9">
        <v>167.57900000000001</v>
      </c>
      <c r="HV17" s="9">
        <v>308.596</v>
      </c>
      <c r="HW17" s="9">
        <v>146.505</v>
      </c>
      <c r="HX17" s="9">
        <v>162.09100000000001</v>
      </c>
      <c r="HY17" s="9">
        <v>336.12299999999999</v>
      </c>
      <c r="HZ17" s="9">
        <v>182.047</v>
      </c>
      <c r="IA17" s="9">
        <v>154.07599999999999</v>
      </c>
      <c r="IB17" s="9">
        <v>123.342</v>
      </c>
      <c r="IC17" s="9">
        <v>67.16</v>
      </c>
      <c r="ID17" s="9">
        <v>56.182000000000002</v>
      </c>
      <c r="IE17" s="9">
        <v>120.34399999999999</v>
      </c>
      <c r="IF17" s="9">
        <v>64.799000000000007</v>
      </c>
      <c r="IG17" s="9">
        <v>55.545000000000002</v>
      </c>
      <c r="IH17" s="9">
        <v>2.9980000000000002</v>
      </c>
      <c r="II17" s="9">
        <v>2.3610000000000002</v>
      </c>
      <c r="IJ17" s="9">
        <v>0.63700000000000001</v>
      </c>
      <c r="IK17" s="9">
        <v>2.9980000000000002</v>
      </c>
      <c r="IL17" s="9">
        <v>2.3610000000000002</v>
      </c>
      <c r="IM17" s="9">
        <v>0.63700000000000001</v>
      </c>
      <c r="IN17" s="9">
        <v>0</v>
      </c>
      <c r="IO17" s="9">
        <v>0</v>
      </c>
      <c r="IP17" s="9">
        <v>0</v>
      </c>
      <c r="IQ17" s="9">
        <v>236.852</v>
      </c>
    </row>
    <row r="18" spans="1:251">
      <c r="A18" s="10">
        <v>44593</v>
      </c>
      <c r="B18" s="9">
        <v>13134.960999999999</v>
      </c>
      <c r="C18" s="9">
        <v>6846.6880000000001</v>
      </c>
      <c r="D18" s="9">
        <v>6288.2730000000001</v>
      </c>
      <c r="E18" s="9">
        <v>2781.3429999999998</v>
      </c>
      <c r="F18" s="9">
        <v>1364.931</v>
      </c>
      <c r="G18" s="9">
        <v>1416.412</v>
      </c>
      <c r="H18" s="9">
        <v>726.56500000000005</v>
      </c>
      <c r="I18" s="9">
        <v>373.34699999999998</v>
      </c>
      <c r="J18" s="9">
        <v>353.21800000000002</v>
      </c>
      <c r="K18" s="9">
        <v>790.95899999999995</v>
      </c>
      <c r="L18" s="9">
        <v>379.08600000000001</v>
      </c>
      <c r="M18" s="9">
        <v>411.87299999999999</v>
      </c>
      <c r="N18" s="9">
        <v>1263.819</v>
      </c>
      <c r="O18" s="9">
        <v>612.49699999999996</v>
      </c>
      <c r="P18" s="9">
        <v>651.32100000000003</v>
      </c>
      <c r="Q18" s="9">
        <v>10353.618</v>
      </c>
      <c r="R18" s="9">
        <v>5481.7569999999996</v>
      </c>
      <c r="S18" s="9">
        <v>4871.8609999999999</v>
      </c>
      <c r="T18" s="9">
        <v>4454.5529999999999</v>
      </c>
      <c r="U18" s="9">
        <v>2271.884</v>
      </c>
      <c r="V18" s="9">
        <v>2182.6689999999999</v>
      </c>
      <c r="W18" s="9">
        <v>1266.046</v>
      </c>
      <c r="X18" s="9">
        <v>635.726</v>
      </c>
      <c r="Y18" s="9">
        <v>630.31899999999996</v>
      </c>
      <c r="Z18" s="9">
        <v>1276.6420000000001</v>
      </c>
      <c r="AA18" s="9">
        <v>663.24400000000003</v>
      </c>
      <c r="AB18" s="9">
        <v>613.39800000000002</v>
      </c>
      <c r="AC18" s="9">
        <v>1911.865</v>
      </c>
      <c r="AD18" s="9">
        <v>972.91300000000001</v>
      </c>
      <c r="AE18" s="9">
        <v>938.952</v>
      </c>
      <c r="AF18" s="9">
        <v>5899.0649999999996</v>
      </c>
      <c r="AG18" s="9">
        <v>3209.873</v>
      </c>
      <c r="AH18" s="9">
        <v>2689.192</v>
      </c>
      <c r="AI18" s="9">
        <v>2347.7979999999998</v>
      </c>
      <c r="AJ18" s="9">
        <v>1250.1199999999999</v>
      </c>
      <c r="AK18" s="9">
        <v>1097.6780000000001</v>
      </c>
      <c r="AL18" s="9">
        <v>3551.2669999999998</v>
      </c>
      <c r="AM18" s="9">
        <v>1959.7529999999999</v>
      </c>
      <c r="AN18" s="9">
        <v>1591.5139999999999</v>
      </c>
      <c r="AO18" s="9">
        <v>2150.9349999999999</v>
      </c>
      <c r="AP18" s="9">
        <v>1135.9929999999999</v>
      </c>
      <c r="AQ18" s="9">
        <v>1014.942</v>
      </c>
      <c r="AR18" s="9">
        <v>1400.3320000000001</v>
      </c>
      <c r="AS18" s="9">
        <v>823.76</v>
      </c>
      <c r="AT18" s="9">
        <v>576.572</v>
      </c>
      <c r="AU18" s="9">
        <v>1250.904</v>
      </c>
      <c r="AV18" s="9">
        <v>626.81600000000003</v>
      </c>
      <c r="AW18" s="9">
        <v>624.08799999999997</v>
      </c>
      <c r="AX18" s="9">
        <v>11884.057000000001</v>
      </c>
      <c r="AY18" s="9">
        <v>6219.8720000000003</v>
      </c>
      <c r="AZ18" s="9">
        <v>5664.1850000000004</v>
      </c>
      <c r="BA18" s="9">
        <v>20419.223000000002</v>
      </c>
      <c r="BB18" s="9">
        <v>10000.343000000001</v>
      </c>
      <c r="BC18" s="9">
        <v>10418.879999999999</v>
      </c>
      <c r="BD18" s="9">
        <v>3413.6550000000002</v>
      </c>
      <c r="BE18" s="9">
        <v>1623.329</v>
      </c>
      <c r="BF18" s="9">
        <v>1790.327</v>
      </c>
      <c r="BG18" s="9">
        <v>2591.4029999999998</v>
      </c>
      <c r="BH18" s="9">
        <v>1248.4190000000001</v>
      </c>
      <c r="BI18" s="9">
        <v>1342.9839999999999</v>
      </c>
      <c r="BJ18" s="9">
        <v>1768.1990000000001</v>
      </c>
      <c r="BK18" s="9">
        <v>880.65300000000002</v>
      </c>
      <c r="BL18" s="9">
        <v>887.54600000000005</v>
      </c>
      <c r="BM18" s="9">
        <v>823.20399999999995</v>
      </c>
      <c r="BN18" s="9">
        <v>367.76600000000002</v>
      </c>
      <c r="BO18" s="9">
        <v>455.43799999999999</v>
      </c>
      <c r="BP18" s="9">
        <v>244.12899999999999</v>
      </c>
      <c r="BQ18" s="9">
        <v>92.876999999999995</v>
      </c>
      <c r="BR18" s="9">
        <v>151.25299999999999</v>
      </c>
      <c r="BS18" s="9">
        <v>204.17</v>
      </c>
      <c r="BT18" s="9">
        <v>109.96299999999999</v>
      </c>
      <c r="BU18" s="9">
        <v>94.206999999999994</v>
      </c>
      <c r="BV18" s="9">
        <v>618.08199999999999</v>
      </c>
      <c r="BW18" s="9">
        <v>264.94600000000003</v>
      </c>
      <c r="BX18" s="9">
        <v>353.13499999999999</v>
      </c>
      <c r="BY18" s="9">
        <v>1565.19</v>
      </c>
      <c r="BZ18" s="9">
        <v>725.15099999999995</v>
      </c>
      <c r="CA18" s="9">
        <v>840.03899999999999</v>
      </c>
      <c r="CB18" s="9">
        <v>1039.1669999999999</v>
      </c>
      <c r="CC18" s="9">
        <v>507.41300000000001</v>
      </c>
      <c r="CD18" s="9">
        <v>531.75400000000002</v>
      </c>
      <c r="CE18" s="9">
        <v>80.210999999999999</v>
      </c>
      <c r="CF18" s="9">
        <v>28.222000000000001</v>
      </c>
      <c r="CG18" s="9">
        <v>51.99</v>
      </c>
      <c r="CH18" s="9">
        <v>526.024</v>
      </c>
      <c r="CI18" s="9">
        <v>217.738</v>
      </c>
      <c r="CJ18" s="9">
        <v>308.286</v>
      </c>
      <c r="CK18" s="9">
        <v>507.96499999999997</v>
      </c>
      <c r="CL18" s="9">
        <v>276.57400000000001</v>
      </c>
      <c r="CM18" s="9">
        <v>231.392</v>
      </c>
      <c r="CN18" s="9">
        <v>194.452</v>
      </c>
      <c r="CO18" s="9">
        <v>104.384</v>
      </c>
      <c r="CP18" s="9">
        <v>90.066999999999993</v>
      </c>
      <c r="CQ18" s="9">
        <v>211.73699999999999</v>
      </c>
      <c r="CR18" s="9">
        <v>119.40300000000001</v>
      </c>
      <c r="CS18" s="9">
        <v>92.334000000000003</v>
      </c>
      <c r="CT18" s="9">
        <v>29.948</v>
      </c>
      <c r="CU18" s="9">
        <v>17.082999999999998</v>
      </c>
      <c r="CV18" s="9">
        <v>12.864000000000001</v>
      </c>
      <c r="CW18" s="9">
        <v>296.22800000000001</v>
      </c>
      <c r="CX18" s="9">
        <v>157.17099999999999</v>
      </c>
      <c r="CY18" s="9">
        <v>139.05699999999999</v>
      </c>
      <c r="CZ18" s="9">
        <v>12505.835999999999</v>
      </c>
      <c r="DA18" s="9">
        <v>6467.1409999999996</v>
      </c>
      <c r="DB18" s="9">
        <v>6038.6949999999997</v>
      </c>
      <c r="DC18" s="9">
        <v>2753.4279999999999</v>
      </c>
      <c r="DD18" s="9">
        <v>1351.241</v>
      </c>
      <c r="DE18" s="9">
        <v>1402.1869999999999</v>
      </c>
      <c r="DF18" s="9">
        <v>717.77</v>
      </c>
      <c r="DG18" s="9">
        <v>369.89100000000002</v>
      </c>
      <c r="DH18" s="9">
        <v>347.88</v>
      </c>
      <c r="DI18" s="9">
        <v>785.64700000000005</v>
      </c>
      <c r="DJ18" s="9">
        <v>374.91500000000002</v>
      </c>
      <c r="DK18" s="9">
        <v>410.73200000000003</v>
      </c>
      <c r="DL18" s="9">
        <v>1250.011</v>
      </c>
      <c r="DM18" s="9">
        <v>606.43600000000004</v>
      </c>
      <c r="DN18" s="9">
        <v>643.57500000000005</v>
      </c>
      <c r="DO18" s="9">
        <v>9752.4079999999994</v>
      </c>
      <c r="DP18" s="9">
        <v>5115.8999999999996</v>
      </c>
      <c r="DQ18" s="9">
        <v>4636.5079999999998</v>
      </c>
      <c r="DR18" s="9">
        <v>4369.9870000000001</v>
      </c>
      <c r="DS18" s="9">
        <v>2218.1350000000002</v>
      </c>
      <c r="DT18" s="9">
        <v>2151.8519999999999</v>
      </c>
      <c r="DU18" s="9">
        <v>1249.3130000000001</v>
      </c>
      <c r="DV18" s="9">
        <v>623.56799999999998</v>
      </c>
      <c r="DW18" s="9">
        <v>625.74599999999998</v>
      </c>
      <c r="DX18" s="9">
        <v>1253.547</v>
      </c>
      <c r="DY18" s="9">
        <v>649.35199999999998</v>
      </c>
      <c r="DZ18" s="9">
        <v>604.19500000000005</v>
      </c>
      <c r="EA18" s="9">
        <v>1867.127</v>
      </c>
      <c r="EB18" s="9">
        <v>945.21600000000001</v>
      </c>
      <c r="EC18" s="9">
        <v>921.91099999999994</v>
      </c>
      <c r="ED18" s="9">
        <v>5382.42</v>
      </c>
      <c r="EE18" s="9">
        <v>2897.7649999999999</v>
      </c>
      <c r="EF18" s="9">
        <v>2484.6559999999999</v>
      </c>
      <c r="EG18" s="9">
        <v>2264.3670000000002</v>
      </c>
      <c r="EH18" s="9">
        <v>1199.519</v>
      </c>
      <c r="EI18" s="9">
        <v>1064.848</v>
      </c>
      <c r="EJ18" s="9">
        <v>3118.0529999999999</v>
      </c>
      <c r="EK18" s="9">
        <v>1698.2449999999999</v>
      </c>
      <c r="EL18" s="9">
        <v>1419.808</v>
      </c>
      <c r="EM18" s="9">
        <v>2022.001</v>
      </c>
      <c r="EN18" s="9">
        <v>1065.6990000000001</v>
      </c>
      <c r="EO18" s="9">
        <v>956.30200000000002</v>
      </c>
      <c r="EP18" s="9">
        <v>1096.0530000000001</v>
      </c>
      <c r="EQ18" s="9">
        <v>632.54600000000005</v>
      </c>
      <c r="ER18" s="9">
        <v>463.50599999999997</v>
      </c>
      <c r="ES18" s="9">
        <v>1241.576</v>
      </c>
      <c r="ET18" s="9">
        <v>623.81100000000004</v>
      </c>
      <c r="EU18" s="9">
        <v>617.76499999999999</v>
      </c>
      <c r="EV18" s="9">
        <v>11264.26</v>
      </c>
      <c r="EW18" s="9">
        <v>5843.33</v>
      </c>
      <c r="EX18" s="9">
        <v>5420.93</v>
      </c>
      <c r="EY18" s="9">
        <v>16189.397999999999</v>
      </c>
      <c r="EZ18" s="9">
        <v>8004.902</v>
      </c>
      <c r="FA18" s="9">
        <v>8184.4970000000003</v>
      </c>
      <c r="FB18" s="9">
        <v>3243.1320000000001</v>
      </c>
      <c r="FC18" s="9">
        <v>1530.4</v>
      </c>
      <c r="FD18" s="9">
        <v>1712.7329999999999</v>
      </c>
      <c r="FE18" s="9">
        <v>2531.8679999999999</v>
      </c>
      <c r="FF18" s="9">
        <v>1211.096</v>
      </c>
      <c r="FG18" s="9">
        <v>1320.771</v>
      </c>
      <c r="FH18" s="9">
        <v>1733.2919999999999</v>
      </c>
      <c r="FI18" s="9">
        <v>860.44600000000003</v>
      </c>
      <c r="FJ18" s="9">
        <v>872.84699999999998</v>
      </c>
      <c r="FK18" s="9">
        <v>798.57500000000005</v>
      </c>
      <c r="FL18" s="9">
        <v>350.65100000000001</v>
      </c>
      <c r="FM18" s="9">
        <v>447.92500000000001</v>
      </c>
      <c r="FN18" s="9">
        <v>242.86699999999999</v>
      </c>
      <c r="FO18" s="9">
        <v>92.721000000000004</v>
      </c>
      <c r="FP18" s="9">
        <v>150.14599999999999</v>
      </c>
      <c r="FQ18" s="9">
        <v>197.33799999999999</v>
      </c>
      <c r="FR18" s="9">
        <v>104.93600000000001</v>
      </c>
      <c r="FS18" s="9">
        <v>92.402000000000001</v>
      </c>
      <c r="FT18" s="9">
        <v>513.92600000000004</v>
      </c>
      <c r="FU18" s="9">
        <v>214.36699999999999</v>
      </c>
      <c r="FV18" s="9">
        <v>299.55900000000003</v>
      </c>
      <c r="FW18" s="9">
        <v>1479.627</v>
      </c>
      <c r="FX18" s="9">
        <v>685.95500000000004</v>
      </c>
      <c r="FY18" s="9">
        <v>793.67200000000003</v>
      </c>
      <c r="FZ18" s="9">
        <v>1032.0360000000001</v>
      </c>
      <c r="GA18" s="9">
        <v>504.47199999999998</v>
      </c>
      <c r="GB18" s="9">
        <v>527.56399999999996</v>
      </c>
      <c r="GC18" s="9">
        <v>79.879000000000005</v>
      </c>
      <c r="GD18" s="9">
        <v>28.135000000000002</v>
      </c>
      <c r="GE18" s="9">
        <v>51.744</v>
      </c>
      <c r="GF18" s="9">
        <v>447.59199999999998</v>
      </c>
      <c r="GG18" s="9">
        <v>181.483</v>
      </c>
      <c r="GH18" s="9">
        <v>266.108</v>
      </c>
      <c r="GI18" s="9">
        <v>473.214</v>
      </c>
      <c r="GJ18" s="9">
        <v>257.15899999999999</v>
      </c>
      <c r="GK18" s="9">
        <v>216.054</v>
      </c>
      <c r="GL18" s="9">
        <v>187.154</v>
      </c>
      <c r="GM18" s="9">
        <v>101.124</v>
      </c>
      <c r="GN18" s="9">
        <v>86.03</v>
      </c>
      <c r="GO18" s="9">
        <v>209.541</v>
      </c>
      <c r="GP18" s="9">
        <v>119.339</v>
      </c>
      <c r="GQ18" s="9">
        <v>90.200999999999993</v>
      </c>
      <c r="GR18" s="9">
        <v>29.488</v>
      </c>
      <c r="GS18" s="9">
        <v>17.082999999999998</v>
      </c>
      <c r="GT18" s="9">
        <v>12.404999999999999</v>
      </c>
      <c r="GU18" s="9">
        <v>263.673</v>
      </c>
      <c r="GV18" s="9">
        <v>137.82</v>
      </c>
      <c r="GW18" s="9">
        <v>125.85299999999999</v>
      </c>
      <c r="GX18" s="9">
        <v>1953.27</v>
      </c>
      <c r="GY18" s="9">
        <v>981.42399999999998</v>
      </c>
      <c r="GZ18" s="9">
        <v>971.84500000000003</v>
      </c>
      <c r="HA18" s="9">
        <v>870.48299999999995</v>
      </c>
      <c r="HB18" s="9">
        <v>422.73500000000001</v>
      </c>
      <c r="HC18" s="9">
        <v>447.74799999999999</v>
      </c>
      <c r="HD18" s="9">
        <v>254.35300000000001</v>
      </c>
      <c r="HE18" s="9">
        <v>134.03299999999999</v>
      </c>
      <c r="HF18" s="9">
        <v>120.32</v>
      </c>
      <c r="HG18" s="9">
        <v>262.96100000000001</v>
      </c>
      <c r="HH18" s="9">
        <v>127.90600000000001</v>
      </c>
      <c r="HI18" s="9">
        <v>135.05500000000001</v>
      </c>
      <c r="HJ18" s="9">
        <v>353.16899999999998</v>
      </c>
      <c r="HK18" s="9">
        <v>160.79499999999999</v>
      </c>
      <c r="HL18" s="9">
        <v>192.37299999999999</v>
      </c>
      <c r="HM18" s="9">
        <v>1082.787</v>
      </c>
      <c r="HN18" s="9">
        <v>558.68899999999996</v>
      </c>
      <c r="HO18" s="9">
        <v>524.09799999999996</v>
      </c>
      <c r="HP18" s="9">
        <v>966.46199999999999</v>
      </c>
      <c r="HQ18" s="9">
        <v>497.73200000000003</v>
      </c>
      <c r="HR18" s="9">
        <v>468.73</v>
      </c>
      <c r="HS18" s="9">
        <v>368.48899999999998</v>
      </c>
      <c r="HT18" s="9">
        <v>182.589</v>
      </c>
      <c r="HU18" s="9">
        <v>185.9</v>
      </c>
      <c r="HV18" s="9">
        <v>293.05799999999999</v>
      </c>
      <c r="HW18" s="9">
        <v>149.006</v>
      </c>
      <c r="HX18" s="9">
        <v>144.05199999999999</v>
      </c>
      <c r="HY18" s="9">
        <v>304.91399999999999</v>
      </c>
      <c r="HZ18" s="9">
        <v>166.137</v>
      </c>
      <c r="IA18" s="9">
        <v>138.77799999999999</v>
      </c>
      <c r="IB18" s="9">
        <v>116.325</v>
      </c>
      <c r="IC18" s="9">
        <v>60.957000000000001</v>
      </c>
      <c r="ID18" s="9">
        <v>55.368000000000002</v>
      </c>
      <c r="IE18" s="9">
        <v>113.29900000000001</v>
      </c>
      <c r="IF18" s="9">
        <v>59.052999999999997</v>
      </c>
      <c r="IG18" s="9">
        <v>54.246000000000002</v>
      </c>
      <c r="IH18" s="9">
        <v>3.0259999999999998</v>
      </c>
      <c r="II18" s="9">
        <v>1.9039999999999999</v>
      </c>
      <c r="IJ18" s="9">
        <v>1.1220000000000001</v>
      </c>
      <c r="IK18" s="9">
        <v>3.0259999999999998</v>
      </c>
      <c r="IL18" s="9">
        <v>1.9039999999999999</v>
      </c>
      <c r="IM18" s="9">
        <v>1.1220000000000001</v>
      </c>
      <c r="IN18" s="9">
        <v>0</v>
      </c>
      <c r="IO18" s="9">
        <v>0</v>
      </c>
      <c r="IP18" s="9">
        <v>0</v>
      </c>
      <c r="IQ18" s="9">
        <v>311.55399999999997</v>
      </c>
    </row>
    <row r="19" spans="1:251">
      <c r="A19" s="10">
        <v>44958</v>
      </c>
      <c r="B19" s="9">
        <v>13652.571</v>
      </c>
      <c r="C19" s="9">
        <v>7119.1229999999996</v>
      </c>
      <c r="D19" s="9">
        <v>6533.4480000000003</v>
      </c>
      <c r="E19" s="9">
        <v>2885.9180000000001</v>
      </c>
      <c r="F19" s="9">
        <v>1439.645</v>
      </c>
      <c r="G19" s="9">
        <v>1446.2729999999999</v>
      </c>
      <c r="H19" s="9">
        <v>675.40800000000002</v>
      </c>
      <c r="I19" s="9">
        <v>341.03699999999998</v>
      </c>
      <c r="J19" s="9">
        <v>334.37099999999998</v>
      </c>
      <c r="K19" s="9">
        <v>833.39300000000003</v>
      </c>
      <c r="L19" s="9">
        <v>415.52499999999998</v>
      </c>
      <c r="M19" s="9">
        <v>417.86900000000003</v>
      </c>
      <c r="N19" s="9">
        <v>1377.117</v>
      </c>
      <c r="O19" s="9">
        <v>683.08299999999997</v>
      </c>
      <c r="P19" s="9">
        <v>694.03300000000002</v>
      </c>
      <c r="Q19" s="9">
        <v>10766.653</v>
      </c>
      <c r="R19" s="9">
        <v>5679.4780000000001</v>
      </c>
      <c r="S19" s="9">
        <v>5087.1760000000004</v>
      </c>
      <c r="T19" s="9">
        <v>4773.0559999999996</v>
      </c>
      <c r="U19" s="9">
        <v>2419.893</v>
      </c>
      <c r="V19" s="9">
        <v>2353.163</v>
      </c>
      <c r="W19" s="9">
        <v>1489.3779999999999</v>
      </c>
      <c r="X19" s="9">
        <v>728.48400000000004</v>
      </c>
      <c r="Y19" s="9">
        <v>760.89499999999998</v>
      </c>
      <c r="Z19" s="9">
        <v>1494.7760000000001</v>
      </c>
      <c r="AA19" s="9">
        <v>770.13400000000001</v>
      </c>
      <c r="AB19" s="9">
        <v>724.64200000000005</v>
      </c>
      <c r="AC19" s="9">
        <v>1788.902</v>
      </c>
      <c r="AD19" s="9">
        <v>921.27599999999995</v>
      </c>
      <c r="AE19" s="9">
        <v>867.62599999999998</v>
      </c>
      <c r="AF19" s="9">
        <v>5993.5969999999998</v>
      </c>
      <c r="AG19" s="9">
        <v>3259.5839999999998</v>
      </c>
      <c r="AH19" s="9">
        <v>2734.0129999999999</v>
      </c>
      <c r="AI19" s="9">
        <v>2448.9140000000002</v>
      </c>
      <c r="AJ19" s="9">
        <v>1317.2049999999999</v>
      </c>
      <c r="AK19" s="9">
        <v>1131.7090000000001</v>
      </c>
      <c r="AL19" s="9">
        <v>3544.683</v>
      </c>
      <c r="AM19" s="9">
        <v>1942.38</v>
      </c>
      <c r="AN19" s="9">
        <v>1602.3030000000001</v>
      </c>
      <c r="AO19" s="9">
        <v>2157.125</v>
      </c>
      <c r="AP19" s="9">
        <v>1154.5899999999999</v>
      </c>
      <c r="AQ19" s="9">
        <v>1002.5359999999999</v>
      </c>
      <c r="AR19" s="9">
        <v>1387.558</v>
      </c>
      <c r="AS19" s="9">
        <v>787.79</v>
      </c>
      <c r="AT19" s="9">
        <v>599.76800000000003</v>
      </c>
      <c r="AU19" s="9">
        <v>1305.3040000000001</v>
      </c>
      <c r="AV19" s="9">
        <v>689.38</v>
      </c>
      <c r="AW19" s="9">
        <v>615.92399999999998</v>
      </c>
      <c r="AX19" s="9">
        <v>12347.267</v>
      </c>
      <c r="AY19" s="9">
        <v>6429.7430000000004</v>
      </c>
      <c r="AZ19" s="9">
        <v>5917.5240000000003</v>
      </c>
      <c r="BA19" s="9">
        <v>20993.178</v>
      </c>
      <c r="BB19" s="9">
        <v>10285.441999999999</v>
      </c>
      <c r="BC19" s="9">
        <v>10707.735000000001</v>
      </c>
      <c r="BD19" s="9">
        <v>3739.2109999999998</v>
      </c>
      <c r="BE19" s="9">
        <v>1809.32</v>
      </c>
      <c r="BF19" s="9">
        <v>1929.8920000000001</v>
      </c>
      <c r="BG19" s="9">
        <v>2743.3710000000001</v>
      </c>
      <c r="BH19" s="9">
        <v>1347.059</v>
      </c>
      <c r="BI19" s="9">
        <v>1396.3119999999999</v>
      </c>
      <c r="BJ19" s="9">
        <v>0</v>
      </c>
      <c r="BK19" s="9">
        <v>0</v>
      </c>
      <c r="BL19" s="9">
        <v>0</v>
      </c>
      <c r="BM19" s="9">
        <v>903.24400000000003</v>
      </c>
      <c r="BN19" s="9">
        <v>390.96</v>
      </c>
      <c r="BO19" s="9">
        <v>512.28399999999999</v>
      </c>
      <c r="BP19" s="9">
        <v>256.55</v>
      </c>
      <c r="BQ19" s="9">
        <v>105.819</v>
      </c>
      <c r="BR19" s="9">
        <v>150.73099999999999</v>
      </c>
      <c r="BS19" s="9">
        <v>224.542</v>
      </c>
      <c r="BT19" s="9">
        <v>124.349</v>
      </c>
      <c r="BU19" s="9">
        <v>100.193</v>
      </c>
      <c r="BV19" s="9">
        <v>771.298</v>
      </c>
      <c r="BW19" s="9">
        <v>337.91199999999998</v>
      </c>
      <c r="BX19" s="9">
        <v>433.38600000000002</v>
      </c>
      <c r="BY19" s="9">
        <v>1772.7339999999999</v>
      </c>
      <c r="BZ19" s="9">
        <v>873.30399999999997</v>
      </c>
      <c r="CA19" s="9">
        <v>899.43</v>
      </c>
      <c r="CB19" s="9">
        <v>1112.817</v>
      </c>
      <c r="CC19" s="9">
        <v>590.60799999999995</v>
      </c>
      <c r="CD19" s="9">
        <v>522.21</v>
      </c>
      <c r="CE19" s="9">
        <v>92.325999999999993</v>
      </c>
      <c r="CF19" s="9">
        <v>34.890999999999998</v>
      </c>
      <c r="CG19" s="9">
        <v>57.435000000000002</v>
      </c>
      <c r="CH19" s="9">
        <v>659.91700000000003</v>
      </c>
      <c r="CI19" s="9">
        <v>282.697</v>
      </c>
      <c r="CJ19" s="9">
        <v>377.22</v>
      </c>
      <c r="CK19" s="9">
        <v>528.41</v>
      </c>
      <c r="CL19" s="9">
        <v>278.33600000000001</v>
      </c>
      <c r="CM19" s="9">
        <v>250.07400000000001</v>
      </c>
      <c r="CN19" s="9">
        <v>183.166</v>
      </c>
      <c r="CO19" s="9">
        <v>106.071</v>
      </c>
      <c r="CP19" s="9">
        <v>77.094999999999999</v>
      </c>
      <c r="CQ19" s="9">
        <v>192.48599999999999</v>
      </c>
      <c r="CR19" s="9">
        <v>98.772000000000006</v>
      </c>
      <c r="CS19" s="9">
        <v>93.713999999999999</v>
      </c>
      <c r="CT19" s="9">
        <v>30.341999999999999</v>
      </c>
      <c r="CU19" s="9">
        <v>12.512</v>
      </c>
      <c r="CV19" s="9">
        <v>17.831</v>
      </c>
      <c r="CW19" s="9">
        <v>335.923</v>
      </c>
      <c r="CX19" s="9">
        <v>179.56399999999999</v>
      </c>
      <c r="CY19" s="9">
        <v>156.35900000000001</v>
      </c>
      <c r="CZ19" s="9">
        <v>12987.663</v>
      </c>
      <c r="DA19" s="9">
        <v>6717.7569999999996</v>
      </c>
      <c r="DB19" s="9">
        <v>6269.9059999999999</v>
      </c>
      <c r="DC19" s="9">
        <v>2834.9319999999998</v>
      </c>
      <c r="DD19" s="9">
        <v>1408.0989999999999</v>
      </c>
      <c r="DE19" s="9">
        <v>1426.8330000000001</v>
      </c>
      <c r="DF19" s="9">
        <v>662.61900000000003</v>
      </c>
      <c r="DG19" s="9">
        <v>332.66</v>
      </c>
      <c r="DH19" s="9">
        <v>329.959</v>
      </c>
      <c r="DI19" s="9">
        <v>820.38199999999995</v>
      </c>
      <c r="DJ19" s="9">
        <v>408.75700000000001</v>
      </c>
      <c r="DK19" s="9">
        <v>411.625</v>
      </c>
      <c r="DL19" s="9">
        <v>1351.932</v>
      </c>
      <c r="DM19" s="9">
        <v>666.68200000000002</v>
      </c>
      <c r="DN19" s="9">
        <v>685.24900000000002</v>
      </c>
      <c r="DO19" s="9">
        <v>10152.731</v>
      </c>
      <c r="DP19" s="9">
        <v>5309.6580000000004</v>
      </c>
      <c r="DQ19" s="9">
        <v>4843.0730000000003</v>
      </c>
      <c r="DR19" s="9">
        <v>4678.491</v>
      </c>
      <c r="DS19" s="9">
        <v>2362.884</v>
      </c>
      <c r="DT19" s="9">
        <v>2315.607</v>
      </c>
      <c r="DU19" s="9">
        <v>1465.9449999999999</v>
      </c>
      <c r="DV19" s="9">
        <v>712.75900000000001</v>
      </c>
      <c r="DW19" s="9">
        <v>753.18600000000004</v>
      </c>
      <c r="DX19" s="9">
        <v>1470.067</v>
      </c>
      <c r="DY19" s="9">
        <v>756.279</v>
      </c>
      <c r="DZ19" s="9">
        <v>713.78700000000003</v>
      </c>
      <c r="EA19" s="9">
        <v>1742.479</v>
      </c>
      <c r="EB19" s="9">
        <v>893.84500000000003</v>
      </c>
      <c r="EC19" s="9">
        <v>848.63400000000001</v>
      </c>
      <c r="ED19" s="9">
        <v>5474.24</v>
      </c>
      <c r="EE19" s="9">
        <v>2946.7739999999999</v>
      </c>
      <c r="EF19" s="9">
        <v>2527.4659999999999</v>
      </c>
      <c r="EG19" s="9">
        <v>2351.1790000000001</v>
      </c>
      <c r="EH19" s="9">
        <v>1259.473</v>
      </c>
      <c r="EI19" s="9">
        <v>1091.7059999999999</v>
      </c>
      <c r="EJ19" s="9">
        <v>3123.0610000000001</v>
      </c>
      <c r="EK19" s="9">
        <v>1687.3009999999999</v>
      </c>
      <c r="EL19" s="9">
        <v>1435.76</v>
      </c>
      <c r="EM19" s="9">
        <v>2019.3910000000001</v>
      </c>
      <c r="EN19" s="9">
        <v>1080.587</v>
      </c>
      <c r="EO19" s="9">
        <v>938.80399999999997</v>
      </c>
      <c r="EP19" s="9">
        <v>1103.67</v>
      </c>
      <c r="EQ19" s="9">
        <v>606.71400000000006</v>
      </c>
      <c r="ER19" s="9">
        <v>496.95600000000002</v>
      </c>
      <c r="ES19" s="9">
        <v>1290.8869999999999</v>
      </c>
      <c r="ET19" s="9">
        <v>680.78800000000001</v>
      </c>
      <c r="EU19" s="9">
        <v>610.09900000000005</v>
      </c>
      <c r="EV19" s="9">
        <v>11696.777</v>
      </c>
      <c r="EW19" s="9">
        <v>6036.97</v>
      </c>
      <c r="EX19" s="9">
        <v>5659.8069999999998</v>
      </c>
      <c r="EY19" s="9">
        <v>16649.936000000002</v>
      </c>
      <c r="EZ19" s="9">
        <v>8231.8989999999994</v>
      </c>
      <c r="FA19" s="9">
        <v>8418.0370000000003</v>
      </c>
      <c r="FB19" s="9">
        <v>3509.2649999999999</v>
      </c>
      <c r="FC19" s="9">
        <v>1680.53</v>
      </c>
      <c r="FD19" s="9">
        <v>1828.7339999999999</v>
      </c>
      <c r="FE19" s="9">
        <v>2650.998</v>
      </c>
      <c r="FF19" s="9">
        <v>1292.2</v>
      </c>
      <c r="FG19" s="9">
        <v>1358.797</v>
      </c>
      <c r="FH19" s="9">
        <v>0</v>
      </c>
      <c r="FI19" s="9">
        <v>0</v>
      </c>
      <c r="FJ19" s="9">
        <v>0</v>
      </c>
      <c r="FK19" s="9">
        <v>868.779</v>
      </c>
      <c r="FL19" s="9">
        <v>371.43700000000001</v>
      </c>
      <c r="FM19" s="9">
        <v>497.34199999999998</v>
      </c>
      <c r="FN19" s="9">
        <v>249.11199999999999</v>
      </c>
      <c r="FO19" s="9">
        <v>101.224</v>
      </c>
      <c r="FP19" s="9">
        <v>147.88800000000001</v>
      </c>
      <c r="FQ19" s="9">
        <v>219.12700000000001</v>
      </c>
      <c r="FR19" s="9">
        <v>121.453</v>
      </c>
      <c r="FS19" s="9">
        <v>97.674000000000007</v>
      </c>
      <c r="FT19" s="9">
        <v>639.14</v>
      </c>
      <c r="FU19" s="9">
        <v>266.87700000000001</v>
      </c>
      <c r="FV19" s="9">
        <v>372.26299999999998</v>
      </c>
      <c r="FW19" s="9">
        <v>1675.175</v>
      </c>
      <c r="FX19" s="9">
        <v>816.30899999999997</v>
      </c>
      <c r="FY19" s="9">
        <v>858.86599999999999</v>
      </c>
      <c r="FZ19" s="9">
        <v>1102.8489999999999</v>
      </c>
      <c r="GA19" s="9">
        <v>584.31700000000001</v>
      </c>
      <c r="GB19" s="9">
        <v>518.53200000000004</v>
      </c>
      <c r="GC19" s="9">
        <v>90.935000000000002</v>
      </c>
      <c r="GD19" s="9">
        <v>34.290999999999997</v>
      </c>
      <c r="GE19" s="9">
        <v>56.643000000000001</v>
      </c>
      <c r="GF19" s="9">
        <v>572.32500000000005</v>
      </c>
      <c r="GG19" s="9">
        <v>231.99199999999999</v>
      </c>
      <c r="GH19" s="9">
        <v>340.334</v>
      </c>
      <c r="GI19" s="9">
        <v>473.97899999999998</v>
      </c>
      <c r="GJ19" s="9">
        <v>252.809</v>
      </c>
      <c r="GK19" s="9">
        <v>221.17</v>
      </c>
      <c r="GL19" s="9">
        <v>171.381</v>
      </c>
      <c r="GM19" s="9">
        <v>99.775999999999996</v>
      </c>
      <c r="GN19" s="9">
        <v>71.605999999999995</v>
      </c>
      <c r="GO19" s="9">
        <v>188.03700000000001</v>
      </c>
      <c r="GP19" s="9">
        <v>96.471000000000004</v>
      </c>
      <c r="GQ19" s="9">
        <v>91.566999999999993</v>
      </c>
      <c r="GR19" s="9">
        <v>29.571000000000002</v>
      </c>
      <c r="GS19" s="9">
        <v>11.74</v>
      </c>
      <c r="GT19" s="9">
        <v>17.831</v>
      </c>
      <c r="GU19" s="9">
        <v>285.94099999999997</v>
      </c>
      <c r="GV19" s="9">
        <v>156.33799999999999</v>
      </c>
      <c r="GW19" s="9">
        <v>129.60300000000001</v>
      </c>
      <c r="GX19" s="9">
        <v>2135.576</v>
      </c>
      <c r="GY19" s="9">
        <v>1078.3409999999999</v>
      </c>
      <c r="GZ19" s="9">
        <v>1057.2349999999999</v>
      </c>
      <c r="HA19" s="9">
        <v>934.46100000000001</v>
      </c>
      <c r="HB19" s="9">
        <v>457.077</v>
      </c>
      <c r="HC19" s="9">
        <v>477.38400000000001</v>
      </c>
      <c r="HD19" s="9">
        <v>241.197</v>
      </c>
      <c r="HE19" s="9">
        <v>126.953</v>
      </c>
      <c r="HF19" s="9">
        <v>114.244</v>
      </c>
      <c r="HG19" s="9">
        <v>289.41399999999999</v>
      </c>
      <c r="HH19" s="9">
        <v>141.36199999999999</v>
      </c>
      <c r="HI19" s="9">
        <v>148.053</v>
      </c>
      <c r="HJ19" s="9">
        <v>403.84899999999999</v>
      </c>
      <c r="HK19" s="9">
        <v>188.762</v>
      </c>
      <c r="HL19" s="9">
        <v>215.08699999999999</v>
      </c>
      <c r="HM19" s="9">
        <v>1201.115</v>
      </c>
      <c r="HN19" s="9">
        <v>621.26400000000001</v>
      </c>
      <c r="HO19" s="9">
        <v>579.851</v>
      </c>
      <c r="HP19" s="9">
        <v>1087.4179999999999</v>
      </c>
      <c r="HQ19" s="9">
        <v>558.62900000000002</v>
      </c>
      <c r="HR19" s="9">
        <v>528.78800000000001</v>
      </c>
      <c r="HS19" s="9">
        <v>446.97899999999998</v>
      </c>
      <c r="HT19" s="9">
        <v>221.75200000000001</v>
      </c>
      <c r="HU19" s="9">
        <v>225.227</v>
      </c>
      <c r="HV19" s="9">
        <v>370.54399999999998</v>
      </c>
      <c r="HW19" s="9">
        <v>183.82400000000001</v>
      </c>
      <c r="HX19" s="9">
        <v>186.72</v>
      </c>
      <c r="HY19" s="9">
        <v>269.89499999999998</v>
      </c>
      <c r="HZ19" s="9">
        <v>153.054</v>
      </c>
      <c r="IA19" s="9">
        <v>116.842</v>
      </c>
      <c r="IB19" s="9">
        <v>113.697</v>
      </c>
      <c r="IC19" s="9">
        <v>62.634999999999998</v>
      </c>
      <c r="ID19" s="9">
        <v>51.063000000000002</v>
      </c>
      <c r="IE19" s="9">
        <v>111.09399999999999</v>
      </c>
      <c r="IF19" s="9">
        <v>62.445999999999998</v>
      </c>
      <c r="IG19" s="9">
        <v>48.646999999999998</v>
      </c>
      <c r="IH19" s="9">
        <v>2.6040000000000001</v>
      </c>
      <c r="II19" s="9">
        <v>0.188</v>
      </c>
      <c r="IJ19" s="9">
        <v>2.415</v>
      </c>
      <c r="IK19" s="9">
        <v>2.6040000000000001</v>
      </c>
      <c r="IL19" s="9">
        <v>0.188</v>
      </c>
      <c r="IM19" s="9">
        <v>2.415</v>
      </c>
      <c r="IN19" s="9">
        <v>0</v>
      </c>
      <c r="IO19" s="9">
        <v>0</v>
      </c>
      <c r="IP19" s="9">
        <v>0</v>
      </c>
      <c r="IQ19" s="9">
        <v>318.32</v>
      </c>
    </row>
    <row r="20" spans="1:251">
      <c r="A20" s="10">
        <v>45323</v>
      </c>
      <c r="B20" s="9">
        <v>14015.642</v>
      </c>
      <c r="C20" s="9">
        <v>7277.2110000000002</v>
      </c>
      <c r="D20" s="9">
        <v>6738.4309999999996</v>
      </c>
      <c r="E20" s="9">
        <v>2604.4789999999998</v>
      </c>
      <c r="F20" s="9">
        <v>1304.1479999999999</v>
      </c>
      <c r="G20" s="9">
        <v>1300.33</v>
      </c>
      <c r="H20" s="9">
        <v>641.85699999999997</v>
      </c>
      <c r="I20" s="9">
        <v>321.76299999999998</v>
      </c>
      <c r="J20" s="9">
        <v>320.09399999999999</v>
      </c>
      <c r="K20" s="9">
        <v>743.10799999999995</v>
      </c>
      <c r="L20" s="9">
        <v>377.613</v>
      </c>
      <c r="M20" s="9">
        <v>365.495</v>
      </c>
      <c r="N20" s="9">
        <v>1219.5139999999999</v>
      </c>
      <c r="O20" s="9">
        <v>604.77300000000002</v>
      </c>
      <c r="P20" s="9">
        <v>614.74</v>
      </c>
      <c r="Q20" s="9">
        <v>11411.164000000001</v>
      </c>
      <c r="R20" s="9">
        <v>5973.0619999999999</v>
      </c>
      <c r="S20" s="9">
        <v>5438.1009999999997</v>
      </c>
      <c r="T20" s="9">
        <v>5414.1760000000004</v>
      </c>
      <c r="U20" s="9">
        <v>2711.1529999999998</v>
      </c>
      <c r="V20" s="9">
        <v>2703.0230000000001</v>
      </c>
      <c r="W20" s="9">
        <v>1615.4970000000001</v>
      </c>
      <c r="X20" s="9">
        <v>804.71299999999997</v>
      </c>
      <c r="Y20" s="9">
        <v>810.78499999999997</v>
      </c>
      <c r="Z20" s="9">
        <v>1746.075</v>
      </c>
      <c r="AA20" s="9">
        <v>852.08799999999997</v>
      </c>
      <c r="AB20" s="9">
        <v>893.98699999999997</v>
      </c>
      <c r="AC20" s="9">
        <v>2052.6039999999998</v>
      </c>
      <c r="AD20" s="9">
        <v>1054.3530000000001</v>
      </c>
      <c r="AE20" s="9">
        <v>998.25099999999998</v>
      </c>
      <c r="AF20" s="9">
        <v>5996.9870000000001</v>
      </c>
      <c r="AG20" s="9">
        <v>3261.9090000000001</v>
      </c>
      <c r="AH20" s="9">
        <v>2735.078</v>
      </c>
      <c r="AI20" s="9">
        <v>2456.6849999999999</v>
      </c>
      <c r="AJ20" s="9">
        <v>1321.077</v>
      </c>
      <c r="AK20" s="9">
        <v>1135.6089999999999</v>
      </c>
      <c r="AL20" s="9">
        <v>3540.3020000000001</v>
      </c>
      <c r="AM20" s="9">
        <v>1940.8330000000001</v>
      </c>
      <c r="AN20" s="9">
        <v>1599.4690000000001</v>
      </c>
      <c r="AO20" s="9">
        <v>2178.5369999999998</v>
      </c>
      <c r="AP20" s="9">
        <v>1145.7629999999999</v>
      </c>
      <c r="AQ20" s="9">
        <v>1032.7739999999999</v>
      </c>
      <c r="AR20" s="9">
        <v>1361.7650000000001</v>
      </c>
      <c r="AS20" s="9">
        <v>795.06899999999996</v>
      </c>
      <c r="AT20" s="9">
        <v>566.69500000000005</v>
      </c>
      <c r="AU20" s="9">
        <v>1126.299</v>
      </c>
      <c r="AV20" s="9">
        <v>574.92399999999998</v>
      </c>
      <c r="AW20" s="9">
        <v>551.375</v>
      </c>
      <c r="AX20" s="9">
        <v>12889.343000000001</v>
      </c>
      <c r="AY20" s="9">
        <v>6702.2870000000003</v>
      </c>
      <c r="AZ20" s="9">
        <v>6187.0559999999996</v>
      </c>
      <c r="BA20" s="9">
        <v>21586.124</v>
      </c>
      <c r="BB20" s="9">
        <v>10582.973</v>
      </c>
      <c r="BC20" s="9">
        <v>11003.151</v>
      </c>
      <c r="BD20" s="9">
        <v>3705.26</v>
      </c>
      <c r="BE20" s="9">
        <v>1790.2829999999999</v>
      </c>
      <c r="BF20" s="9">
        <v>1914.9770000000001</v>
      </c>
      <c r="BG20" s="9">
        <v>2697.694</v>
      </c>
      <c r="BH20" s="9">
        <v>1330.146</v>
      </c>
      <c r="BI20" s="9">
        <v>1367.548</v>
      </c>
      <c r="BJ20" s="9">
        <v>0</v>
      </c>
      <c r="BK20" s="9">
        <v>0</v>
      </c>
      <c r="BL20" s="9">
        <v>0</v>
      </c>
      <c r="BM20" s="9">
        <v>964.14300000000003</v>
      </c>
      <c r="BN20" s="9">
        <v>451.35500000000002</v>
      </c>
      <c r="BO20" s="9">
        <v>512.78899999999999</v>
      </c>
      <c r="BP20" s="9">
        <v>280.05</v>
      </c>
      <c r="BQ20" s="9">
        <v>109.377</v>
      </c>
      <c r="BR20" s="9">
        <v>170.673</v>
      </c>
      <c r="BS20" s="9">
        <v>234.11</v>
      </c>
      <c r="BT20" s="9">
        <v>121.36</v>
      </c>
      <c r="BU20" s="9">
        <v>112.75</v>
      </c>
      <c r="BV20" s="9">
        <v>773.45600000000002</v>
      </c>
      <c r="BW20" s="9">
        <v>338.77699999999999</v>
      </c>
      <c r="BX20" s="9">
        <v>434.67899999999997</v>
      </c>
      <c r="BY20" s="9">
        <v>1544.2860000000001</v>
      </c>
      <c r="BZ20" s="9">
        <v>728.92700000000002</v>
      </c>
      <c r="CA20" s="9">
        <v>815.36</v>
      </c>
      <c r="CB20" s="9">
        <v>919.05799999999999</v>
      </c>
      <c r="CC20" s="9">
        <v>462.57299999999998</v>
      </c>
      <c r="CD20" s="9">
        <v>456.48500000000001</v>
      </c>
      <c r="CE20" s="9">
        <v>91.078000000000003</v>
      </c>
      <c r="CF20" s="9">
        <v>31.75</v>
      </c>
      <c r="CG20" s="9">
        <v>59.328000000000003</v>
      </c>
      <c r="CH20" s="9">
        <v>625.22900000000004</v>
      </c>
      <c r="CI20" s="9">
        <v>266.35300000000001</v>
      </c>
      <c r="CJ20" s="9">
        <v>358.875</v>
      </c>
      <c r="CK20" s="9">
        <v>589.57899999999995</v>
      </c>
      <c r="CL20" s="9">
        <v>306.13400000000001</v>
      </c>
      <c r="CM20" s="9">
        <v>283.44499999999999</v>
      </c>
      <c r="CN20" s="9">
        <v>233.64500000000001</v>
      </c>
      <c r="CO20" s="9">
        <v>130.29300000000001</v>
      </c>
      <c r="CP20" s="9">
        <v>103.352</v>
      </c>
      <c r="CQ20" s="9">
        <v>207.24100000000001</v>
      </c>
      <c r="CR20" s="9">
        <v>112.351</v>
      </c>
      <c r="CS20" s="9">
        <v>94.891000000000005</v>
      </c>
      <c r="CT20" s="9">
        <v>24.920999999999999</v>
      </c>
      <c r="CU20" s="9">
        <v>11.606</v>
      </c>
      <c r="CV20" s="9">
        <v>13.315</v>
      </c>
      <c r="CW20" s="9">
        <v>382.33800000000002</v>
      </c>
      <c r="CX20" s="9">
        <v>193.78299999999999</v>
      </c>
      <c r="CY20" s="9">
        <v>188.554</v>
      </c>
      <c r="CZ20" s="9">
        <v>13282.476000000001</v>
      </c>
      <c r="DA20" s="9">
        <v>6839.61</v>
      </c>
      <c r="DB20" s="9">
        <v>6442.866</v>
      </c>
      <c r="DC20" s="9">
        <v>2565.6219999999998</v>
      </c>
      <c r="DD20" s="9">
        <v>1279.452</v>
      </c>
      <c r="DE20" s="9">
        <v>1286.17</v>
      </c>
      <c r="DF20" s="9">
        <v>631.95000000000005</v>
      </c>
      <c r="DG20" s="9">
        <v>314.58600000000001</v>
      </c>
      <c r="DH20" s="9">
        <v>317.36399999999998</v>
      </c>
      <c r="DI20" s="9">
        <v>735.221</v>
      </c>
      <c r="DJ20" s="9">
        <v>372.40300000000002</v>
      </c>
      <c r="DK20" s="9">
        <v>362.81799999999998</v>
      </c>
      <c r="DL20" s="9">
        <v>1198.451</v>
      </c>
      <c r="DM20" s="9">
        <v>592.46299999999997</v>
      </c>
      <c r="DN20" s="9">
        <v>605.98800000000006</v>
      </c>
      <c r="DO20" s="9">
        <v>10716.853999999999</v>
      </c>
      <c r="DP20" s="9">
        <v>5560.1580000000004</v>
      </c>
      <c r="DQ20" s="9">
        <v>5156.6959999999999</v>
      </c>
      <c r="DR20" s="9">
        <v>5282.67</v>
      </c>
      <c r="DS20" s="9">
        <v>2636.5949999999998</v>
      </c>
      <c r="DT20" s="9">
        <v>2646.0749999999998</v>
      </c>
      <c r="DU20" s="9">
        <v>1586.4639999999999</v>
      </c>
      <c r="DV20" s="9">
        <v>789.99699999999996</v>
      </c>
      <c r="DW20" s="9">
        <v>796.46699999999998</v>
      </c>
      <c r="DX20" s="9">
        <v>1707.1759999999999</v>
      </c>
      <c r="DY20" s="9">
        <v>829.95100000000002</v>
      </c>
      <c r="DZ20" s="9">
        <v>877.22500000000002</v>
      </c>
      <c r="EA20" s="9">
        <v>1989.03</v>
      </c>
      <c r="EB20" s="9">
        <v>1016.647</v>
      </c>
      <c r="EC20" s="9">
        <v>972.38400000000001</v>
      </c>
      <c r="ED20" s="9">
        <v>5434.1840000000002</v>
      </c>
      <c r="EE20" s="9">
        <v>2923.5630000000001</v>
      </c>
      <c r="EF20" s="9">
        <v>2510.6210000000001</v>
      </c>
      <c r="EG20" s="9">
        <v>2354.6219999999998</v>
      </c>
      <c r="EH20" s="9">
        <v>1257.49</v>
      </c>
      <c r="EI20" s="9">
        <v>1097.1320000000001</v>
      </c>
      <c r="EJ20" s="9">
        <v>3079.5619999999999</v>
      </c>
      <c r="EK20" s="9">
        <v>1666.0740000000001</v>
      </c>
      <c r="EL20" s="9">
        <v>1413.489</v>
      </c>
      <c r="EM20" s="9">
        <v>2028.452</v>
      </c>
      <c r="EN20" s="9">
        <v>1066.529</v>
      </c>
      <c r="EO20" s="9">
        <v>961.923</v>
      </c>
      <c r="EP20" s="9">
        <v>1051.1099999999999</v>
      </c>
      <c r="EQ20" s="9">
        <v>599.54499999999996</v>
      </c>
      <c r="ER20" s="9">
        <v>451.565</v>
      </c>
      <c r="ES20" s="9">
        <v>1113.623</v>
      </c>
      <c r="ET20" s="9">
        <v>567.48900000000003</v>
      </c>
      <c r="EU20" s="9">
        <v>546.13300000000004</v>
      </c>
      <c r="EV20" s="9">
        <v>12168.852999999999</v>
      </c>
      <c r="EW20" s="9">
        <v>6272.1210000000001</v>
      </c>
      <c r="EX20" s="9">
        <v>5896.7330000000002</v>
      </c>
      <c r="EY20" s="9">
        <v>17095.681</v>
      </c>
      <c r="EZ20" s="9">
        <v>8465.8529999999992</v>
      </c>
      <c r="FA20" s="9">
        <v>8629.8279999999995</v>
      </c>
      <c r="FB20" s="9">
        <v>3458.4789999999998</v>
      </c>
      <c r="FC20" s="9">
        <v>1649.8789999999999</v>
      </c>
      <c r="FD20" s="9">
        <v>1808.6</v>
      </c>
      <c r="FE20" s="9">
        <v>2595.5250000000001</v>
      </c>
      <c r="FF20" s="9">
        <v>1265.546</v>
      </c>
      <c r="FG20" s="9">
        <v>1329.979</v>
      </c>
      <c r="FH20" s="9">
        <v>0</v>
      </c>
      <c r="FI20" s="9">
        <v>0</v>
      </c>
      <c r="FJ20" s="9">
        <v>0</v>
      </c>
      <c r="FK20" s="9">
        <v>920.048</v>
      </c>
      <c r="FL20" s="9">
        <v>423.69600000000003</v>
      </c>
      <c r="FM20" s="9">
        <v>496.351</v>
      </c>
      <c r="FN20" s="9">
        <v>269.31599999999997</v>
      </c>
      <c r="FO20" s="9">
        <v>102.455</v>
      </c>
      <c r="FP20" s="9">
        <v>166.86199999999999</v>
      </c>
      <c r="FQ20" s="9">
        <v>231.70400000000001</v>
      </c>
      <c r="FR20" s="9">
        <v>120.20399999999999</v>
      </c>
      <c r="FS20" s="9">
        <v>111.501</v>
      </c>
      <c r="FT20" s="9">
        <v>631.24900000000002</v>
      </c>
      <c r="FU20" s="9">
        <v>264.12900000000002</v>
      </c>
      <c r="FV20" s="9">
        <v>367.12099999999998</v>
      </c>
      <c r="FW20" s="9">
        <v>1441.1659999999999</v>
      </c>
      <c r="FX20" s="9">
        <v>674.72799999999995</v>
      </c>
      <c r="FY20" s="9">
        <v>766.43799999999999</v>
      </c>
      <c r="FZ20" s="9">
        <v>909.89800000000002</v>
      </c>
      <c r="GA20" s="9">
        <v>457.48</v>
      </c>
      <c r="GB20" s="9">
        <v>452.41800000000001</v>
      </c>
      <c r="GC20" s="9">
        <v>89.465000000000003</v>
      </c>
      <c r="GD20" s="9">
        <v>31.46</v>
      </c>
      <c r="GE20" s="9">
        <v>58.005000000000003</v>
      </c>
      <c r="GF20" s="9">
        <v>531.26800000000003</v>
      </c>
      <c r="GG20" s="9">
        <v>217.24799999999999</v>
      </c>
      <c r="GH20" s="9">
        <v>314.02</v>
      </c>
      <c r="GI20" s="9">
        <v>535.41099999999994</v>
      </c>
      <c r="GJ20" s="9">
        <v>277.09399999999999</v>
      </c>
      <c r="GK20" s="9">
        <v>258.31700000000001</v>
      </c>
      <c r="GL20" s="9">
        <v>222.77</v>
      </c>
      <c r="GM20" s="9">
        <v>124.121</v>
      </c>
      <c r="GN20" s="9">
        <v>98.649000000000001</v>
      </c>
      <c r="GO20" s="9">
        <v>203.72499999999999</v>
      </c>
      <c r="GP20" s="9">
        <v>110.009</v>
      </c>
      <c r="GQ20" s="9">
        <v>93.715999999999994</v>
      </c>
      <c r="GR20" s="9">
        <v>24.920999999999999</v>
      </c>
      <c r="GS20" s="9">
        <v>11.606</v>
      </c>
      <c r="GT20" s="9">
        <v>13.315</v>
      </c>
      <c r="GU20" s="9">
        <v>331.68599999999998</v>
      </c>
      <c r="GV20" s="9">
        <v>167.084</v>
      </c>
      <c r="GW20" s="9">
        <v>164.601</v>
      </c>
      <c r="GX20" s="9">
        <v>2138.9720000000002</v>
      </c>
      <c r="GY20" s="9">
        <v>1079.4839999999999</v>
      </c>
      <c r="GZ20" s="9">
        <v>1059.4880000000001</v>
      </c>
      <c r="HA20" s="9">
        <v>816.28800000000001</v>
      </c>
      <c r="HB20" s="9">
        <v>412.14</v>
      </c>
      <c r="HC20" s="9">
        <v>404.149</v>
      </c>
      <c r="HD20" s="9">
        <v>219.40700000000001</v>
      </c>
      <c r="HE20" s="9">
        <v>112.47199999999999</v>
      </c>
      <c r="HF20" s="9">
        <v>106.935</v>
      </c>
      <c r="HG20" s="9">
        <v>258.27199999999999</v>
      </c>
      <c r="HH20" s="9">
        <v>131.6</v>
      </c>
      <c r="HI20" s="9">
        <v>126.673</v>
      </c>
      <c r="HJ20" s="9">
        <v>338.60899999999998</v>
      </c>
      <c r="HK20" s="9">
        <v>168.06800000000001</v>
      </c>
      <c r="HL20" s="9">
        <v>170.54</v>
      </c>
      <c r="HM20" s="9">
        <v>1322.683</v>
      </c>
      <c r="HN20" s="9">
        <v>667.34400000000005</v>
      </c>
      <c r="HO20" s="9">
        <v>655.33900000000006</v>
      </c>
      <c r="HP20" s="9">
        <v>1226.3869999999999</v>
      </c>
      <c r="HQ20" s="9">
        <v>613.05999999999995</v>
      </c>
      <c r="HR20" s="9">
        <v>613.327</v>
      </c>
      <c r="HS20" s="9">
        <v>479.09800000000001</v>
      </c>
      <c r="HT20" s="9">
        <v>243.46700000000001</v>
      </c>
      <c r="HU20" s="9">
        <v>235.63</v>
      </c>
      <c r="HV20" s="9">
        <v>421.81</v>
      </c>
      <c r="HW20" s="9">
        <v>197.03100000000001</v>
      </c>
      <c r="HX20" s="9">
        <v>224.77799999999999</v>
      </c>
      <c r="HY20" s="9">
        <v>325.48</v>
      </c>
      <c r="HZ20" s="9">
        <v>172.56100000000001</v>
      </c>
      <c r="IA20" s="9">
        <v>152.91900000000001</v>
      </c>
      <c r="IB20" s="9">
        <v>96.296999999999997</v>
      </c>
      <c r="IC20" s="9">
        <v>54.283999999999999</v>
      </c>
      <c r="ID20" s="9">
        <v>42.012</v>
      </c>
      <c r="IE20" s="9">
        <v>91.688000000000002</v>
      </c>
      <c r="IF20" s="9">
        <v>53.204000000000001</v>
      </c>
      <c r="IG20" s="9">
        <v>38.482999999999997</v>
      </c>
      <c r="IH20" s="9">
        <v>4.609</v>
      </c>
      <c r="II20" s="9">
        <v>1.08</v>
      </c>
      <c r="IJ20" s="9">
        <v>3.5289999999999999</v>
      </c>
      <c r="IK20" s="9">
        <v>4.609</v>
      </c>
      <c r="IL20" s="9">
        <v>1.08</v>
      </c>
      <c r="IM20" s="9">
        <v>3.5289999999999999</v>
      </c>
      <c r="IN20" s="9">
        <v>0</v>
      </c>
      <c r="IO20" s="9">
        <v>0</v>
      </c>
      <c r="IP20" s="9">
        <v>0</v>
      </c>
      <c r="IQ20" s="9">
        <v>267.89499999999998</v>
      </c>
    </row>
    <row r="21" spans="1:251">
      <c r="A21" s="10">
        <v>45689</v>
      </c>
      <c r="B21" s="9">
        <v>14331.866</v>
      </c>
      <c r="C21" s="9">
        <v>7457.2240000000002</v>
      </c>
      <c r="D21" s="9">
        <v>6874.6419999999998</v>
      </c>
      <c r="E21" s="9">
        <v>2401.1489999999999</v>
      </c>
      <c r="F21" s="9">
        <v>1180.193</v>
      </c>
      <c r="G21" s="9">
        <v>1220.9559999999999</v>
      </c>
      <c r="H21" s="9">
        <v>605.66600000000005</v>
      </c>
      <c r="I21" s="9">
        <v>288.70100000000002</v>
      </c>
      <c r="J21" s="9">
        <v>316.96499999999997</v>
      </c>
      <c r="K21" s="9">
        <v>690.90899999999999</v>
      </c>
      <c r="L21" s="9">
        <v>349.161</v>
      </c>
      <c r="M21" s="9">
        <v>341.74799999999999</v>
      </c>
      <c r="N21" s="9">
        <v>1104.5730000000001</v>
      </c>
      <c r="O21" s="9">
        <v>542.33000000000004</v>
      </c>
      <c r="P21" s="9">
        <v>562.24300000000005</v>
      </c>
      <c r="Q21" s="9">
        <v>11930.717000000001</v>
      </c>
      <c r="R21" s="9">
        <v>6277.0320000000002</v>
      </c>
      <c r="S21" s="9">
        <v>5653.6859999999997</v>
      </c>
      <c r="T21" s="9">
        <v>5774.942</v>
      </c>
      <c r="U21" s="9">
        <v>2973.098</v>
      </c>
      <c r="V21" s="9">
        <v>2801.8440000000001</v>
      </c>
      <c r="W21" s="9">
        <v>1530.146</v>
      </c>
      <c r="X21" s="9">
        <v>767.55600000000004</v>
      </c>
      <c r="Y21" s="9">
        <v>762.59</v>
      </c>
      <c r="Z21" s="9">
        <v>1837.336</v>
      </c>
      <c r="AA21" s="9">
        <v>937.92200000000003</v>
      </c>
      <c r="AB21" s="9">
        <v>899.41399999999999</v>
      </c>
      <c r="AC21" s="9">
        <v>2407.4609999999998</v>
      </c>
      <c r="AD21" s="9">
        <v>1267.6210000000001</v>
      </c>
      <c r="AE21" s="9">
        <v>1139.8399999999999</v>
      </c>
      <c r="AF21" s="9">
        <v>6155.7749999999996</v>
      </c>
      <c r="AG21" s="9">
        <v>3303.933</v>
      </c>
      <c r="AH21" s="9">
        <v>2851.8420000000001</v>
      </c>
      <c r="AI21" s="9">
        <v>2562.5659999999998</v>
      </c>
      <c r="AJ21" s="9">
        <v>1350.3320000000001</v>
      </c>
      <c r="AK21" s="9">
        <v>1212.2339999999999</v>
      </c>
      <c r="AL21" s="9">
        <v>3593.2089999999998</v>
      </c>
      <c r="AM21" s="9">
        <v>1953.6010000000001</v>
      </c>
      <c r="AN21" s="9">
        <v>1639.6079999999999</v>
      </c>
      <c r="AO21" s="9">
        <v>2206.36</v>
      </c>
      <c r="AP21" s="9">
        <v>1171.251</v>
      </c>
      <c r="AQ21" s="9">
        <v>1035.1089999999999</v>
      </c>
      <c r="AR21" s="9">
        <v>1386.8489999999999</v>
      </c>
      <c r="AS21" s="9">
        <v>782.351</v>
      </c>
      <c r="AT21" s="9">
        <v>604.49900000000002</v>
      </c>
      <c r="AU21" s="9">
        <v>1105.393</v>
      </c>
      <c r="AV21" s="9">
        <v>565.44799999999998</v>
      </c>
      <c r="AW21" s="9">
        <v>539.94500000000005</v>
      </c>
      <c r="AX21" s="9">
        <v>13226.473</v>
      </c>
      <c r="AY21" s="9">
        <v>6891.777</v>
      </c>
      <c r="AZ21" s="9">
        <v>6334.6959999999999</v>
      </c>
      <c r="BA21" s="9">
        <v>22028.471000000001</v>
      </c>
      <c r="BB21" s="9">
        <v>10802.075999999999</v>
      </c>
      <c r="BC21" s="9">
        <v>11226.395</v>
      </c>
      <c r="BD21" s="9">
        <v>3527.2170000000001</v>
      </c>
      <c r="BE21" s="9">
        <v>1684.232</v>
      </c>
      <c r="BF21" s="9">
        <v>1842.9849999999999</v>
      </c>
      <c r="BG21" s="9">
        <v>2480.3870000000002</v>
      </c>
      <c r="BH21" s="9">
        <v>1212.1659999999999</v>
      </c>
      <c r="BI21" s="9">
        <v>1268.221</v>
      </c>
      <c r="BJ21" s="9">
        <v>0</v>
      </c>
      <c r="BK21" s="9">
        <v>0</v>
      </c>
      <c r="BL21" s="9">
        <v>0</v>
      </c>
      <c r="BM21" s="9">
        <v>927.41800000000001</v>
      </c>
      <c r="BN21" s="9">
        <v>422.94</v>
      </c>
      <c r="BO21" s="9">
        <v>504.47800000000001</v>
      </c>
      <c r="BP21" s="9">
        <v>254.197</v>
      </c>
      <c r="BQ21" s="9">
        <v>101.866</v>
      </c>
      <c r="BR21" s="9">
        <v>152.33099999999999</v>
      </c>
      <c r="BS21" s="9">
        <v>272.67599999999999</v>
      </c>
      <c r="BT21" s="9">
        <v>152.06899999999999</v>
      </c>
      <c r="BU21" s="9">
        <v>120.607</v>
      </c>
      <c r="BV21" s="9">
        <v>774.15499999999997</v>
      </c>
      <c r="BW21" s="9">
        <v>319.99700000000001</v>
      </c>
      <c r="BX21" s="9">
        <v>454.15699999999998</v>
      </c>
      <c r="BY21" s="9">
        <v>1513.4590000000001</v>
      </c>
      <c r="BZ21" s="9">
        <v>704.01499999999999</v>
      </c>
      <c r="CA21" s="9">
        <v>809.44399999999996</v>
      </c>
      <c r="CB21" s="9">
        <v>863.15700000000004</v>
      </c>
      <c r="CC21" s="9">
        <v>428.53699999999998</v>
      </c>
      <c r="CD21" s="9">
        <v>434.62</v>
      </c>
      <c r="CE21" s="9">
        <v>80.774000000000001</v>
      </c>
      <c r="CF21" s="9">
        <v>34.606999999999999</v>
      </c>
      <c r="CG21" s="9">
        <v>46.167000000000002</v>
      </c>
      <c r="CH21" s="9">
        <v>650.30200000000002</v>
      </c>
      <c r="CI21" s="9">
        <v>275.47800000000001</v>
      </c>
      <c r="CJ21" s="9">
        <v>374.82400000000001</v>
      </c>
      <c r="CK21" s="9">
        <v>638.76499999999999</v>
      </c>
      <c r="CL21" s="9">
        <v>333.5</v>
      </c>
      <c r="CM21" s="9">
        <v>305.26499999999999</v>
      </c>
      <c r="CN21" s="9">
        <v>268.04199999999997</v>
      </c>
      <c r="CO21" s="9">
        <v>150.72</v>
      </c>
      <c r="CP21" s="9">
        <v>117.322</v>
      </c>
      <c r="CQ21" s="9">
        <v>242.23599999999999</v>
      </c>
      <c r="CR21" s="9">
        <v>136.91</v>
      </c>
      <c r="CS21" s="9">
        <v>105.325</v>
      </c>
      <c r="CT21" s="9">
        <v>36.284999999999997</v>
      </c>
      <c r="CU21" s="9">
        <v>14.351000000000001</v>
      </c>
      <c r="CV21" s="9">
        <v>21.934999999999999</v>
      </c>
      <c r="CW21" s="9">
        <v>396.529</v>
      </c>
      <c r="CX21" s="9">
        <v>196.589</v>
      </c>
      <c r="CY21" s="9">
        <v>199.94</v>
      </c>
      <c r="CZ21" s="9">
        <v>13603.248</v>
      </c>
      <c r="DA21" s="9">
        <v>7046.9430000000002</v>
      </c>
      <c r="DB21" s="9">
        <v>6556.3059999999996</v>
      </c>
      <c r="DC21" s="9">
        <v>2369.2820000000002</v>
      </c>
      <c r="DD21" s="9">
        <v>1161.886</v>
      </c>
      <c r="DE21" s="9">
        <v>1207.396</v>
      </c>
      <c r="DF21" s="9">
        <v>598.56299999999999</v>
      </c>
      <c r="DG21" s="9">
        <v>285.62700000000001</v>
      </c>
      <c r="DH21" s="9">
        <v>312.93599999999998</v>
      </c>
      <c r="DI21" s="9">
        <v>682.02599999999995</v>
      </c>
      <c r="DJ21" s="9">
        <v>344.26100000000002</v>
      </c>
      <c r="DK21" s="9">
        <v>337.76499999999999</v>
      </c>
      <c r="DL21" s="9">
        <v>1088.692</v>
      </c>
      <c r="DM21" s="9">
        <v>531.99699999999996</v>
      </c>
      <c r="DN21" s="9">
        <v>556.69500000000005</v>
      </c>
      <c r="DO21" s="9">
        <v>11233.967000000001</v>
      </c>
      <c r="DP21" s="9">
        <v>5885.0569999999998</v>
      </c>
      <c r="DQ21" s="9">
        <v>5348.91</v>
      </c>
      <c r="DR21" s="9">
        <v>5645.4449999999997</v>
      </c>
      <c r="DS21" s="9">
        <v>2898.3789999999999</v>
      </c>
      <c r="DT21" s="9">
        <v>2747.0659999999998</v>
      </c>
      <c r="DU21" s="9">
        <v>1508.7059999999999</v>
      </c>
      <c r="DV21" s="9">
        <v>753.45100000000002</v>
      </c>
      <c r="DW21" s="9">
        <v>755.255</v>
      </c>
      <c r="DX21" s="9">
        <v>1792.3219999999999</v>
      </c>
      <c r="DY21" s="9">
        <v>911.94899999999996</v>
      </c>
      <c r="DZ21" s="9">
        <v>880.37300000000005</v>
      </c>
      <c r="EA21" s="9">
        <v>2344.4169999999999</v>
      </c>
      <c r="EB21" s="9">
        <v>1232.979</v>
      </c>
      <c r="EC21" s="9">
        <v>1111.4380000000001</v>
      </c>
      <c r="ED21" s="9">
        <v>5588.5209999999997</v>
      </c>
      <c r="EE21" s="9">
        <v>2986.6770000000001</v>
      </c>
      <c r="EF21" s="9">
        <v>2601.8440000000001</v>
      </c>
      <c r="EG21" s="9">
        <v>2457.547</v>
      </c>
      <c r="EH21" s="9">
        <v>1288.2380000000001</v>
      </c>
      <c r="EI21" s="9">
        <v>1169.31</v>
      </c>
      <c r="EJ21" s="9">
        <v>3130.9740000000002</v>
      </c>
      <c r="EK21" s="9">
        <v>1698.44</v>
      </c>
      <c r="EL21" s="9">
        <v>1432.5340000000001</v>
      </c>
      <c r="EM21" s="9">
        <v>2040.9480000000001</v>
      </c>
      <c r="EN21" s="9">
        <v>1088.1869999999999</v>
      </c>
      <c r="EO21" s="9">
        <v>952.76</v>
      </c>
      <c r="EP21" s="9">
        <v>1090.0260000000001</v>
      </c>
      <c r="EQ21" s="9">
        <v>610.25199999999995</v>
      </c>
      <c r="ER21" s="9">
        <v>479.774</v>
      </c>
      <c r="ES21" s="9">
        <v>1097.6120000000001</v>
      </c>
      <c r="ET21" s="9">
        <v>560.86199999999997</v>
      </c>
      <c r="EU21" s="9">
        <v>536.75</v>
      </c>
      <c r="EV21" s="9">
        <v>12505.637000000001</v>
      </c>
      <c r="EW21" s="9">
        <v>6486.0810000000001</v>
      </c>
      <c r="EX21" s="9">
        <v>6019.5559999999996</v>
      </c>
      <c r="EY21" s="9">
        <v>17427.026000000002</v>
      </c>
      <c r="EZ21" s="9">
        <v>8640.5930000000008</v>
      </c>
      <c r="FA21" s="9">
        <v>8786.4330000000009</v>
      </c>
      <c r="FB21" s="9">
        <v>3288.4070000000002</v>
      </c>
      <c r="FC21" s="9">
        <v>1557.5450000000001</v>
      </c>
      <c r="FD21" s="9">
        <v>1730.8620000000001</v>
      </c>
      <c r="FE21" s="9">
        <v>2411.5320000000002</v>
      </c>
      <c r="FF21" s="9">
        <v>1171.0719999999999</v>
      </c>
      <c r="FG21" s="9">
        <v>1240.46</v>
      </c>
      <c r="FH21" s="9">
        <v>0</v>
      </c>
      <c r="FI21" s="9">
        <v>0</v>
      </c>
      <c r="FJ21" s="9">
        <v>0</v>
      </c>
      <c r="FK21" s="9">
        <v>888.09</v>
      </c>
      <c r="FL21" s="9">
        <v>397.05200000000002</v>
      </c>
      <c r="FM21" s="9">
        <v>491.03800000000001</v>
      </c>
      <c r="FN21" s="9">
        <v>249.59</v>
      </c>
      <c r="FO21" s="9">
        <v>98.778000000000006</v>
      </c>
      <c r="FP21" s="9">
        <v>150.81200000000001</v>
      </c>
      <c r="FQ21" s="9">
        <v>265.82799999999997</v>
      </c>
      <c r="FR21" s="9">
        <v>147.114</v>
      </c>
      <c r="FS21" s="9">
        <v>118.714</v>
      </c>
      <c r="FT21" s="9">
        <v>611.04700000000003</v>
      </c>
      <c r="FU21" s="9">
        <v>239.36</v>
      </c>
      <c r="FV21" s="9">
        <v>371.68700000000001</v>
      </c>
      <c r="FW21" s="9">
        <v>1388.6890000000001</v>
      </c>
      <c r="FX21" s="9">
        <v>640.58399999999995</v>
      </c>
      <c r="FY21" s="9">
        <v>748.10400000000004</v>
      </c>
      <c r="FZ21" s="9">
        <v>858.08799999999997</v>
      </c>
      <c r="GA21" s="9">
        <v>424.90300000000002</v>
      </c>
      <c r="GB21" s="9">
        <v>433.185</v>
      </c>
      <c r="GC21" s="9">
        <v>79.893000000000001</v>
      </c>
      <c r="GD21" s="9">
        <v>34.606999999999999</v>
      </c>
      <c r="GE21" s="9">
        <v>45.286000000000001</v>
      </c>
      <c r="GF21" s="9">
        <v>530.6</v>
      </c>
      <c r="GG21" s="9">
        <v>215.68100000000001</v>
      </c>
      <c r="GH21" s="9">
        <v>314.91899999999998</v>
      </c>
      <c r="GI21" s="9">
        <v>585.798</v>
      </c>
      <c r="GJ21" s="9">
        <v>306.75099999999998</v>
      </c>
      <c r="GK21" s="9">
        <v>279.04700000000003</v>
      </c>
      <c r="GL21" s="9">
        <v>252.51400000000001</v>
      </c>
      <c r="GM21" s="9">
        <v>144.06899999999999</v>
      </c>
      <c r="GN21" s="9">
        <v>108.44499999999999</v>
      </c>
      <c r="GO21" s="9">
        <v>239.523</v>
      </c>
      <c r="GP21" s="9">
        <v>135.959</v>
      </c>
      <c r="GQ21" s="9">
        <v>103.56399999999999</v>
      </c>
      <c r="GR21" s="9">
        <v>36.284999999999997</v>
      </c>
      <c r="GS21" s="9">
        <v>14.351000000000001</v>
      </c>
      <c r="GT21" s="9">
        <v>21.934999999999999</v>
      </c>
      <c r="GU21" s="9">
        <v>346.27499999999998</v>
      </c>
      <c r="GV21" s="9">
        <v>170.792</v>
      </c>
      <c r="GW21" s="9">
        <v>175.483</v>
      </c>
      <c r="GX21" s="9">
        <v>2203.768</v>
      </c>
      <c r="GY21" s="9">
        <v>1130.723</v>
      </c>
      <c r="GZ21" s="9">
        <v>1073.0450000000001</v>
      </c>
      <c r="HA21" s="9">
        <v>767.298</v>
      </c>
      <c r="HB21" s="9">
        <v>375.68400000000003</v>
      </c>
      <c r="HC21" s="9">
        <v>391.61399999999998</v>
      </c>
      <c r="HD21" s="9">
        <v>238.73400000000001</v>
      </c>
      <c r="HE21" s="9">
        <v>120.883</v>
      </c>
      <c r="HF21" s="9">
        <v>117.85</v>
      </c>
      <c r="HG21" s="9">
        <v>213.738</v>
      </c>
      <c r="HH21" s="9">
        <v>102.42</v>
      </c>
      <c r="HI21" s="9">
        <v>111.319</v>
      </c>
      <c r="HJ21" s="9">
        <v>314.827</v>
      </c>
      <c r="HK21" s="9">
        <v>152.381</v>
      </c>
      <c r="HL21" s="9">
        <v>162.44499999999999</v>
      </c>
      <c r="HM21" s="9">
        <v>1436.47</v>
      </c>
      <c r="HN21" s="9">
        <v>755.03899999999999</v>
      </c>
      <c r="HO21" s="9">
        <v>681.43100000000004</v>
      </c>
      <c r="HP21" s="9">
        <v>1312.3119999999999</v>
      </c>
      <c r="HQ21" s="9">
        <v>677.91700000000003</v>
      </c>
      <c r="HR21" s="9">
        <v>634.39499999999998</v>
      </c>
      <c r="HS21" s="9">
        <v>461.26100000000002</v>
      </c>
      <c r="HT21" s="9">
        <v>233.494</v>
      </c>
      <c r="HU21" s="9">
        <v>227.767</v>
      </c>
      <c r="HV21" s="9">
        <v>440.82900000000001</v>
      </c>
      <c r="HW21" s="9">
        <v>222.71</v>
      </c>
      <c r="HX21" s="9">
        <v>218.12</v>
      </c>
      <c r="HY21" s="9">
        <v>410.221</v>
      </c>
      <c r="HZ21" s="9">
        <v>221.71299999999999</v>
      </c>
      <c r="IA21" s="9">
        <v>188.50800000000001</v>
      </c>
      <c r="IB21" s="9">
        <v>124.158</v>
      </c>
      <c r="IC21" s="9">
        <v>77.122</v>
      </c>
      <c r="ID21" s="9">
        <v>47.036000000000001</v>
      </c>
      <c r="IE21" s="9">
        <v>120.53700000000001</v>
      </c>
      <c r="IF21" s="9">
        <v>74.561999999999998</v>
      </c>
      <c r="IG21" s="9">
        <v>45.975000000000001</v>
      </c>
      <c r="IH21" s="9">
        <v>3.6219999999999999</v>
      </c>
      <c r="II21" s="9">
        <v>2.56</v>
      </c>
      <c r="IJ21" s="9">
        <v>1.0609999999999999</v>
      </c>
      <c r="IK21" s="9">
        <v>3.6219999999999999</v>
      </c>
      <c r="IL21" s="9">
        <v>2.56</v>
      </c>
      <c r="IM21" s="9">
        <v>1.0609999999999999</v>
      </c>
      <c r="IN21" s="9">
        <v>0</v>
      </c>
      <c r="IO21" s="9">
        <v>0</v>
      </c>
      <c r="IP21" s="9">
        <v>0</v>
      </c>
      <c r="IQ21" s="9">
        <v>254.08799999999999</v>
      </c>
    </row>
  </sheetData>
  <pageMargins left="0.7" right="0.7" top="0.75" bottom="0.75" header="0.3" footer="0.3"/>
  <pageSetup paperSize="0" orientation="portrait" horizontalDpi="0" verticalDpi="0" copie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  <c r="HJ1" s="3" t="s">
        <v>728</v>
      </c>
      <c r="HK1" s="3" t="s">
        <v>729</v>
      </c>
      <c r="HL1" s="3" t="s">
        <v>730</v>
      </c>
      <c r="HM1" s="3" t="s">
        <v>731</v>
      </c>
      <c r="HN1" s="3" t="s">
        <v>732</v>
      </c>
      <c r="HO1" s="3" t="s">
        <v>733</v>
      </c>
      <c r="HP1" s="3" t="s">
        <v>734</v>
      </c>
      <c r="HQ1" s="3" t="s">
        <v>735</v>
      </c>
      <c r="HR1" s="3" t="s">
        <v>736</v>
      </c>
      <c r="HS1" s="3" t="s">
        <v>737</v>
      </c>
      <c r="HT1" s="3" t="s">
        <v>738</v>
      </c>
      <c r="HU1" s="3" t="s">
        <v>739</v>
      </c>
      <c r="HV1" s="3" t="s">
        <v>740</v>
      </c>
      <c r="HW1" s="3" t="s">
        <v>741</v>
      </c>
      <c r="HX1" s="3" t="s">
        <v>742</v>
      </c>
      <c r="HY1" s="3" t="s">
        <v>743</v>
      </c>
      <c r="HZ1" s="3" t="s">
        <v>744</v>
      </c>
      <c r="IA1" s="3" t="s">
        <v>745</v>
      </c>
      <c r="IB1" s="3" t="s">
        <v>746</v>
      </c>
      <c r="IC1" s="3" t="s">
        <v>747</v>
      </c>
      <c r="ID1" s="3" t="s">
        <v>748</v>
      </c>
      <c r="IE1" s="3" t="s">
        <v>749</v>
      </c>
      <c r="IF1" s="3" t="s">
        <v>750</v>
      </c>
      <c r="IG1" s="3" t="s">
        <v>751</v>
      </c>
      <c r="IH1" s="3" t="s">
        <v>752</v>
      </c>
      <c r="II1" s="3" t="s">
        <v>753</v>
      </c>
      <c r="IJ1" s="3" t="s">
        <v>754</v>
      </c>
      <c r="IK1" s="3" t="s">
        <v>755</v>
      </c>
      <c r="IL1" s="3" t="s">
        <v>756</v>
      </c>
      <c r="IM1" s="3" t="s">
        <v>757</v>
      </c>
      <c r="IN1" s="3" t="s">
        <v>758</v>
      </c>
      <c r="IO1" s="3" t="s">
        <v>759</v>
      </c>
      <c r="IP1" s="3" t="s">
        <v>760</v>
      </c>
      <c r="IQ1" s="3" t="s">
        <v>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  <c r="FX8" s="6">
        <v>45689</v>
      </c>
      <c r="FY8" s="6">
        <v>45689</v>
      </c>
      <c r="FZ8" s="6">
        <v>45689</v>
      </c>
      <c r="GA8" s="6">
        <v>45689</v>
      </c>
      <c r="GB8" s="6">
        <v>45689</v>
      </c>
      <c r="GC8" s="6">
        <v>45689</v>
      </c>
      <c r="GD8" s="6">
        <v>45689</v>
      </c>
      <c r="GE8" s="6">
        <v>45689</v>
      </c>
      <c r="GF8" s="6">
        <v>45689</v>
      </c>
      <c r="GG8" s="6">
        <v>45689</v>
      </c>
      <c r="GH8" s="6">
        <v>45689</v>
      </c>
      <c r="GI8" s="6">
        <v>45689</v>
      </c>
      <c r="GJ8" s="6">
        <v>45689</v>
      </c>
      <c r="GK8" s="6">
        <v>45689</v>
      </c>
      <c r="GL8" s="6">
        <v>45689</v>
      </c>
      <c r="GM8" s="6">
        <v>45689</v>
      </c>
      <c r="GN8" s="6">
        <v>45689</v>
      </c>
      <c r="GO8" s="6">
        <v>45689</v>
      </c>
      <c r="GP8" s="6">
        <v>45689</v>
      </c>
      <c r="GQ8" s="6">
        <v>45689</v>
      </c>
      <c r="GR8" s="6">
        <v>45689</v>
      </c>
      <c r="GS8" s="6">
        <v>45689</v>
      </c>
      <c r="GT8" s="6">
        <v>45689</v>
      </c>
      <c r="GU8" s="6">
        <v>45689</v>
      </c>
      <c r="GV8" s="6">
        <v>45689</v>
      </c>
      <c r="GW8" s="6">
        <v>45689</v>
      </c>
      <c r="GX8" s="6">
        <v>45689</v>
      </c>
      <c r="GY8" s="6">
        <v>45689</v>
      </c>
      <c r="GZ8" s="6">
        <v>45689</v>
      </c>
      <c r="HA8" s="6">
        <v>45689</v>
      </c>
      <c r="HB8" s="6">
        <v>45689</v>
      </c>
      <c r="HC8" s="6">
        <v>45689</v>
      </c>
      <c r="HD8" s="6">
        <v>45689</v>
      </c>
      <c r="HE8" s="6">
        <v>45689</v>
      </c>
      <c r="HF8" s="6">
        <v>45689</v>
      </c>
      <c r="HG8" s="6">
        <v>45689</v>
      </c>
      <c r="HH8" s="6">
        <v>45689</v>
      </c>
      <c r="HI8" s="6">
        <v>45689</v>
      </c>
      <c r="HJ8" s="6">
        <v>45689</v>
      </c>
      <c r="HK8" s="6">
        <v>45689</v>
      </c>
      <c r="HL8" s="6">
        <v>45689</v>
      </c>
      <c r="HM8" s="6">
        <v>45689</v>
      </c>
      <c r="HN8" s="6">
        <v>45689</v>
      </c>
      <c r="HO8" s="6">
        <v>45689</v>
      </c>
      <c r="HP8" s="6">
        <v>45689</v>
      </c>
      <c r="HQ8" s="6">
        <v>45689</v>
      </c>
      <c r="HR8" s="6">
        <v>45689</v>
      </c>
      <c r="HS8" s="6">
        <v>45689</v>
      </c>
      <c r="HT8" s="6">
        <v>45689</v>
      </c>
      <c r="HU8" s="6">
        <v>45689</v>
      </c>
      <c r="HV8" s="6">
        <v>45689</v>
      </c>
      <c r="HW8" s="6">
        <v>45689</v>
      </c>
      <c r="HX8" s="6">
        <v>45689</v>
      </c>
      <c r="HY8" s="6">
        <v>45689</v>
      </c>
      <c r="HZ8" s="6">
        <v>45689</v>
      </c>
      <c r="IA8" s="6">
        <v>45689</v>
      </c>
      <c r="IB8" s="6">
        <v>45689</v>
      </c>
      <c r="IC8" s="6">
        <v>45689</v>
      </c>
      <c r="ID8" s="6">
        <v>45689</v>
      </c>
      <c r="IE8" s="6">
        <v>45689</v>
      </c>
      <c r="IF8" s="6">
        <v>45689</v>
      </c>
      <c r="IG8" s="6">
        <v>45689</v>
      </c>
      <c r="IH8" s="6">
        <v>45689</v>
      </c>
      <c r="II8" s="6">
        <v>45689</v>
      </c>
      <c r="IJ8" s="6">
        <v>45689</v>
      </c>
      <c r="IK8" s="6">
        <v>45689</v>
      </c>
      <c r="IL8" s="6">
        <v>45689</v>
      </c>
      <c r="IM8" s="6">
        <v>45689</v>
      </c>
      <c r="IN8" s="6">
        <v>45689</v>
      </c>
      <c r="IO8" s="6">
        <v>45689</v>
      </c>
      <c r="IP8" s="6">
        <v>45689</v>
      </c>
      <c r="IQ8" s="6">
        <v>45689</v>
      </c>
    </row>
    <row r="9" spans="1:251">
      <c r="A9" s="4" t="s">
        <v>257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  <c r="FX9" s="1">
        <v>11</v>
      </c>
      <c r="FY9" s="1">
        <v>11</v>
      </c>
      <c r="FZ9" s="1">
        <v>11</v>
      </c>
      <c r="GA9" s="1">
        <v>11</v>
      </c>
      <c r="GB9" s="1">
        <v>11</v>
      </c>
      <c r="GC9" s="1">
        <v>11</v>
      </c>
      <c r="GD9" s="1">
        <v>11</v>
      </c>
      <c r="GE9" s="1">
        <v>11</v>
      </c>
      <c r="GF9" s="1">
        <v>11</v>
      </c>
      <c r="GG9" s="1">
        <v>11</v>
      </c>
      <c r="GH9" s="1">
        <v>11</v>
      </c>
      <c r="GI9" s="1">
        <v>11</v>
      </c>
      <c r="GJ9" s="1">
        <v>11</v>
      </c>
      <c r="GK9" s="1">
        <v>11</v>
      </c>
      <c r="GL9" s="1">
        <v>11</v>
      </c>
      <c r="GM9" s="1">
        <v>11</v>
      </c>
      <c r="GN9" s="1">
        <v>11</v>
      </c>
      <c r="GO9" s="1">
        <v>11</v>
      </c>
      <c r="GP9" s="1">
        <v>11</v>
      </c>
      <c r="GQ9" s="1">
        <v>11</v>
      </c>
      <c r="GR9" s="1">
        <v>11</v>
      </c>
      <c r="GS9" s="1">
        <v>11</v>
      </c>
      <c r="GT9" s="1">
        <v>11</v>
      </c>
      <c r="GU9" s="1">
        <v>11</v>
      </c>
      <c r="GV9" s="1">
        <v>11</v>
      </c>
      <c r="GW9" s="1">
        <v>11</v>
      </c>
      <c r="GX9" s="1">
        <v>11</v>
      </c>
      <c r="GY9" s="1">
        <v>11</v>
      </c>
      <c r="GZ9" s="1">
        <v>11</v>
      </c>
      <c r="HA9" s="1">
        <v>11</v>
      </c>
      <c r="HB9" s="1">
        <v>11</v>
      </c>
      <c r="HC9" s="1">
        <v>11</v>
      </c>
      <c r="HD9" s="1">
        <v>11</v>
      </c>
      <c r="HE9" s="1">
        <v>11</v>
      </c>
      <c r="HF9" s="1">
        <v>11</v>
      </c>
      <c r="HG9" s="1">
        <v>11</v>
      </c>
      <c r="HH9" s="1">
        <v>11</v>
      </c>
      <c r="HI9" s="1">
        <v>11</v>
      </c>
      <c r="HJ9" s="1">
        <v>11</v>
      </c>
      <c r="HK9" s="1">
        <v>11</v>
      </c>
      <c r="HL9" s="1">
        <v>11</v>
      </c>
      <c r="HM9" s="1">
        <v>11</v>
      </c>
      <c r="HN9" s="1">
        <v>11</v>
      </c>
      <c r="HO9" s="1">
        <v>11</v>
      </c>
      <c r="HP9" s="1">
        <v>11</v>
      </c>
      <c r="HQ9" s="1">
        <v>11</v>
      </c>
      <c r="HR9" s="1">
        <v>11</v>
      </c>
      <c r="HS9" s="1">
        <v>11</v>
      </c>
      <c r="HT9" s="1">
        <v>11</v>
      </c>
      <c r="HU9" s="1">
        <v>11</v>
      </c>
      <c r="HV9" s="1">
        <v>11</v>
      </c>
      <c r="HW9" s="1">
        <v>11</v>
      </c>
      <c r="HX9" s="1">
        <v>11</v>
      </c>
      <c r="HY9" s="1">
        <v>11</v>
      </c>
      <c r="HZ9" s="1">
        <v>11</v>
      </c>
      <c r="IA9" s="1">
        <v>11</v>
      </c>
      <c r="IB9" s="1">
        <v>11</v>
      </c>
      <c r="IC9" s="1">
        <v>11</v>
      </c>
      <c r="ID9" s="1">
        <v>11</v>
      </c>
      <c r="IE9" s="1">
        <v>11</v>
      </c>
      <c r="IF9" s="1">
        <v>11</v>
      </c>
      <c r="IG9" s="1">
        <v>11</v>
      </c>
      <c r="IH9" s="1">
        <v>11</v>
      </c>
      <c r="II9" s="1">
        <v>11</v>
      </c>
      <c r="IJ9" s="1">
        <v>11</v>
      </c>
      <c r="IK9" s="1">
        <v>11</v>
      </c>
      <c r="IL9" s="1">
        <v>11</v>
      </c>
      <c r="IM9" s="1">
        <v>11</v>
      </c>
      <c r="IN9" s="1">
        <v>11</v>
      </c>
      <c r="IO9" s="1">
        <v>11</v>
      </c>
      <c r="IP9" s="1">
        <v>11</v>
      </c>
      <c r="IQ9" s="1">
        <v>11</v>
      </c>
    </row>
    <row r="10" spans="1:251">
      <c r="A10" s="4" t="s">
        <v>258</v>
      </c>
      <c r="B10" s="8" t="s">
        <v>762</v>
      </c>
      <c r="C10" s="8" t="s">
        <v>763</v>
      </c>
      <c r="D10" s="8" t="s">
        <v>764</v>
      </c>
      <c r="E10" s="8" t="s">
        <v>765</v>
      </c>
      <c r="F10" s="8" t="s">
        <v>766</v>
      </c>
      <c r="G10" s="8" t="s">
        <v>767</v>
      </c>
      <c r="H10" s="8" t="s">
        <v>768</v>
      </c>
      <c r="I10" s="8" t="s">
        <v>769</v>
      </c>
      <c r="J10" s="8" t="s">
        <v>770</v>
      </c>
      <c r="K10" s="8" t="s">
        <v>771</v>
      </c>
      <c r="L10" s="8" t="s">
        <v>772</v>
      </c>
      <c r="M10" s="8" t="s">
        <v>773</v>
      </c>
      <c r="N10" s="8" t="s">
        <v>774</v>
      </c>
      <c r="O10" s="8" t="s">
        <v>775</v>
      </c>
      <c r="P10" s="8" t="s">
        <v>776</v>
      </c>
      <c r="Q10" s="8" t="s">
        <v>777</v>
      </c>
      <c r="R10" s="8" t="s">
        <v>778</v>
      </c>
      <c r="S10" s="8" t="s">
        <v>779</v>
      </c>
      <c r="T10" s="8" t="s">
        <v>780</v>
      </c>
      <c r="U10" s="8" t="s">
        <v>781</v>
      </c>
      <c r="V10" s="8" t="s">
        <v>782</v>
      </c>
      <c r="W10" s="8" t="s">
        <v>783</v>
      </c>
      <c r="X10" s="8" t="s">
        <v>784</v>
      </c>
      <c r="Y10" s="8" t="s">
        <v>785</v>
      </c>
      <c r="Z10" s="8" t="s">
        <v>786</v>
      </c>
      <c r="AA10" s="8" t="s">
        <v>787</v>
      </c>
      <c r="AB10" s="8" t="s">
        <v>788</v>
      </c>
      <c r="AC10" s="8" t="s">
        <v>789</v>
      </c>
      <c r="AD10" s="8" t="s">
        <v>790</v>
      </c>
      <c r="AE10" s="8" t="s">
        <v>791</v>
      </c>
      <c r="AF10" s="8" t="s">
        <v>792</v>
      </c>
      <c r="AG10" s="8" t="s">
        <v>793</v>
      </c>
      <c r="AH10" s="8" t="s">
        <v>794</v>
      </c>
      <c r="AI10" s="8" t="s">
        <v>795</v>
      </c>
      <c r="AJ10" s="8" t="s">
        <v>796</v>
      </c>
      <c r="AK10" s="8" t="s">
        <v>797</v>
      </c>
      <c r="AL10" s="8" t="s">
        <v>798</v>
      </c>
      <c r="AM10" s="8" t="s">
        <v>799</v>
      </c>
      <c r="AN10" s="8" t="s">
        <v>800</v>
      </c>
      <c r="AO10" s="8" t="s">
        <v>801</v>
      </c>
      <c r="AP10" s="8" t="s">
        <v>802</v>
      </c>
      <c r="AQ10" s="8" t="s">
        <v>803</v>
      </c>
      <c r="AR10" s="8" t="s">
        <v>804</v>
      </c>
      <c r="AS10" s="8" t="s">
        <v>805</v>
      </c>
      <c r="AT10" s="8" t="s">
        <v>806</v>
      </c>
      <c r="AU10" s="8" t="s">
        <v>807</v>
      </c>
      <c r="AV10" s="8" t="s">
        <v>808</v>
      </c>
      <c r="AW10" s="8" t="s">
        <v>809</v>
      </c>
      <c r="AX10" s="8" t="s">
        <v>810</v>
      </c>
      <c r="AY10" s="8" t="s">
        <v>811</v>
      </c>
      <c r="AZ10" s="8" t="s">
        <v>812</v>
      </c>
      <c r="BA10" s="8" t="s">
        <v>813</v>
      </c>
      <c r="BB10" s="8" t="s">
        <v>814</v>
      </c>
      <c r="BC10" s="8" t="s">
        <v>815</v>
      </c>
      <c r="BD10" s="8" t="s">
        <v>816</v>
      </c>
      <c r="BE10" s="8" t="s">
        <v>817</v>
      </c>
      <c r="BF10" s="8" t="s">
        <v>818</v>
      </c>
      <c r="BG10" s="8" t="s">
        <v>819</v>
      </c>
      <c r="BH10" s="8" t="s">
        <v>820</v>
      </c>
      <c r="BI10" s="8" t="s">
        <v>821</v>
      </c>
      <c r="BJ10" s="8" t="s">
        <v>822</v>
      </c>
      <c r="BK10" s="8" t="s">
        <v>823</v>
      </c>
      <c r="BL10" s="8" t="s">
        <v>824</v>
      </c>
      <c r="BM10" s="8" t="s">
        <v>825</v>
      </c>
      <c r="BN10" s="8" t="s">
        <v>826</v>
      </c>
      <c r="BO10" s="8" t="s">
        <v>827</v>
      </c>
      <c r="BP10" s="8" t="s">
        <v>828</v>
      </c>
      <c r="BQ10" s="8" t="s">
        <v>829</v>
      </c>
      <c r="BR10" s="8" t="s">
        <v>830</v>
      </c>
      <c r="BS10" s="8" t="s">
        <v>831</v>
      </c>
      <c r="BT10" s="8" t="s">
        <v>832</v>
      </c>
      <c r="BU10" s="8" t="s">
        <v>833</v>
      </c>
      <c r="BV10" s="8" t="s">
        <v>834</v>
      </c>
      <c r="BW10" s="8" t="s">
        <v>835</v>
      </c>
      <c r="BX10" s="8" t="s">
        <v>836</v>
      </c>
      <c r="BY10" s="8" t="s">
        <v>837</v>
      </c>
      <c r="BZ10" s="8" t="s">
        <v>838</v>
      </c>
      <c r="CA10" s="8" t="s">
        <v>839</v>
      </c>
      <c r="CB10" s="8" t="s">
        <v>840</v>
      </c>
      <c r="CC10" s="8" t="s">
        <v>841</v>
      </c>
      <c r="CD10" s="8" t="s">
        <v>842</v>
      </c>
      <c r="CE10" s="8" t="s">
        <v>843</v>
      </c>
      <c r="CF10" s="8" t="s">
        <v>844</v>
      </c>
      <c r="CG10" s="8" t="s">
        <v>845</v>
      </c>
      <c r="CH10" s="8" t="s">
        <v>846</v>
      </c>
      <c r="CI10" s="8" t="s">
        <v>847</v>
      </c>
      <c r="CJ10" s="8" t="s">
        <v>848</v>
      </c>
      <c r="CK10" s="8" t="s">
        <v>849</v>
      </c>
      <c r="CL10" s="8" t="s">
        <v>850</v>
      </c>
      <c r="CM10" s="8" t="s">
        <v>851</v>
      </c>
      <c r="CN10" s="8" t="s">
        <v>852</v>
      </c>
      <c r="CO10" s="8" t="s">
        <v>853</v>
      </c>
      <c r="CP10" s="8" t="s">
        <v>854</v>
      </c>
      <c r="CQ10" s="8" t="s">
        <v>855</v>
      </c>
      <c r="CR10" s="8" t="s">
        <v>856</v>
      </c>
      <c r="CS10" s="8" t="s">
        <v>857</v>
      </c>
      <c r="CT10" s="8" t="s">
        <v>858</v>
      </c>
      <c r="CU10" s="8" t="s">
        <v>859</v>
      </c>
      <c r="CV10" s="8" t="s">
        <v>860</v>
      </c>
      <c r="CW10" s="8" t="s">
        <v>861</v>
      </c>
      <c r="CX10" s="8" t="s">
        <v>862</v>
      </c>
      <c r="CY10" s="8" t="s">
        <v>863</v>
      </c>
      <c r="CZ10" s="8" t="s">
        <v>864</v>
      </c>
      <c r="DA10" s="8" t="s">
        <v>865</v>
      </c>
      <c r="DB10" s="8" t="s">
        <v>866</v>
      </c>
      <c r="DC10" s="8" t="s">
        <v>867</v>
      </c>
      <c r="DD10" s="8" t="s">
        <v>868</v>
      </c>
      <c r="DE10" s="8" t="s">
        <v>869</v>
      </c>
      <c r="DF10" s="8" t="s">
        <v>870</v>
      </c>
      <c r="DG10" s="8" t="s">
        <v>871</v>
      </c>
      <c r="DH10" s="8" t="s">
        <v>872</v>
      </c>
      <c r="DI10" s="8" t="s">
        <v>873</v>
      </c>
      <c r="DJ10" s="8" t="s">
        <v>874</v>
      </c>
      <c r="DK10" s="8" t="s">
        <v>875</v>
      </c>
      <c r="DL10" s="8" t="s">
        <v>876</v>
      </c>
      <c r="DM10" s="8" t="s">
        <v>877</v>
      </c>
      <c r="DN10" s="8" t="s">
        <v>878</v>
      </c>
      <c r="DO10" s="8" t="s">
        <v>879</v>
      </c>
      <c r="DP10" s="8" t="s">
        <v>880</v>
      </c>
      <c r="DQ10" s="8" t="s">
        <v>881</v>
      </c>
      <c r="DR10" s="8" t="s">
        <v>882</v>
      </c>
      <c r="DS10" s="8" t="s">
        <v>883</v>
      </c>
      <c r="DT10" s="8" t="s">
        <v>884</v>
      </c>
      <c r="DU10" s="8" t="s">
        <v>885</v>
      </c>
      <c r="DV10" s="8" t="s">
        <v>886</v>
      </c>
      <c r="DW10" s="8" t="s">
        <v>887</v>
      </c>
      <c r="DX10" s="8" t="s">
        <v>888</v>
      </c>
      <c r="DY10" s="8" t="s">
        <v>889</v>
      </c>
      <c r="DZ10" s="8" t="s">
        <v>890</v>
      </c>
      <c r="EA10" s="8" t="s">
        <v>891</v>
      </c>
      <c r="EB10" s="8" t="s">
        <v>892</v>
      </c>
      <c r="EC10" s="8" t="s">
        <v>893</v>
      </c>
      <c r="ED10" s="8" t="s">
        <v>894</v>
      </c>
      <c r="EE10" s="8" t="s">
        <v>895</v>
      </c>
      <c r="EF10" s="8" t="s">
        <v>896</v>
      </c>
      <c r="EG10" s="8" t="s">
        <v>897</v>
      </c>
      <c r="EH10" s="8" t="s">
        <v>898</v>
      </c>
      <c r="EI10" s="8" t="s">
        <v>899</v>
      </c>
      <c r="EJ10" s="8" t="s">
        <v>900</v>
      </c>
      <c r="EK10" s="8" t="s">
        <v>901</v>
      </c>
      <c r="EL10" s="8" t="s">
        <v>902</v>
      </c>
      <c r="EM10" s="8" t="s">
        <v>903</v>
      </c>
      <c r="EN10" s="8" t="s">
        <v>904</v>
      </c>
      <c r="EO10" s="8" t="s">
        <v>905</v>
      </c>
      <c r="EP10" s="8" t="s">
        <v>906</v>
      </c>
      <c r="EQ10" s="8" t="s">
        <v>907</v>
      </c>
      <c r="ER10" s="8" t="s">
        <v>908</v>
      </c>
      <c r="ES10" s="8" t="s">
        <v>909</v>
      </c>
      <c r="ET10" s="8" t="s">
        <v>910</v>
      </c>
      <c r="EU10" s="8" t="s">
        <v>911</v>
      </c>
      <c r="EV10" s="8" t="s">
        <v>912</v>
      </c>
      <c r="EW10" s="8" t="s">
        <v>913</v>
      </c>
      <c r="EX10" s="8" t="s">
        <v>914</v>
      </c>
      <c r="EY10" s="8" t="s">
        <v>915</v>
      </c>
      <c r="EZ10" s="8" t="s">
        <v>916</v>
      </c>
      <c r="FA10" s="8" t="s">
        <v>917</v>
      </c>
      <c r="FB10" s="8" t="s">
        <v>918</v>
      </c>
      <c r="FC10" s="8" t="s">
        <v>919</v>
      </c>
      <c r="FD10" s="8" t="s">
        <v>920</v>
      </c>
      <c r="FE10" s="8" t="s">
        <v>921</v>
      </c>
      <c r="FF10" s="8" t="s">
        <v>922</v>
      </c>
      <c r="FG10" s="8" t="s">
        <v>923</v>
      </c>
      <c r="FH10" s="8" t="s">
        <v>924</v>
      </c>
      <c r="FI10" s="8" t="s">
        <v>925</v>
      </c>
      <c r="FJ10" s="8" t="s">
        <v>926</v>
      </c>
      <c r="FK10" s="8" t="s">
        <v>927</v>
      </c>
      <c r="FL10" s="8" t="s">
        <v>928</v>
      </c>
      <c r="FM10" s="8" t="s">
        <v>929</v>
      </c>
      <c r="FN10" s="8" t="s">
        <v>930</v>
      </c>
      <c r="FO10" s="8" t="s">
        <v>931</v>
      </c>
      <c r="FP10" s="8" t="s">
        <v>932</v>
      </c>
      <c r="FQ10" s="8" t="s">
        <v>933</v>
      </c>
      <c r="FR10" s="8" t="s">
        <v>934</v>
      </c>
      <c r="FS10" s="8" t="s">
        <v>935</v>
      </c>
      <c r="FT10" s="8" t="s">
        <v>936</v>
      </c>
      <c r="FU10" s="8" t="s">
        <v>937</v>
      </c>
      <c r="FV10" s="8" t="s">
        <v>938</v>
      </c>
      <c r="FW10" s="8" t="s">
        <v>939</v>
      </c>
      <c r="FX10" s="8" t="s">
        <v>940</v>
      </c>
      <c r="FY10" s="8" t="s">
        <v>941</v>
      </c>
      <c r="FZ10" s="8" t="s">
        <v>942</v>
      </c>
      <c r="GA10" s="8" t="s">
        <v>943</v>
      </c>
      <c r="GB10" s="8" t="s">
        <v>944</v>
      </c>
      <c r="GC10" s="8" t="s">
        <v>945</v>
      </c>
      <c r="GD10" s="8" t="s">
        <v>946</v>
      </c>
      <c r="GE10" s="8" t="s">
        <v>947</v>
      </c>
      <c r="GF10" s="8" t="s">
        <v>948</v>
      </c>
      <c r="GG10" s="8" t="s">
        <v>949</v>
      </c>
      <c r="GH10" s="8" t="s">
        <v>950</v>
      </c>
      <c r="GI10" s="8" t="s">
        <v>951</v>
      </c>
      <c r="GJ10" s="8" t="s">
        <v>952</v>
      </c>
      <c r="GK10" s="8" t="s">
        <v>953</v>
      </c>
      <c r="GL10" s="8" t="s">
        <v>954</v>
      </c>
      <c r="GM10" s="8" t="s">
        <v>955</v>
      </c>
      <c r="GN10" s="8" t="s">
        <v>956</v>
      </c>
      <c r="GO10" s="8" t="s">
        <v>957</v>
      </c>
      <c r="GP10" s="8" t="s">
        <v>958</v>
      </c>
      <c r="GQ10" s="8" t="s">
        <v>959</v>
      </c>
      <c r="GR10" s="8" t="s">
        <v>960</v>
      </c>
      <c r="GS10" s="8" t="s">
        <v>961</v>
      </c>
      <c r="GT10" s="8" t="s">
        <v>962</v>
      </c>
      <c r="GU10" s="8" t="s">
        <v>963</v>
      </c>
      <c r="GV10" s="8" t="s">
        <v>964</v>
      </c>
      <c r="GW10" s="8" t="s">
        <v>965</v>
      </c>
      <c r="GX10" s="8" t="s">
        <v>966</v>
      </c>
      <c r="GY10" s="8" t="s">
        <v>967</v>
      </c>
      <c r="GZ10" s="8" t="s">
        <v>968</v>
      </c>
      <c r="HA10" s="8" t="s">
        <v>969</v>
      </c>
      <c r="HB10" s="8" t="s">
        <v>970</v>
      </c>
      <c r="HC10" s="8" t="s">
        <v>971</v>
      </c>
      <c r="HD10" s="8" t="s">
        <v>972</v>
      </c>
      <c r="HE10" s="8" t="s">
        <v>973</v>
      </c>
      <c r="HF10" s="8" t="s">
        <v>974</v>
      </c>
      <c r="HG10" s="8" t="s">
        <v>975</v>
      </c>
      <c r="HH10" s="8" t="s">
        <v>976</v>
      </c>
      <c r="HI10" s="8" t="s">
        <v>977</v>
      </c>
      <c r="HJ10" s="8" t="s">
        <v>978</v>
      </c>
      <c r="HK10" s="8" t="s">
        <v>979</v>
      </c>
      <c r="HL10" s="8" t="s">
        <v>980</v>
      </c>
      <c r="HM10" s="8" t="s">
        <v>981</v>
      </c>
      <c r="HN10" s="8" t="s">
        <v>982</v>
      </c>
      <c r="HO10" s="8" t="s">
        <v>983</v>
      </c>
      <c r="HP10" s="8" t="s">
        <v>984</v>
      </c>
      <c r="HQ10" s="8" t="s">
        <v>985</v>
      </c>
      <c r="HR10" s="8" t="s">
        <v>986</v>
      </c>
      <c r="HS10" s="8" t="s">
        <v>987</v>
      </c>
      <c r="HT10" s="8" t="s">
        <v>988</v>
      </c>
      <c r="HU10" s="8" t="s">
        <v>989</v>
      </c>
      <c r="HV10" s="8" t="s">
        <v>990</v>
      </c>
      <c r="HW10" s="8" t="s">
        <v>991</v>
      </c>
      <c r="HX10" s="8" t="s">
        <v>992</v>
      </c>
      <c r="HY10" s="8" t="s">
        <v>993</v>
      </c>
      <c r="HZ10" s="8" t="s">
        <v>994</v>
      </c>
      <c r="IA10" s="8" t="s">
        <v>995</v>
      </c>
      <c r="IB10" s="8" t="s">
        <v>996</v>
      </c>
      <c r="IC10" s="8" t="s">
        <v>997</v>
      </c>
      <c r="ID10" s="8" t="s">
        <v>998</v>
      </c>
      <c r="IE10" s="8" t="s">
        <v>999</v>
      </c>
      <c r="IF10" s="8" t="s">
        <v>1000</v>
      </c>
      <c r="IG10" s="8" t="s">
        <v>1001</v>
      </c>
      <c r="IH10" s="8" t="s">
        <v>1002</v>
      </c>
      <c r="II10" s="8" t="s">
        <v>1003</v>
      </c>
      <c r="IJ10" s="8" t="s">
        <v>1004</v>
      </c>
      <c r="IK10" s="8" t="s">
        <v>1005</v>
      </c>
      <c r="IL10" s="8" t="s">
        <v>1006</v>
      </c>
      <c r="IM10" s="8" t="s">
        <v>1007</v>
      </c>
      <c r="IN10" s="8" t="s">
        <v>1008</v>
      </c>
      <c r="IO10" s="8" t="s">
        <v>1009</v>
      </c>
      <c r="IP10" s="8" t="s">
        <v>1010</v>
      </c>
      <c r="IQ10" s="8" t="s">
        <v>1011</v>
      </c>
    </row>
    <row r="11" spans="1:251">
      <c r="A11" s="10">
        <v>42036</v>
      </c>
      <c r="B11" s="9">
        <v>110.636</v>
      </c>
      <c r="C11" s="9">
        <v>122.223</v>
      </c>
      <c r="D11" s="9">
        <v>1597.0309999999999</v>
      </c>
      <c r="E11" s="9">
        <v>824.69399999999996</v>
      </c>
      <c r="F11" s="9">
        <v>772.33699999999999</v>
      </c>
      <c r="G11" s="9">
        <v>3112.058</v>
      </c>
      <c r="H11" s="9">
        <v>1589.934</v>
      </c>
      <c r="I11" s="9">
        <v>1522.124</v>
      </c>
      <c r="J11" s="9">
        <v>694.66800000000001</v>
      </c>
      <c r="K11" s="9">
        <v>344.096</v>
      </c>
      <c r="L11" s="9">
        <v>350.57100000000003</v>
      </c>
      <c r="M11" s="9">
        <v>438.50599999999997</v>
      </c>
      <c r="N11" s="9">
        <v>208.92</v>
      </c>
      <c r="O11" s="9">
        <v>229.58600000000001</v>
      </c>
      <c r="P11" s="9">
        <v>324.19499999999999</v>
      </c>
      <c r="Q11" s="9">
        <v>161.99700000000001</v>
      </c>
      <c r="R11" s="9">
        <v>162.19800000000001</v>
      </c>
      <c r="S11" s="9">
        <v>114.312</v>
      </c>
      <c r="T11" s="9">
        <v>46.923000000000002</v>
      </c>
      <c r="U11" s="9">
        <v>67.388000000000005</v>
      </c>
      <c r="V11" s="9">
        <v>100.776</v>
      </c>
      <c r="W11" s="9">
        <v>45.848999999999997</v>
      </c>
      <c r="X11" s="9">
        <v>54.926000000000002</v>
      </c>
      <c r="Y11" s="9">
        <v>109.262</v>
      </c>
      <c r="Z11" s="9">
        <v>63.404000000000003</v>
      </c>
      <c r="AA11" s="9">
        <v>45.857999999999997</v>
      </c>
      <c r="AB11" s="9">
        <v>146.9</v>
      </c>
      <c r="AC11" s="9">
        <v>71.772999999999996</v>
      </c>
      <c r="AD11" s="9">
        <v>75.126999999999995</v>
      </c>
      <c r="AE11" s="9">
        <v>314.23599999999999</v>
      </c>
      <c r="AF11" s="9">
        <v>147.41800000000001</v>
      </c>
      <c r="AG11" s="9">
        <v>166.81800000000001</v>
      </c>
      <c r="AH11" s="9">
        <v>173.637</v>
      </c>
      <c r="AI11" s="9">
        <v>77.47</v>
      </c>
      <c r="AJ11" s="9">
        <v>96.165999999999997</v>
      </c>
      <c r="AK11" s="9">
        <v>26.876999999999999</v>
      </c>
      <c r="AL11" s="9">
        <v>7.7409999999999997</v>
      </c>
      <c r="AM11" s="9">
        <v>19.135999999999999</v>
      </c>
      <c r="AN11" s="9">
        <v>140.59899999999999</v>
      </c>
      <c r="AO11" s="9">
        <v>69.947999999999993</v>
      </c>
      <c r="AP11" s="9">
        <v>70.650999999999996</v>
      </c>
      <c r="AQ11" s="9">
        <v>174.78399999999999</v>
      </c>
      <c r="AR11" s="9">
        <v>98.394000000000005</v>
      </c>
      <c r="AS11" s="9">
        <v>76.39</v>
      </c>
      <c r="AT11" s="9">
        <v>69.525000000000006</v>
      </c>
      <c r="AU11" s="9">
        <v>40.389000000000003</v>
      </c>
      <c r="AV11" s="9">
        <v>29.135999999999999</v>
      </c>
      <c r="AW11" s="9">
        <v>59.222000000000001</v>
      </c>
      <c r="AX11" s="9">
        <v>33.165999999999997</v>
      </c>
      <c r="AY11" s="9">
        <v>26.056000000000001</v>
      </c>
      <c r="AZ11" s="9">
        <v>18.518999999999998</v>
      </c>
      <c r="BA11" s="9">
        <v>10.118</v>
      </c>
      <c r="BB11" s="9">
        <v>8.4009999999999998</v>
      </c>
      <c r="BC11" s="9">
        <v>115.562</v>
      </c>
      <c r="BD11" s="9">
        <v>65.227999999999994</v>
      </c>
      <c r="BE11" s="9">
        <v>50.334000000000003</v>
      </c>
      <c r="BF11" s="9">
        <v>5281.5940000000001</v>
      </c>
      <c r="BG11" s="9">
        <v>2888.4259999999999</v>
      </c>
      <c r="BH11" s="9">
        <v>2393.1680000000001</v>
      </c>
      <c r="BI11" s="9">
        <v>1003.974</v>
      </c>
      <c r="BJ11" s="9">
        <v>540.71500000000003</v>
      </c>
      <c r="BK11" s="9">
        <v>463.25900000000001</v>
      </c>
      <c r="BL11" s="9">
        <v>257.94099999999997</v>
      </c>
      <c r="BM11" s="9">
        <v>139.99199999999999</v>
      </c>
      <c r="BN11" s="9">
        <v>117.949</v>
      </c>
      <c r="BO11" s="9">
        <v>295.40100000000001</v>
      </c>
      <c r="BP11" s="9">
        <v>152.363</v>
      </c>
      <c r="BQ11" s="9">
        <v>143.03899999999999</v>
      </c>
      <c r="BR11" s="9">
        <v>450.63200000000001</v>
      </c>
      <c r="BS11" s="9">
        <v>248.36099999999999</v>
      </c>
      <c r="BT11" s="9">
        <v>202.27099999999999</v>
      </c>
      <c r="BU11" s="9">
        <v>4277.6189999999997</v>
      </c>
      <c r="BV11" s="9">
        <v>2347.7109999999998</v>
      </c>
      <c r="BW11" s="9">
        <v>1929.9079999999999</v>
      </c>
      <c r="BX11" s="9">
        <v>2131.049</v>
      </c>
      <c r="BY11" s="9">
        <v>1143.1420000000001</v>
      </c>
      <c r="BZ11" s="9">
        <v>987.90700000000004</v>
      </c>
      <c r="CA11" s="9">
        <v>565.93499999999995</v>
      </c>
      <c r="CB11" s="9">
        <v>297.17500000000001</v>
      </c>
      <c r="CC11" s="9">
        <v>268.75900000000001</v>
      </c>
      <c r="CD11" s="9">
        <v>617.05399999999997</v>
      </c>
      <c r="CE11" s="9">
        <v>328.19400000000002</v>
      </c>
      <c r="CF11" s="9">
        <v>288.86</v>
      </c>
      <c r="CG11" s="9">
        <v>948.06100000000004</v>
      </c>
      <c r="CH11" s="9">
        <v>517.77300000000002</v>
      </c>
      <c r="CI11" s="9">
        <v>430.28800000000001</v>
      </c>
      <c r="CJ11" s="9">
        <v>2146.5700000000002</v>
      </c>
      <c r="CK11" s="9">
        <v>1204.569</v>
      </c>
      <c r="CL11" s="9">
        <v>942.00199999999995</v>
      </c>
      <c r="CM11" s="9">
        <v>1252.1859999999999</v>
      </c>
      <c r="CN11" s="9">
        <v>685.03899999999999</v>
      </c>
      <c r="CO11" s="9">
        <v>567.14700000000005</v>
      </c>
      <c r="CP11" s="9">
        <v>894.38400000000001</v>
      </c>
      <c r="CQ11" s="9">
        <v>519.53</v>
      </c>
      <c r="CR11" s="9">
        <v>374.85399999999998</v>
      </c>
      <c r="CS11" s="9">
        <v>739.19799999999998</v>
      </c>
      <c r="CT11" s="9">
        <v>425.82600000000002</v>
      </c>
      <c r="CU11" s="9">
        <v>313.37200000000001</v>
      </c>
      <c r="CV11" s="9">
        <v>155.18600000000001</v>
      </c>
      <c r="CW11" s="9">
        <v>93.703999999999994</v>
      </c>
      <c r="CX11" s="9">
        <v>61.481999999999999</v>
      </c>
      <c r="CY11" s="9">
        <v>493.90100000000001</v>
      </c>
      <c r="CZ11" s="9">
        <v>301.91800000000001</v>
      </c>
      <c r="DA11" s="9">
        <v>191.983</v>
      </c>
      <c r="DB11" s="9">
        <v>4787.6930000000002</v>
      </c>
      <c r="DC11" s="9">
        <v>2586.5079999999998</v>
      </c>
      <c r="DD11" s="9">
        <v>2201.1849999999999</v>
      </c>
      <c r="DE11" s="9">
        <v>6635.0069999999996</v>
      </c>
      <c r="DF11" s="9">
        <v>3296.8969999999999</v>
      </c>
      <c r="DG11" s="9">
        <v>3338.11</v>
      </c>
      <c r="DH11" s="9">
        <v>1330.075</v>
      </c>
      <c r="DI11" s="9">
        <v>681.96199999999999</v>
      </c>
      <c r="DJ11" s="9">
        <v>648.11300000000006</v>
      </c>
      <c r="DK11" s="9">
        <v>989.47500000000002</v>
      </c>
      <c r="DL11" s="9">
        <v>541.21600000000001</v>
      </c>
      <c r="DM11" s="9">
        <v>448.26</v>
      </c>
      <c r="DN11" s="9">
        <v>711.61800000000005</v>
      </c>
      <c r="DO11" s="9">
        <v>409.50599999999997</v>
      </c>
      <c r="DP11" s="9">
        <v>302.11200000000002</v>
      </c>
      <c r="DQ11" s="9">
        <v>277.85700000000003</v>
      </c>
      <c r="DR11" s="9">
        <v>131.709</v>
      </c>
      <c r="DS11" s="9">
        <v>146.148</v>
      </c>
      <c r="DT11" s="9">
        <v>101.895</v>
      </c>
      <c r="DU11" s="9">
        <v>39.942999999999998</v>
      </c>
      <c r="DV11" s="9">
        <v>61.951999999999998</v>
      </c>
      <c r="DW11" s="9">
        <v>143.17400000000001</v>
      </c>
      <c r="DX11" s="9">
        <v>86.427999999999997</v>
      </c>
      <c r="DY11" s="9">
        <v>56.746000000000002</v>
      </c>
      <c r="DZ11" s="9">
        <v>197.42699999999999</v>
      </c>
      <c r="EA11" s="9">
        <v>54.319000000000003</v>
      </c>
      <c r="EB11" s="9">
        <v>143.108</v>
      </c>
      <c r="EC11" s="9">
        <v>549.73900000000003</v>
      </c>
      <c r="ED11" s="9">
        <v>274.8</v>
      </c>
      <c r="EE11" s="9">
        <v>274.94</v>
      </c>
      <c r="EF11" s="9">
        <v>357.31099999999998</v>
      </c>
      <c r="EG11" s="9">
        <v>213.744</v>
      </c>
      <c r="EH11" s="9">
        <v>143.56700000000001</v>
      </c>
      <c r="EI11" s="9">
        <v>22.375</v>
      </c>
      <c r="EJ11" s="9">
        <v>10.657999999999999</v>
      </c>
      <c r="EK11" s="9">
        <v>11.717000000000001</v>
      </c>
      <c r="EL11" s="9">
        <v>192.428</v>
      </c>
      <c r="EM11" s="9">
        <v>61.055</v>
      </c>
      <c r="EN11" s="9">
        <v>131.37200000000001</v>
      </c>
      <c r="EO11" s="9">
        <v>284.762</v>
      </c>
      <c r="EP11" s="9">
        <v>167.86500000000001</v>
      </c>
      <c r="EQ11" s="9">
        <v>116.89700000000001</v>
      </c>
      <c r="ER11" s="9">
        <v>148.81700000000001</v>
      </c>
      <c r="ES11" s="9">
        <v>96.51</v>
      </c>
      <c r="ET11" s="9">
        <v>52.307000000000002</v>
      </c>
      <c r="EU11" s="9">
        <v>136.59</v>
      </c>
      <c r="EV11" s="9">
        <v>88.174000000000007</v>
      </c>
      <c r="EW11" s="9">
        <v>48.415999999999997</v>
      </c>
      <c r="EX11" s="9">
        <v>17.367999999999999</v>
      </c>
      <c r="EY11" s="9">
        <v>5.0810000000000004</v>
      </c>
      <c r="EZ11" s="9">
        <v>12.288</v>
      </c>
      <c r="FA11" s="9">
        <v>148.172</v>
      </c>
      <c r="FB11" s="9">
        <v>79.691000000000003</v>
      </c>
      <c r="FC11" s="9">
        <v>68.480999999999995</v>
      </c>
      <c r="FD11" s="9">
        <v>4116.6850000000004</v>
      </c>
      <c r="FE11" s="9">
        <v>2198.1970000000001</v>
      </c>
      <c r="FF11" s="9">
        <v>1918.4880000000001</v>
      </c>
      <c r="FG11" s="9">
        <v>405.39800000000002</v>
      </c>
      <c r="FH11" s="9">
        <v>221.93199999999999</v>
      </c>
      <c r="FI11" s="9">
        <v>183.46600000000001</v>
      </c>
      <c r="FJ11" s="9">
        <v>114.214</v>
      </c>
      <c r="FK11" s="9">
        <v>66.254999999999995</v>
      </c>
      <c r="FL11" s="9">
        <v>47.959000000000003</v>
      </c>
      <c r="FM11" s="9">
        <v>119.584</v>
      </c>
      <c r="FN11" s="9">
        <v>68.347999999999999</v>
      </c>
      <c r="FO11" s="9">
        <v>51.235999999999997</v>
      </c>
      <c r="FP11" s="9">
        <v>171.6</v>
      </c>
      <c r="FQ11" s="9">
        <v>87.33</v>
      </c>
      <c r="FR11" s="9">
        <v>84.27</v>
      </c>
      <c r="FS11" s="9">
        <v>3711.2869999999998</v>
      </c>
      <c r="FT11" s="9">
        <v>1976.2639999999999</v>
      </c>
      <c r="FU11" s="9">
        <v>1735.0219999999999</v>
      </c>
      <c r="FV11" s="9">
        <v>976.74699999999996</v>
      </c>
      <c r="FW11" s="9">
        <v>505.23700000000002</v>
      </c>
      <c r="FX11" s="9">
        <v>471.51</v>
      </c>
      <c r="FY11" s="9">
        <v>217.136</v>
      </c>
      <c r="FZ11" s="9">
        <v>116.58499999999999</v>
      </c>
      <c r="GA11" s="9">
        <v>100.55</v>
      </c>
      <c r="GB11" s="9">
        <v>283.375</v>
      </c>
      <c r="GC11" s="9">
        <v>140.16999999999999</v>
      </c>
      <c r="GD11" s="9">
        <v>143.20500000000001</v>
      </c>
      <c r="GE11" s="9">
        <v>476.23599999999999</v>
      </c>
      <c r="GF11" s="9">
        <v>248.482</v>
      </c>
      <c r="GG11" s="9">
        <v>227.755</v>
      </c>
      <c r="GH11" s="9">
        <v>2734.54</v>
      </c>
      <c r="GI11" s="9">
        <v>1471.027</v>
      </c>
      <c r="GJ11" s="9">
        <v>1263.5119999999999</v>
      </c>
      <c r="GK11" s="9">
        <v>872.59299999999996</v>
      </c>
      <c r="GL11" s="9">
        <v>413.07499999999999</v>
      </c>
      <c r="GM11" s="9">
        <v>459.51799999999997</v>
      </c>
      <c r="GN11" s="9">
        <v>1861.9469999999999</v>
      </c>
      <c r="GO11" s="9">
        <v>1057.953</v>
      </c>
      <c r="GP11" s="9">
        <v>803.99400000000003</v>
      </c>
      <c r="GQ11" s="9">
        <v>968.84400000000005</v>
      </c>
      <c r="GR11" s="9">
        <v>514.77099999999996</v>
      </c>
      <c r="GS11" s="9">
        <v>454.07299999999998</v>
      </c>
      <c r="GT11" s="9">
        <v>893.10299999999995</v>
      </c>
      <c r="GU11" s="9">
        <v>543.18200000000002</v>
      </c>
      <c r="GV11" s="9">
        <v>349.92099999999999</v>
      </c>
      <c r="GW11" s="9">
        <v>190.03800000000001</v>
      </c>
      <c r="GX11" s="9">
        <v>113.142</v>
      </c>
      <c r="GY11" s="9">
        <v>76.896000000000001</v>
      </c>
      <c r="GZ11" s="9">
        <v>3926.6460000000002</v>
      </c>
      <c r="HA11" s="9">
        <v>2085.0549999999998</v>
      </c>
      <c r="HB11" s="9">
        <v>1841.5920000000001</v>
      </c>
      <c r="HC11" s="9">
        <v>5781.4380000000001</v>
      </c>
      <c r="HD11" s="9">
        <v>2839.0430000000001</v>
      </c>
      <c r="HE11" s="9">
        <v>2942.395</v>
      </c>
      <c r="HF11" s="9">
        <v>821.86</v>
      </c>
      <c r="HG11" s="9">
        <v>407.77699999999999</v>
      </c>
      <c r="HH11" s="9">
        <v>414.08300000000003</v>
      </c>
      <c r="HI11" s="9">
        <v>589.505</v>
      </c>
      <c r="HJ11" s="9">
        <v>298.39</v>
      </c>
      <c r="HK11" s="9">
        <v>291.11399999999998</v>
      </c>
      <c r="HL11" s="9">
        <v>344.93900000000002</v>
      </c>
      <c r="HM11" s="9">
        <v>193.84700000000001</v>
      </c>
      <c r="HN11" s="9">
        <v>151.09200000000001</v>
      </c>
      <c r="HO11" s="9">
        <v>244.566</v>
      </c>
      <c r="HP11" s="9">
        <v>104.544</v>
      </c>
      <c r="HQ11" s="9">
        <v>140.02199999999999</v>
      </c>
      <c r="HR11" s="9">
        <v>81.72</v>
      </c>
      <c r="HS11" s="9">
        <v>30.061</v>
      </c>
      <c r="HT11" s="9">
        <v>51.658000000000001</v>
      </c>
      <c r="HU11" s="9">
        <v>71.897000000000006</v>
      </c>
      <c r="HV11" s="9">
        <v>43.097999999999999</v>
      </c>
      <c r="HW11" s="9">
        <v>28.798999999999999</v>
      </c>
      <c r="HX11" s="9">
        <v>160.459</v>
      </c>
      <c r="HY11" s="9">
        <v>66.289000000000001</v>
      </c>
      <c r="HZ11" s="9">
        <v>94.17</v>
      </c>
      <c r="IA11" s="9">
        <v>205.226</v>
      </c>
      <c r="IB11" s="9">
        <v>92.215999999999994</v>
      </c>
      <c r="IC11" s="9">
        <v>113.01</v>
      </c>
      <c r="ID11" s="9">
        <v>112.191</v>
      </c>
      <c r="IE11" s="9">
        <v>58.27</v>
      </c>
      <c r="IF11" s="9">
        <v>53.920999999999999</v>
      </c>
      <c r="IG11" s="9">
        <v>13.848000000000001</v>
      </c>
      <c r="IH11" s="9">
        <v>1.677</v>
      </c>
      <c r="II11" s="9">
        <v>12.170999999999999</v>
      </c>
      <c r="IJ11" s="9">
        <v>93.034999999999997</v>
      </c>
      <c r="IK11" s="9">
        <v>33.945999999999998</v>
      </c>
      <c r="IL11" s="9">
        <v>59.088999999999999</v>
      </c>
      <c r="IM11" s="9">
        <v>217.16800000000001</v>
      </c>
      <c r="IN11" s="9">
        <v>130.31299999999999</v>
      </c>
      <c r="IO11" s="9">
        <v>86.855000000000004</v>
      </c>
      <c r="IP11" s="9">
        <v>105.98</v>
      </c>
      <c r="IQ11" s="9">
        <v>74.168000000000006</v>
      </c>
    </row>
    <row r="12" spans="1:251">
      <c r="A12" s="10">
        <v>42401</v>
      </c>
      <c r="B12" s="9">
        <v>112.721</v>
      </c>
      <c r="C12" s="9">
        <v>132.41399999999999</v>
      </c>
      <c r="D12" s="9">
        <v>1638.499</v>
      </c>
      <c r="E12" s="9">
        <v>835.73400000000004</v>
      </c>
      <c r="F12" s="9">
        <v>802.76499999999999</v>
      </c>
      <c r="G12" s="9">
        <v>3128.98</v>
      </c>
      <c r="H12" s="9">
        <v>1599.499</v>
      </c>
      <c r="I12" s="9">
        <v>1529.482</v>
      </c>
      <c r="J12" s="9">
        <v>702.02300000000002</v>
      </c>
      <c r="K12" s="9">
        <v>338.10500000000002</v>
      </c>
      <c r="L12" s="9">
        <v>363.91800000000001</v>
      </c>
      <c r="M12" s="9">
        <v>454.51499999999999</v>
      </c>
      <c r="N12" s="9">
        <v>206.53700000000001</v>
      </c>
      <c r="O12" s="9">
        <v>247.97800000000001</v>
      </c>
      <c r="P12" s="9">
        <v>312.73200000000003</v>
      </c>
      <c r="Q12" s="9">
        <v>148.691</v>
      </c>
      <c r="R12" s="9">
        <v>164.041</v>
      </c>
      <c r="S12" s="9">
        <v>141.78200000000001</v>
      </c>
      <c r="T12" s="9">
        <v>57.845999999999997</v>
      </c>
      <c r="U12" s="9">
        <v>83.936000000000007</v>
      </c>
      <c r="V12" s="9">
        <v>99.876000000000005</v>
      </c>
      <c r="W12" s="9">
        <v>44.381999999999998</v>
      </c>
      <c r="X12" s="9">
        <v>55.494</v>
      </c>
      <c r="Y12" s="9">
        <v>98.884</v>
      </c>
      <c r="Z12" s="9">
        <v>57.505000000000003</v>
      </c>
      <c r="AA12" s="9">
        <v>41.378999999999998</v>
      </c>
      <c r="AB12" s="9">
        <v>148.625</v>
      </c>
      <c r="AC12" s="9">
        <v>74.063000000000002</v>
      </c>
      <c r="AD12" s="9">
        <v>74.561999999999998</v>
      </c>
      <c r="AE12" s="9">
        <v>352.11900000000003</v>
      </c>
      <c r="AF12" s="9">
        <v>158.97999999999999</v>
      </c>
      <c r="AG12" s="9">
        <v>193.13900000000001</v>
      </c>
      <c r="AH12" s="9">
        <v>200.68700000000001</v>
      </c>
      <c r="AI12" s="9">
        <v>88.028000000000006</v>
      </c>
      <c r="AJ12" s="9">
        <v>112.66</v>
      </c>
      <c r="AK12" s="9">
        <v>37.156999999999996</v>
      </c>
      <c r="AL12" s="9">
        <v>13.085000000000001</v>
      </c>
      <c r="AM12" s="9">
        <v>24.071000000000002</v>
      </c>
      <c r="AN12" s="9">
        <v>151.43199999999999</v>
      </c>
      <c r="AO12" s="9">
        <v>70.951999999999998</v>
      </c>
      <c r="AP12" s="9">
        <v>80.478999999999999</v>
      </c>
      <c r="AQ12" s="9">
        <v>140.524</v>
      </c>
      <c r="AR12" s="9">
        <v>85.308999999999997</v>
      </c>
      <c r="AS12" s="9">
        <v>55.216000000000001</v>
      </c>
      <c r="AT12" s="9">
        <v>57.118000000000002</v>
      </c>
      <c r="AU12" s="9">
        <v>30.367000000000001</v>
      </c>
      <c r="AV12" s="9">
        <v>26.75</v>
      </c>
      <c r="AW12" s="9">
        <v>44.448</v>
      </c>
      <c r="AX12" s="9">
        <v>24.693000000000001</v>
      </c>
      <c r="AY12" s="9">
        <v>19.754999999999999</v>
      </c>
      <c r="AZ12" s="9">
        <v>9.7629999999999999</v>
      </c>
      <c r="BA12" s="9">
        <v>5.2569999999999997</v>
      </c>
      <c r="BB12" s="9">
        <v>4.5060000000000002</v>
      </c>
      <c r="BC12" s="9">
        <v>96.076999999999998</v>
      </c>
      <c r="BD12" s="9">
        <v>60.616</v>
      </c>
      <c r="BE12" s="9">
        <v>35.460999999999999</v>
      </c>
      <c r="BF12" s="9">
        <v>5357.0879999999997</v>
      </c>
      <c r="BG12" s="9">
        <v>2917.6280000000002</v>
      </c>
      <c r="BH12" s="9">
        <v>2439.4589999999998</v>
      </c>
      <c r="BI12" s="9">
        <v>1029.684</v>
      </c>
      <c r="BJ12" s="9">
        <v>553.96299999999997</v>
      </c>
      <c r="BK12" s="9">
        <v>475.721</v>
      </c>
      <c r="BL12" s="9">
        <v>267.63499999999999</v>
      </c>
      <c r="BM12" s="9">
        <v>149.733</v>
      </c>
      <c r="BN12" s="9">
        <v>117.901</v>
      </c>
      <c r="BO12" s="9">
        <v>292.24</v>
      </c>
      <c r="BP12" s="9">
        <v>152.405</v>
      </c>
      <c r="BQ12" s="9">
        <v>139.83500000000001</v>
      </c>
      <c r="BR12" s="9">
        <v>469.80900000000003</v>
      </c>
      <c r="BS12" s="9">
        <v>251.82400000000001</v>
      </c>
      <c r="BT12" s="9">
        <v>217.98500000000001</v>
      </c>
      <c r="BU12" s="9">
        <v>4327.4040000000005</v>
      </c>
      <c r="BV12" s="9">
        <v>2363.6660000000002</v>
      </c>
      <c r="BW12" s="9">
        <v>1963.7380000000001</v>
      </c>
      <c r="BX12" s="9">
        <v>2139.3150000000001</v>
      </c>
      <c r="BY12" s="9">
        <v>1154.1500000000001</v>
      </c>
      <c r="BZ12" s="9">
        <v>985.16499999999996</v>
      </c>
      <c r="CA12" s="9">
        <v>621.23400000000004</v>
      </c>
      <c r="CB12" s="9">
        <v>336.75</v>
      </c>
      <c r="CC12" s="9">
        <v>284.48399999999998</v>
      </c>
      <c r="CD12" s="9">
        <v>588.65</v>
      </c>
      <c r="CE12" s="9">
        <v>305.00099999999998</v>
      </c>
      <c r="CF12" s="9">
        <v>283.649</v>
      </c>
      <c r="CG12" s="9">
        <v>929.43100000000004</v>
      </c>
      <c r="CH12" s="9">
        <v>512.399</v>
      </c>
      <c r="CI12" s="9">
        <v>417.03199999999998</v>
      </c>
      <c r="CJ12" s="9">
        <v>2188.0889999999999</v>
      </c>
      <c r="CK12" s="9">
        <v>1209.5160000000001</v>
      </c>
      <c r="CL12" s="9">
        <v>978.57299999999998</v>
      </c>
      <c r="CM12" s="9">
        <v>1318.9680000000001</v>
      </c>
      <c r="CN12" s="9">
        <v>722.02300000000002</v>
      </c>
      <c r="CO12" s="9">
        <v>596.94500000000005</v>
      </c>
      <c r="CP12" s="9">
        <v>869.12099999999998</v>
      </c>
      <c r="CQ12" s="9">
        <v>487.49299999999999</v>
      </c>
      <c r="CR12" s="9">
        <v>381.62799999999999</v>
      </c>
      <c r="CS12" s="9">
        <v>740.97900000000004</v>
      </c>
      <c r="CT12" s="9">
        <v>415.54199999999997</v>
      </c>
      <c r="CU12" s="9">
        <v>325.43700000000001</v>
      </c>
      <c r="CV12" s="9">
        <v>128.142</v>
      </c>
      <c r="CW12" s="9">
        <v>71.950999999999993</v>
      </c>
      <c r="CX12" s="9">
        <v>56.191000000000003</v>
      </c>
      <c r="CY12" s="9">
        <v>513.79899999999998</v>
      </c>
      <c r="CZ12" s="9">
        <v>304.16899999999998</v>
      </c>
      <c r="DA12" s="9">
        <v>209.63</v>
      </c>
      <c r="DB12" s="9">
        <v>4843.2879999999996</v>
      </c>
      <c r="DC12" s="9">
        <v>2613.4589999999998</v>
      </c>
      <c r="DD12" s="9">
        <v>2229.8290000000002</v>
      </c>
      <c r="DE12" s="9">
        <v>6705.558</v>
      </c>
      <c r="DF12" s="9">
        <v>3323.3029999999999</v>
      </c>
      <c r="DG12" s="9">
        <v>3382.2559999999999</v>
      </c>
      <c r="DH12" s="9">
        <v>1305.1980000000001</v>
      </c>
      <c r="DI12" s="9">
        <v>653.726</v>
      </c>
      <c r="DJ12" s="9">
        <v>651.47199999999998</v>
      </c>
      <c r="DK12" s="9">
        <v>979.36800000000005</v>
      </c>
      <c r="DL12" s="9">
        <v>524.096</v>
      </c>
      <c r="DM12" s="9">
        <v>455.27100000000002</v>
      </c>
      <c r="DN12" s="9">
        <v>689.71199999999999</v>
      </c>
      <c r="DO12" s="9">
        <v>386.19200000000001</v>
      </c>
      <c r="DP12" s="9">
        <v>303.52100000000002</v>
      </c>
      <c r="DQ12" s="9">
        <v>289.65499999999997</v>
      </c>
      <c r="DR12" s="9">
        <v>137.905</v>
      </c>
      <c r="DS12" s="9">
        <v>151.751</v>
      </c>
      <c r="DT12" s="9">
        <v>92.238</v>
      </c>
      <c r="DU12" s="9">
        <v>37.646999999999998</v>
      </c>
      <c r="DV12" s="9">
        <v>54.591000000000001</v>
      </c>
      <c r="DW12" s="9">
        <v>123.598</v>
      </c>
      <c r="DX12" s="9">
        <v>67.471999999999994</v>
      </c>
      <c r="DY12" s="9">
        <v>56.125999999999998</v>
      </c>
      <c r="DZ12" s="9">
        <v>202.232</v>
      </c>
      <c r="EA12" s="9">
        <v>62.158000000000001</v>
      </c>
      <c r="EB12" s="9">
        <v>140.07400000000001</v>
      </c>
      <c r="EC12" s="9">
        <v>560.25199999999995</v>
      </c>
      <c r="ED12" s="9">
        <v>260.50900000000001</v>
      </c>
      <c r="EE12" s="9">
        <v>299.74400000000003</v>
      </c>
      <c r="EF12" s="9">
        <v>382.68099999999998</v>
      </c>
      <c r="EG12" s="9">
        <v>217.12</v>
      </c>
      <c r="EH12" s="9">
        <v>165.56100000000001</v>
      </c>
      <c r="EI12" s="9">
        <v>31.132000000000001</v>
      </c>
      <c r="EJ12" s="9">
        <v>13.919</v>
      </c>
      <c r="EK12" s="9">
        <v>17.213999999999999</v>
      </c>
      <c r="EL12" s="9">
        <v>177.572</v>
      </c>
      <c r="EM12" s="9">
        <v>43.389000000000003</v>
      </c>
      <c r="EN12" s="9">
        <v>134.18299999999999</v>
      </c>
      <c r="EO12" s="9">
        <v>279.18799999999999</v>
      </c>
      <c r="EP12" s="9">
        <v>173.29</v>
      </c>
      <c r="EQ12" s="9">
        <v>105.898</v>
      </c>
      <c r="ER12" s="9">
        <v>140.434</v>
      </c>
      <c r="ES12" s="9">
        <v>91.457999999999998</v>
      </c>
      <c r="ET12" s="9">
        <v>48.975000000000001</v>
      </c>
      <c r="EU12" s="9">
        <v>131.119</v>
      </c>
      <c r="EV12" s="9">
        <v>87.049000000000007</v>
      </c>
      <c r="EW12" s="9">
        <v>44.069000000000003</v>
      </c>
      <c r="EX12" s="9">
        <v>15.019</v>
      </c>
      <c r="EY12" s="9">
        <v>10.010999999999999</v>
      </c>
      <c r="EZ12" s="9">
        <v>5.008</v>
      </c>
      <c r="FA12" s="9">
        <v>148.06899999999999</v>
      </c>
      <c r="FB12" s="9">
        <v>86.241</v>
      </c>
      <c r="FC12" s="9">
        <v>61.828000000000003</v>
      </c>
      <c r="FD12" s="9">
        <v>4231.84</v>
      </c>
      <c r="FE12" s="9">
        <v>2240.3270000000002</v>
      </c>
      <c r="FF12" s="9">
        <v>1991.5129999999999</v>
      </c>
      <c r="FG12" s="9">
        <v>410.75099999999998</v>
      </c>
      <c r="FH12" s="9">
        <v>227.5</v>
      </c>
      <c r="FI12" s="9">
        <v>183.251</v>
      </c>
      <c r="FJ12" s="9">
        <v>95.733999999999995</v>
      </c>
      <c r="FK12" s="9">
        <v>53.46</v>
      </c>
      <c r="FL12" s="9">
        <v>42.274000000000001</v>
      </c>
      <c r="FM12" s="9">
        <v>118.328</v>
      </c>
      <c r="FN12" s="9">
        <v>70.183000000000007</v>
      </c>
      <c r="FO12" s="9">
        <v>48.145000000000003</v>
      </c>
      <c r="FP12" s="9">
        <v>196.68799999999999</v>
      </c>
      <c r="FQ12" s="9">
        <v>103.857</v>
      </c>
      <c r="FR12" s="9">
        <v>92.831999999999994</v>
      </c>
      <c r="FS12" s="9">
        <v>3821.09</v>
      </c>
      <c r="FT12" s="9">
        <v>2012.827</v>
      </c>
      <c r="FU12" s="9">
        <v>1808.2619999999999</v>
      </c>
      <c r="FV12" s="9">
        <v>956.71100000000001</v>
      </c>
      <c r="FW12" s="9">
        <v>495.74799999999999</v>
      </c>
      <c r="FX12" s="9">
        <v>460.96199999999999</v>
      </c>
      <c r="FY12" s="9">
        <v>239.05</v>
      </c>
      <c r="FZ12" s="9">
        <v>128.27199999999999</v>
      </c>
      <c r="GA12" s="9">
        <v>110.777</v>
      </c>
      <c r="GB12" s="9">
        <v>269.49099999999999</v>
      </c>
      <c r="GC12" s="9">
        <v>135.87700000000001</v>
      </c>
      <c r="GD12" s="9">
        <v>133.613</v>
      </c>
      <c r="GE12" s="9">
        <v>448.17</v>
      </c>
      <c r="GF12" s="9">
        <v>231.59899999999999</v>
      </c>
      <c r="GG12" s="9">
        <v>216.572</v>
      </c>
      <c r="GH12" s="9">
        <v>2864.3789999999999</v>
      </c>
      <c r="GI12" s="9">
        <v>1517.079</v>
      </c>
      <c r="GJ12" s="9">
        <v>1347.3</v>
      </c>
      <c r="GK12" s="9">
        <v>912.59100000000001</v>
      </c>
      <c r="GL12" s="9">
        <v>437.37400000000002</v>
      </c>
      <c r="GM12" s="9">
        <v>475.21699999999998</v>
      </c>
      <c r="GN12" s="9">
        <v>1951.788</v>
      </c>
      <c r="GO12" s="9">
        <v>1079.7049999999999</v>
      </c>
      <c r="GP12" s="9">
        <v>872.08199999999999</v>
      </c>
      <c r="GQ12" s="9">
        <v>1023.729</v>
      </c>
      <c r="GR12" s="9">
        <v>513.07600000000002</v>
      </c>
      <c r="GS12" s="9">
        <v>510.654</v>
      </c>
      <c r="GT12" s="9">
        <v>928.05799999999999</v>
      </c>
      <c r="GU12" s="9">
        <v>566.63</v>
      </c>
      <c r="GV12" s="9">
        <v>361.42899999999997</v>
      </c>
      <c r="GW12" s="9">
        <v>187.32499999999999</v>
      </c>
      <c r="GX12" s="9">
        <v>109.72199999999999</v>
      </c>
      <c r="GY12" s="9">
        <v>77.602999999999994</v>
      </c>
      <c r="GZ12" s="9">
        <v>4044.5149999999999</v>
      </c>
      <c r="HA12" s="9">
        <v>2130.605</v>
      </c>
      <c r="HB12" s="9">
        <v>1913.91</v>
      </c>
      <c r="HC12" s="9">
        <v>5864.5110000000004</v>
      </c>
      <c r="HD12" s="9">
        <v>2873.6039999999998</v>
      </c>
      <c r="HE12" s="9">
        <v>2990.9059999999999</v>
      </c>
      <c r="HF12" s="9">
        <v>829.23400000000004</v>
      </c>
      <c r="HG12" s="9">
        <v>420.88400000000001</v>
      </c>
      <c r="HH12" s="9">
        <v>408.34899999999999</v>
      </c>
      <c r="HI12" s="9">
        <v>588.69899999999996</v>
      </c>
      <c r="HJ12" s="9">
        <v>304.82600000000002</v>
      </c>
      <c r="HK12" s="9">
        <v>283.87299999999999</v>
      </c>
      <c r="HL12" s="9">
        <v>336.279</v>
      </c>
      <c r="HM12" s="9">
        <v>191.006</v>
      </c>
      <c r="HN12" s="9">
        <v>145.27199999999999</v>
      </c>
      <c r="HO12" s="9">
        <v>252.42</v>
      </c>
      <c r="HP12" s="9">
        <v>113.82</v>
      </c>
      <c r="HQ12" s="9">
        <v>138.601</v>
      </c>
      <c r="HR12" s="9">
        <v>66.061999999999998</v>
      </c>
      <c r="HS12" s="9">
        <v>27.58</v>
      </c>
      <c r="HT12" s="9">
        <v>38.481999999999999</v>
      </c>
      <c r="HU12" s="9">
        <v>77.858999999999995</v>
      </c>
      <c r="HV12" s="9">
        <v>42.54</v>
      </c>
      <c r="HW12" s="9">
        <v>35.319000000000003</v>
      </c>
      <c r="HX12" s="9">
        <v>162.67599999999999</v>
      </c>
      <c r="HY12" s="9">
        <v>73.519000000000005</v>
      </c>
      <c r="HZ12" s="9">
        <v>89.156999999999996</v>
      </c>
      <c r="IA12" s="9">
        <v>206.62899999999999</v>
      </c>
      <c r="IB12" s="9">
        <v>94.558000000000007</v>
      </c>
      <c r="IC12" s="9">
        <v>112.072</v>
      </c>
      <c r="ID12" s="9">
        <v>108.9</v>
      </c>
      <c r="IE12" s="9">
        <v>60.003999999999998</v>
      </c>
      <c r="IF12" s="9">
        <v>48.896000000000001</v>
      </c>
      <c r="IG12" s="9">
        <v>11.98</v>
      </c>
      <c r="IH12" s="9">
        <v>3.887</v>
      </c>
      <c r="II12" s="9">
        <v>8.093</v>
      </c>
      <c r="IJ12" s="9">
        <v>97.728999999999999</v>
      </c>
      <c r="IK12" s="9">
        <v>34.552999999999997</v>
      </c>
      <c r="IL12" s="9">
        <v>63.174999999999997</v>
      </c>
      <c r="IM12" s="9">
        <v>221.23099999999999</v>
      </c>
      <c r="IN12" s="9">
        <v>131.22300000000001</v>
      </c>
      <c r="IO12" s="9">
        <v>90.007999999999996</v>
      </c>
      <c r="IP12" s="9">
        <v>111.645</v>
      </c>
      <c r="IQ12" s="9">
        <v>71.09</v>
      </c>
    </row>
    <row r="13" spans="1:251">
      <c r="A13" s="10">
        <v>42767</v>
      </c>
      <c r="B13" s="9">
        <v>123.684</v>
      </c>
      <c r="C13" s="9">
        <v>113.023</v>
      </c>
      <c r="D13" s="9">
        <v>1562.6510000000001</v>
      </c>
      <c r="E13" s="9">
        <v>786.43299999999999</v>
      </c>
      <c r="F13" s="9">
        <v>776.21799999999996</v>
      </c>
      <c r="G13" s="9">
        <v>3071.58</v>
      </c>
      <c r="H13" s="9">
        <v>1561.2619999999999</v>
      </c>
      <c r="I13" s="9">
        <v>1510.318</v>
      </c>
      <c r="J13" s="9">
        <v>630.03099999999995</v>
      </c>
      <c r="K13" s="9">
        <v>302.14400000000001</v>
      </c>
      <c r="L13" s="9">
        <v>327.887</v>
      </c>
      <c r="M13" s="9">
        <v>391.34300000000002</v>
      </c>
      <c r="N13" s="9">
        <v>187.947</v>
      </c>
      <c r="O13" s="9">
        <v>203.39599999999999</v>
      </c>
      <c r="P13" s="9">
        <v>282.29199999999997</v>
      </c>
      <c r="Q13" s="9">
        <v>143.90199999999999</v>
      </c>
      <c r="R13" s="9">
        <v>138.39099999999999</v>
      </c>
      <c r="S13" s="9">
        <v>109.05</v>
      </c>
      <c r="T13" s="9">
        <v>44.045000000000002</v>
      </c>
      <c r="U13" s="9">
        <v>65.004999999999995</v>
      </c>
      <c r="V13" s="9">
        <v>90.24</v>
      </c>
      <c r="W13" s="9">
        <v>40.994</v>
      </c>
      <c r="X13" s="9">
        <v>49.246000000000002</v>
      </c>
      <c r="Y13" s="9">
        <v>93.832999999999998</v>
      </c>
      <c r="Z13" s="9">
        <v>50.594999999999999</v>
      </c>
      <c r="AA13" s="9">
        <v>43.238</v>
      </c>
      <c r="AB13" s="9">
        <v>144.85599999999999</v>
      </c>
      <c r="AC13" s="9">
        <v>63.603000000000002</v>
      </c>
      <c r="AD13" s="9">
        <v>81.253</v>
      </c>
      <c r="AE13" s="9">
        <v>315.94499999999999</v>
      </c>
      <c r="AF13" s="9">
        <v>150.167</v>
      </c>
      <c r="AG13" s="9">
        <v>165.77799999999999</v>
      </c>
      <c r="AH13" s="9">
        <v>179.97399999999999</v>
      </c>
      <c r="AI13" s="9">
        <v>90.400999999999996</v>
      </c>
      <c r="AJ13" s="9">
        <v>89.572999999999993</v>
      </c>
      <c r="AK13" s="9">
        <v>38.143999999999998</v>
      </c>
      <c r="AL13" s="9">
        <v>19.030999999999999</v>
      </c>
      <c r="AM13" s="9">
        <v>19.113</v>
      </c>
      <c r="AN13" s="9">
        <v>135.971</v>
      </c>
      <c r="AO13" s="9">
        <v>59.765999999999998</v>
      </c>
      <c r="AP13" s="9">
        <v>76.204999999999998</v>
      </c>
      <c r="AQ13" s="9">
        <v>159.44999999999999</v>
      </c>
      <c r="AR13" s="9">
        <v>87.713999999999999</v>
      </c>
      <c r="AS13" s="9">
        <v>71.736000000000004</v>
      </c>
      <c r="AT13" s="9">
        <v>61.728999999999999</v>
      </c>
      <c r="AU13" s="9">
        <v>33.082000000000001</v>
      </c>
      <c r="AV13" s="9">
        <v>28.648</v>
      </c>
      <c r="AW13" s="9">
        <v>56.732999999999997</v>
      </c>
      <c r="AX13" s="9">
        <v>33.283000000000001</v>
      </c>
      <c r="AY13" s="9">
        <v>23.45</v>
      </c>
      <c r="AZ13" s="9">
        <v>15.138</v>
      </c>
      <c r="BA13" s="9">
        <v>9.4239999999999995</v>
      </c>
      <c r="BB13" s="9">
        <v>5.7140000000000004</v>
      </c>
      <c r="BC13" s="9">
        <v>102.718</v>
      </c>
      <c r="BD13" s="9">
        <v>54.432000000000002</v>
      </c>
      <c r="BE13" s="9">
        <v>48.286000000000001</v>
      </c>
      <c r="BF13" s="9">
        <v>5360.6580000000004</v>
      </c>
      <c r="BG13" s="9">
        <v>2902.6889999999999</v>
      </c>
      <c r="BH13" s="9">
        <v>2457.9679999999998</v>
      </c>
      <c r="BI13" s="9">
        <v>1012.458</v>
      </c>
      <c r="BJ13" s="9">
        <v>558.27</v>
      </c>
      <c r="BK13" s="9">
        <v>454.18799999999999</v>
      </c>
      <c r="BL13" s="9">
        <v>262.48700000000002</v>
      </c>
      <c r="BM13" s="9">
        <v>144.798</v>
      </c>
      <c r="BN13" s="9">
        <v>117.68899999999999</v>
      </c>
      <c r="BO13" s="9">
        <v>293.58</v>
      </c>
      <c r="BP13" s="9">
        <v>160.15199999999999</v>
      </c>
      <c r="BQ13" s="9">
        <v>133.429</v>
      </c>
      <c r="BR13" s="9">
        <v>456.39</v>
      </c>
      <c r="BS13" s="9">
        <v>253.32</v>
      </c>
      <c r="BT13" s="9">
        <v>203.07</v>
      </c>
      <c r="BU13" s="9">
        <v>4348.2</v>
      </c>
      <c r="BV13" s="9">
        <v>2344.4189999999999</v>
      </c>
      <c r="BW13" s="9">
        <v>2003.7809999999999</v>
      </c>
      <c r="BX13" s="9">
        <v>2212.194</v>
      </c>
      <c r="BY13" s="9">
        <v>1156.1500000000001</v>
      </c>
      <c r="BZ13" s="9">
        <v>1056.0440000000001</v>
      </c>
      <c r="CA13" s="9">
        <v>665.76599999999996</v>
      </c>
      <c r="CB13" s="9">
        <v>340.642</v>
      </c>
      <c r="CC13" s="9">
        <v>325.12400000000002</v>
      </c>
      <c r="CD13" s="9">
        <v>625.31500000000005</v>
      </c>
      <c r="CE13" s="9">
        <v>337.274</v>
      </c>
      <c r="CF13" s="9">
        <v>288.041</v>
      </c>
      <c r="CG13" s="9">
        <v>921.11300000000006</v>
      </c>
      <c r="CH13" s="9">
        <v>478.23399999999998</v>
      </c>
      <c r="CI13" s="9">
        <v>442.87799999999999</v>
      </c>
      <c r="CJ13" s="9">
        <v>2136.0059999999999</v>
      </c>
      <c r="CK13" s="9">
        <v>1188.269</v>
      </c>
      <c r="CL13" s="9">
        <v>947.73699999999997</v>
      </c>
      <c r="CM13" s="9">
        <v>1245.451</v>
      </c>
      <c r="CN13" s="9">
        <v>685.79100000000005</v>
      </c>
      <c r="CO13" s="9">
        <v>559.66</v>
      </c>
      <c r="CP13" s="9">
        <v>890.55399999999997</v>
      </c>
      <c r="CQ13" s="9">
        <v>502.47800000000001</v>
      </c>
      <c r="CR13" s="9">
        <v>388.07600000000002</v>
      </c>
      <c r="CS13" s="9">
        <v>776.13099999999997</v>
      </c>
      <c r="CT13" s="9">
        <v>429.36599999999999</v>
      </c>
      <c r="CU13" s="9">
        <v>346.76499999999999</v>
      </c>
      <c r="CV13" s="9">
        <v>114.423</v>
      </c>
      <c r="CW13" s="9">
        <v>73.111999999999995</v>
      </c>
      <c r="CX13" s="9">
        <v>41.311</v>
      </c>
      <c r="CY13" s="9">
        <v>495.35899999999998</v>
      </c>
      <c r="CZ13" s="9">
        <v>298.80500000000001</v>
      </c>
      <c r="DA13" s="9">
        <v>196.553</v>
      </c>
      <c r="DB13" s="9">
        <v>4865.299</v>
      </c>
      <c r="DC13" s="9">
        <v>2603.884</v>
      </c>
      <c r="DD13" s="9">
        <v>2261.415</v>
      </c>
      <c r="DE13" s="9">
        <v>6686.5559999999996</v>
      </c>
      <c r="DF13" s="9">
        <v>3284.2930000000001</v>
      </c>
      <c r="DG13" s="9">
        <v>3402.2629999999999</v>
      </c>
      <c r="DH13" s="9">
        <v>1295.5039999999999</v>
      </c>
      <c r="DI13" s="9">
        <v>636.45500000000004</v>
      </c>
      <c r="DJ13" s="9">
        <v>659.04899999999998</v>
      </c>
      <c r="DK13" s="9">
        <v>932.89800000000002</v>
      </c>
      <c r="DL13" s="9">
        <v>503.72399999999999</v>
      </c>
      <c r="DM13" s="9">
        <v>429.17399999999998</v>
      </c>
      <c r="DN13" s="9">
        <v>660.41499999999996</v>
      </c>
      <c r="DO13" s="9">
        <v>379.00299999999999</v>
      </c>
      <c r="DP13" s="9">
        <v>281.41199999999998</v>
      </c>
      <c r="DQ13" s="9">
        <v>272.483</v>
      </c>
      <c r="DR13" s="9">
        <v>124.721</v>
      </c>
      <c r="DS13" s="9">
        <v>147.76300000000001</v>
      </c>
      <c r="DT13" s="9">
        <v>103.59699999999999</v>
      </c>
      <c r="DU13" s="9">
        <v>41.06</v>
      </c>
      <c r="DV13" s="9">
        <v>62.536999999999999</v>
      </c>
      <c r="DW13" s="9">
        <v>132.07400000000001</v>
      </c>
      <c r="DX13" s="9">
        <v>69.789000000000001</v>
      </c>
      <c r="DY13" s="9">
        <v>62.284999999999997</v>
      </c>
      <c r="DZ13" s="9">
        <v>230.53200000000001</v>
      </c>
      <c r="EA13" s="9">
        <v>62.942999999999998</v>
      </c>
      <c r="EB13" s="9">
        <v>167.589</v>
      </c>
      <c r="EC13" s="9">
        <v>589.17399999999998</v>
      </c>
      <c r="ED13" s="9">
        <v>280.61</v>
      </c>
      <c r="EE13" s="9">
        <v>308.56400000000002</v>
      </c>
      <c r="EF13" s="9">
        <v>372.83300000000003</v>
      </c>
      <c r="EG13" s="9">
        <v>221.74700000000001</v>
      </c>
      <c r="EH13" s="9">
        <v>151.08699999999999</v>
      </c>
      <c r="EI13" s="9">
        <v>24.257000000000001</v>
      </c>
      <c r="EJ13" s="9">
        <v>13.228</v>
      </c>
      <c r="EK13" s="9">
        <v>11.029</v>
      </c>
      <c r="EL13" s="9">
        <v>216.34100000000001</v>
      </c>
      <c r="EM13" s="9">
        <v>58.863</v>
      </c>
      <c r="EN13" s="9">
        <v>157.47800000000001</v>
      </c>
      <c r="EO13" s="9">
        <v>268.79000000000002</v>
      </c>
      <c r="EP13" s="9">
        <v>150.92699999999999</v>
      </c>
      <c r="EQ13" s="9">
        <v>117.863</v>
      </c>
      <c r="ER13" s="9">
        <v>131.047</v>
      </c>
      <c r="ES13" s="9">
        <v>79.608000000000004</v>
      </c>
      <c r="ET13" s="9">
        <v>51.439</v>
      </c>
      <c r="EU13" s="9">
        <v>122.52500000000001</v>
      </c>
      <c r="EV13" s="9">
        <v>77.058999999999997</v>
      </c>
      <c r="EW13" s="9">
        <v>45.466999999999999</v>
      </c>
      <c r="EX13" s="9">
        <v>14.91</v>
      </c>
      <c r="EY13" s="9">
        <v>3.4470000000000001</v>
      </c>
      <c r="EZ13" s="9">
        <v>11.462999999999999</v>
      </c>
      <c r="FA13" s="9">
        <v>146.26499999999999</v>
      </c>
      <c r="FB13" s="9">
        <v>73.867999999999995</v>
      </c>
      <c r="FC13" s="9">
        <v>72.396000000000001</v>
      </c>
      <c r="FD13" s="9">
        <v>4222.7470000000003</v>
      </c>
      <c r="FE13" s="9">
        <v>2209.3339999999998</v>
      </c>
      <c r="FF13" s="9">
        <v>2013.413</v>
      </c>
      <c r="FG13" s="9">
        <v>380.233</v>
      </c>
      <c r="FH13" s="9">
        <v>206.96199999999999</v>
      </c>
      <c r="FI13" s="9">
        <v>173.27199999999999</v>
      </c>
      <c r="FJ13" s="9">
        <v>93.123999999999995</v>
      </c>
      <c r="FK13" s="9">
        <v>52.792000000000002</v>
      </c>
      <c r="FL13" s="9">
        <v>40.331000000000003</v>
      </c>
      <c r="FM13" s="9">
        <v>105.136</v>
      </c>
      <c r="FN13" s="9">
        <v>53.216999999999999</v>
      </c>
      <c r="FO13" s="9">
        <v>51.918999999999997</v>
      </c>
      <c r="FP13" s="9">
        <v>181.97300000000001</v>
      </c>
      <c r="FQ13" s="9">
        <v>100.952</v>
      </c>
      <c r="FR13" s="9">
        <v>81.021000000000001</v>
      </c>
      <c r="FS13" s="9">
        <v>3842.5140000000001</v>
      </c>
      <c r="FT13" s="9">
        <v>2002.373</v>
      </c>
      <c r="FU13" s="9">
        <v>1840.1410000000001</v>
      </c>
      <c r="FV13" s="9">
        <v>981.05200000000002</v>
      </c>
      <c r="FW13" s="9">
        <v>502.12</v>
      </c>
      <c r="FX13" s="9">
        <v>478.93200000000002</v>
      </c>
      <c r="FY13" s="9">
        <v>242.2</v>
      </c>
      <c r="FZ13" s="9">
        <v>125.492</v>
      </c>
      <c r="GA13" s="9">
        <v>116.70699999999999</v>
      </c>
      <c r="GB13" s="9">
        <v>271.52300000000002</v>
      </c>
      <c r="GC13" s="9">
        <v>139.17599999999999</v>
      </c>
      <c r="GD13" s="9">
        <v>132.34700000000001</v>
      </c>
      <c r="GE13" s="9">
        <v>467.32900000000001</v>
      </c>
      <c r="GF13" s="9">
        <v>237.452</v>
      </c>
      <c r="GG13" s="9">
        <v>229.87799999999999</v>
      </c>
      <c r="GH13" s="9">
        <v>2861.4609999999998</v>
      </c>
      <c r="GI13" s="9">
        <v>1500.2529999999999</v>
      </c>
      <c r="GJ13" s="9">
        <v>1361.2090000000001</v>
      </c>
      <c r="GK13" s="9">
        <v>844.45399999999995</v>
      </c>
      <c r="GL13" s="9">
        <v>409.214</v>
      </c>
      <c r="GM13" s="9">
        <v>435.23899999999998</v>
      </c>
      <c r="GN13" s="9">
        <v>2017.008</v>
      </c>
      <c r="GO13" s="9">
        <v>1091.038</v>
      </c>
      <c r="GP13" s="9">
        <v>925.97</v>
      </c>
      <c r="GQ13" s="9">
        <v>1101.5999999999999</v>
      </c>
      <c r="GR13" s="9">
        <v>551.03200000000004</v>
      </c>
      <c r="GS13" s="9">
        <v>550.56899999999996</v>
      </c>
      <c r="GT13" s="9">
        <v>915.40700000000004</v>
      </c>
      <c r="GU13" s="9">
        <v>540.00599999999997</v>
      </c>
      <c r="GV13" s="9">
        <v>375.40100000000001</v>
      </c>
      <c r="GW13" s="9">
        <v>168.178</v>
      </c>
      <c r="GX13" s="9">
        <v>93.494</v>
      </c>
      <c r="GY13" s="9">
        <v>74.683999999999997</v>
      </c>
      <c r="GZ13" s="9">
        <v>4054.569</v>
      </c>
      <c r="HA13" s="9">
        <v>2115.84</v>
      </c>
      <c r="HB13" s="9">
        <v>1938.7280000000001</v>
      </c>
      <c r="HC13" s="9">
        <v>5848.0460000000003</v>
      </c>
      <c r="HD13" s="9">
        <v>2841.94</v>
      </c>
      <c r="HE13" s="9">
        <v>3006.105</v>
      </c>
      <c r="HF13" s="9">
        <v>797.76499999999999</v>
      </c>
      <c r="HG13" s="9">
        <v>381.53500000000003</v>
      </c>
      <c r="HH13" s="9">
        <v>416.22899999999998</v>
      </c>
      <c r="HI13" s="9">
        <v>541.37400000000002</v>
      </c>
      <c r="HJ13" s="9">
        <v>262.81700000000001</v>
      </c>
      <c r="HK13" s="9">
        <v>278.55700000000002</v>
      </c>
      <c r="HL13" s="9">
        <v>305.387</v>
      </c>
      <c r="HM13" s="9">
        <v>168.214</v>
      </c>
      <c r="HN13" s="9">
        <v>137.17400000000001</v>
      </c>
      <c r="HO13" s="9">
        <v>235.98699999999999</v>
      </c>
      <c r="HP13" s="9">
        <v>94.602999999999994</v>
      </c>
      <c r="HQ13" s="9">
        <v>141.38399999999999</v>
      </c>
      <c r="HR13" s="9">
        <v>65.811000000000007</v>
      </c>
      <c r="HS13" s="9">
        <v>27.292000000000002</v>
      </c>
      <c r="HT13" s="9">
        <v>38.518999999999998</v>
      </c>
      <c r="HU13" s="9">
        <v>87.400999999999996</v>
      </c>
      <c r="HV13" s="9">
        <v>47.588000000000001</v>
      </c>
      <c r="HW13" s="9">
        <v>39.813000000000002</v>
      </c>
      <c r="HX13" s="9">
        <v>168.99</v>
      </c>
      <c r="HY13" s="9">
        <v>71.131</v>
      </c>
      <c r="HZ13" s="9">
        <v>97.858999999999995</v>
      </c>
      <c r="IA13" s="9">
        <v>204.643</v>
      </c>
      <c r="IB13" s="9">
        <v>96.254999999999995</v>
      </c>
      <c r="IC13" s="9">
        <v>108.38800000000001</v>
      </c>
      <c r="ID13" s="9">
        <v>97.68</v>
      </c>
      <c r="IE13" s="9">
        <v>51.609000000000002</v>
      </c>
      <c r="IF13" s="9">
        <v>46.070999999999998</v>
      </c>
      <c r="IG13" s="9">
        <v>10.603999999999999</v>
      </c>
      <c r="IH13" s="9">
        <v>3.0379999999999998</v>
      </c>
      <c r="II13" s="9">
        <v>7.5650000000000004</v>
      </c>
      <c r="IJ13" s="9">
        <v>106.962</v>
      </c>
      <c r="IK13" s="9">
        <v>44.646000000000001</v>
      </c>
      <c r="IL13" s="9">
        <v>62.317</v>
      </c>
      <c r="IM13" s="9">
        <v>219.92699999999999</v>
      </c>
      <c r="IN13" s="9">
        <v>115.958</v>
      </c>
      <c r="IO13" s="9">
        <v>103.96899999999999</v>
      </c>
      <c r="IP13" s="9">
        <v>95.855000000000004</v>
      </c>
      <c r="IQ13" s="9">
        <v>57.823999999999998</v>
      </c>
    </row>
    <row r="14" spans="1:251">
      <c r="A14" s="10">
        <v>43132</v>
      </c>
      <c r="B14" s="9">
        <v>109.444</v>
      </c>
      <c r="C14" s="9">
        <v>119.67</v>
      </c>
      <c r="D14" s="9">
        <v>1626.2449999999999</v>
      </c>
      <c r="E14" s="9">
        <v>827.25</v>
      </c>
      <c r="F14" s="9">
        <v>798.995</v>
      </c>
      <c r="G14" s="9">
        <v>3086.3310000000001</v>
      </c>
      <c r="H14" s="9">
        <v>1573.7370000000001</v>
      </c>
      <c r="I14" s="9">
        <v>1512.5940000000001</v>
      </c>
      <c r="J14" s="9">
        <v>665.02099999999996</v>
      </c>
      <c r="K14" s="9">
        <v>307.74700000000001</v>
      </c>
      <c r="L14" s="9">
        <v>357.274</v>
      </c>
      <c r="M14" s="9">
        <v>419.48500000000001</v>
      </c>
      <c r="N14" s="9">
        <v>184.69800000000001</v>
      </c>
      <c r="O14" s="9">
        <v>234.78700000000001</v>
      </c>
      <c r="P14" s="9">
        <v>297.13</v>
      </c>
      <c r="Q14" s="9">
        <v>137.91499999999999</v>
      </c>
      <c r="R14" s="9">
        <v>159.215</v>
      </c>
      <c r="S14" s="9">
        <v>122.355</v>
      </c>
      <c r="T14" s="9">
        <v>46.783000000000001</v>
      </c>
      <c r="U14" s="9">
        <v>75.572000000000003</v>
      </c>
      <c r="V14" s="9">
        <v>86.533000000000001</v>
      </c>
      <c r="W14" s="9">
        <v>31.777999999999999</v>
      </c>
      <c r="X14" s="9">
        <v>54.755000000000003</v>
      </c>
      <c r="Y14" s="9">
        <v>106.176</v>
      </c>
      <c r="Z14" s="9">
        <v>53.356999999999999</v>
      </c>
      <c r="AA14" s="9">
        <v>52.819000000000003</v>
      </c>
      <c r="AB14" s="9">
        <v>139.35900000000001</v>
      </c>
      <c r="AC14" s="9">
        <v>69.691999999999993</v>
      </c>
      <c r="AD14" s="9">
        <v>69.667000000000002</v>
      </c>
      <c r="AE14" s="9">
        <v>311.255</v>
      </c>
      <c r="AF14" s="9">
        <v>142.358</v>
      </c>
      <c r="AG14" s="9">
        <v>168.89699999999999</v>
      </c>
      <c r="AH14" s="9">
        <v>180.75800000000001</v>
      </c>
      <c r="AI14" s="9">
        <v>82.284000000000006</v>
      </c>
      <c r="AJ14" s="9">
        <v>98.474000000000004</v>
      </c>
      <c r="AK14" s="9">
        <v>28.175999999999998</v>
      </c>
      <c r="AL14" s="9">
        <v>8.8940000000000001</v>
      </c>
      <c r="AM14" s="9">
        <v>19.282</v>
      </c>
      <c r="AN14" s="9">
        <v>130.49700000000001</v>
      </c>
      <c r="AO14" s="9">
        <v>60.073999999999998</v>
      </c>
      <c r="AP14" s="9">
        <v>70.423000000000002</v>
      </c>
      <c r="AQ14" s="9">
        <v>163.39400000000001</v>
      </c>
      <c r="AR14" s="9">
        <v>90.135000000000005</v>
      </c>
      <c r="AS14" s="9">
        <v>73.259</v>
      </c>
      <c r="AT14" s="9">
        <v>61.725999999999999</v>
      </c>
      <c r="AU14" s="9">
        <v>33.287999999999997</v>
      </c>
      <c r="AV14" s="9">
        <v>28.439</v>
      </c>
      <c r="AW14" s="9">
        <v>48.356000000000002</v>
      </c>
      <c r="AX14" s="9">
        <v>27.16</v>
      </c>
      <c r="AY14" s="9">
        <v>21.195</v>
      </c>
      <c r="AZ14" s="9">
        <v>10.478</v>
      </c>
      <c r="BA14" s="9">
        <v>5.2990000000000004</v>
      </c>
      <c r="BB14" s="9">
        <v>5.1790000000000003</v>
      </c>
      <c r="BC14" s="9">
        <v>115.039</v>
      </c>
      <c r="BD14" s="9">
        <v>62.975000000000001</v>
      </c>
      <c r="BE14" s="9">
        <v>52.064</v>
      </c>
      <c r="BF14" s="9">
        <v>5508.1469999999999</v>
      </c>
      <c r="BG14" s="9">
        <v>2934.7179999999998</v>
      </c>
      <c r="BH14" s="9">
        <v>2573.4299999999998</v>
      </c>
      <c r="BI14" s="9">
        <v>1123.373</v>
      </c>
      <c r="BJ14" s="9">
        <v>596.04899999999998</v>
      </c>
      <c r="BK14" s="9">
        <v>527.32399999999996</v>
      </c>
      <c r="BL14" s="9">
        <v>278.78199999999998</v>
      </c>
      <c r="BM14" s="9">
        <v>149.863</v>
      </c>
      <c r="BN14" s="9">
        <v>128.91800000000001</v>
      </c>
      <c r="BO14" s="9">
        <v>324.88799999999998</v>
      </c>
      <c r="BP14" s="9">
        <v>176.685</v>
      </c>
      <c r="BQ14" s="9">
        <v>148.203</v>
      </c>
      <c r="BR14" s="9">
        <v>519.70299999999997</v>
      </c>
      <c r="BS14" s="9">
        <v>269.50099999999998</v>
      </c>
      <c r="BT14" s="9">
        <v>250.202</v>
      </c>
      <c r="BU14" s="9">
        <v>4384.7740000000003</v>
      </c>
      <c r="BV14" s="9">
        <v>2338.6680000000001</v>
      </c>
      <c r="BW14" s="9">
        <v>2046.106</v>
      </c>
      <c r="BX14" s="9">
        <v>2254.3049999999998</v>
      </c>
      <c r="BY14" s="9">
        <v>1200.8399999999999</v>
      </c>
      <c r="BZ14" s="9">
        <v>1053.4649999999999</v>
      </c>
      <c r="CA14" s="9">
        <v>624.40499999999997</v>
      </c>
      <c r="CB14" s="9">
        <v>341.70699999999999</v>
      </c>
      <c r="CC14" s="9">
        <v>282.69799999999998</v>
      </c>
      <c r="CD14" s="9">
        <v>687.38699999999994</v>
      </c>
      <c r="CE14" s="9">
        <v>359.99099999999999</v>
      </c>
      <c r="CF14" s="9">
        <v>327.39600000000002</v>
      </c>
      <c r="CG14" s="9">
        <v>942.51300000000003</v>
      </c>
      <c r="CH14" s="9">
        <v>499.142</v>
      </c>
      <c r="CI14" s="9">
        <v>443.37099999999998</v>
      </c>
      <c r="CJ14" s="9">
        <v>2130.4690000000001</v>
      </c>
      <c r="CK14" s="9">
        <v>1137.828</v>
      </c>
      <c r="CL14" s="9">
        <v>992.64099999999996</v>
      </c>
      <c r="CM14" s="9">
        <v>1182.3050000000001</v>
      </c>
      <c r="CN14" s="9">
        <v>627.84100000000001</v>
      </c>
      <c r="CO14" s="9">
        <v>554.46400000000006</v>
      </c>
      <c r="CP14" s="9">
        <v>948.16399999999999</v>
      </c>
      <c r="CQ14" s="9">
        <v>509.98700000000002</v>
      </c>
      <c r="CR14" s="9">
        <v>438.17700000000002</v>
      </c>
      <c r="CS14" s="9">
        <v>798.94200000000001</v>
      </c>
      <c r="CT14" s="9">
        <v>421.43700000000001</v>
      </c>
      <c r="CU14" s="9">
        <v>377.505</v>
      </c>
      <c r="CV14" s="9">
        <v>149.22200000000001</v>
      </c>
      <c r="CW14" s="9">
        <v>88.55</v>
      </c>
      <c r="CX14" s="9">
        <v>60.671999999999997</v>
      </c>
      <c r="CY14" s="9">
        <v>554.34100000000001</v>
      </c>
      <c r="CZ14" s="9">
        <v>328.88499999999999</v>
      </c>
      <c r="DA14" s="9">
        <v>225.45599999999999</v>
      </c>
      <c r="DB14" s="9">
        <v>4953.8059999999996</v>
      </c>
      <c r="DC14" s="9">
        <v>2605.8319999999999</v>
      </c>
      <c r="DD14" s="9">
        <v>2347.9740000000002</v>
      </c>
      <c r="DE14" s="9">
        <v>6760.1</v>
      </c>
      <c r="DF14" s="9">
        <v>3315.721</v>
      </c>
      <c r="DG14" s="9">
        <v>3444.3789999999999</v>
      </c>
      <c r="DH14" s="9">
        <v>1316.12</v>
      </c>
      <c r="DI14" s="9">
        <v>663.22199999999998</v>
      </c>
      <c r="DJ14" s="9">
        <v>652.89800000000002</v>
      </c>
      <c r="DK14" s="9">
        <v>1022.466</v>
      </c>
      <c r="DL14" s="9">
        <v>550.66700000000003</v>
      </c>
      <c r="DM14" s="9">
        <v>471.79899999999998</v>
      </c>
      <c r="DN14" s="9">
        <v>714.86099999999999</v>
      </c>
      <c r="DO14" s="9">
        <v>409.25099999999998</v>
      </c>
      <c r="DP14" s="9">
        <v>305.61</v>
      </c>
      <c r="DQ14" s="9">
        <v>307.60500000000002</v>
      </c>
      <c r="DR14" s="9">
        <v>141.416</v>
      </c>
      <c r="DS14" s="9">
        <v>166.18899999999999</v>
      </c>
      <c r="DT14" s="9">
        <v>106.619</v>
      </c>
      <c r="DU14" s="9">
        <v>47.69</v>
      </c>
      <c r="DV14" s="9">
        <v>58.929000000000002</v>
      </c>
      <c r="DW14" s="9">
        <v>113.58</v>
      </c>
      <c r="DX14" s="9">
        <v>59.73</v>
      </c>
      <c r="DY14" s="9">
        <v>53.85</v>
      </c>
      <c r="DZ14" s="9">
        <v>180.07499999999999</v>
      </c>
      <c r="EA14" s="9">
        <v>52.826000000000001</v>
      </c>
      <c r="EB14" s="9">
        <v>127.249</v>
      </c>
      <c r="EC14" s="9">
        <v>610.255</v>
      </c>
      <c r="ED14" s="9">
        <v>307.85000000000002</v>
      </c>
      <c r="EE14" s="9">
        <v>302.40499999999997</v>
      </c>
      <c r="EF14" s="9">
        <v>436.89400000000001</v>
      </c>
      <c r="EG14" s="9">
        <v>254.43299999999999</v>
      </c>
      <c r="EH14" s="9">
        <v>182.46100000000001</v>
      </c>
      <c r="EI14" s="9">
        <v>30.535</v>
      </c>
      <c r="EJ14" s="9">
        <v>11.218</v>
      </c>
      <c r="EK14" s="9">
        <v>19.317</v>
      </c>
      <c r="EL14" s="9">
        <v>173.36099999999999</v>
      </c>
      <c r="EM14" s="9">
        <v>53.417999999999999</v>
      </c>
      <c r="EN14" s="9">
        <v>119.944</v>
      </c>
      <c r="EO14" s="9">
        <v>237.74</v>
      </c>
      <c r="EP14" s="9">
        <v>133.59</v>
      </c>
      <c r="EQ14" s="9">
        <v>104.15</v>
      </c>
      <c r="ER14" s="9">
        <v>111.738</v>
      </c>
      <c r="ES14" s="9">
        <v>63.131999999999998</v>
      </c>
      <c r="ET14" s="9">
        <v>48.606000000000002</v>
      </c>
      <c r="EU14" s="9">
        <v>117.447</v>
      </c>
      <c r="EV14" s="9">
        <v>74.453000000000003</v>
      </c>
      <c r="EW14" s="9">
        <v>42.994999999999997</v>
      </c>
      <c r="EX14" s="9">
        <v>17.105</v>
      </c>
      <c r="EY14" s="9">
        <v>11.523999999999999</v>
      </c>
      <c r="EZ14" s="9">
        <v>5.5810000000000004</v>
      </c>
      <c r="FA14" s="9">
        <v>120.29300000000001</v>
      </c>
      <c r="FB14" s="9">
        <v>59.137999999999998</v>
      </c>
      <c r="FC14" s="9">
        <v>61.155000000000001</v>
      </c>
      <c r="FD14" s="9">
        <v>4309.6490000000003</v>
      </c>
      <c r="FE14" s="9">
        <v>2248.6309999999999</v>
      </c>
      <c r="FF14" s="9">
        <v>2061.0189999999998</v>
      </c>
      <c r="FG14" s="9">
        <v>453.77</v>
      </c>
      <c r="FH14" s="9">
        <v>239.43899999999999</v>
      </c>
      <c r="FI14" s="9">
        <v>214.33199999999999</v>
      </c>
      <c r="FJ14" s="9">
        <v>122.111</v>
      </c>
      <c r="FK14" s="9">
        <v>62.417999999999999</v>
      </c>
      <c r="FL14" s="9">
        <v>59.692999999999998</v>
      </c>
      <c r="FM14" s="9">
        <v>126.652</v>
      </c>
      <c r="FN14" s="9">
        <v>69.688000000000002</v>
      </c>
      <c r="FO14" s="9">
        <v>56.963999999999999</v>
      </c>
      <c r="FP14" s="9">
        <v>205.00700000000001</v>
      </c>
      <c r="FQ14" s="9">
        <v>107.33199999999999</v>
      </c>
      <c r="FR14" s="9">
        <v>97.674999999999997</v>
      </c>
      <c r="FS14" s="9">
        <v>3855.8789999999999</v>
      </c>
      <c r="FT14" s="9">
        <v>2009.192</v>
      </c>
      <c r="FU14" s="9">
        <v>1846.6869999999999</v>
      </c>
      <c r="FV14" s="9">
        <v>1051.002</v>
      </c>
      <c r="FW14" s="9">
        <v>541.48699999999997</v>
      </c>
      <c r="FX14" s="9">
        <v>509.51499999999999</v>
      </c>
      <c r="FY14" s="9">
        <v>266.17200000000003</v>
      </c>
      <c r="FZ14" s="9">
        <v>142.405</v>
      </c>
      <c r="GA14" s="9">
        <v>123.767</v>
      </c>
      <c r="GB14" s="9">
        <v>303.93</v>
      </c>
      <c r="GC14" s="9">
        <v>154.583</v>
      </c>
      <c r="GD14" s="9">
        <v>149.34800000000001</v>
      </c>
      <c r="GE14" s="9">
        <v>480.9</v>
      </c>
      <c r="GF14" s="9">
        <v>244.5</v>
      </c>
      <c r="GG14" s="9">
        <v>236.4</v>
      </c>
      <c r="GH14" s="9">
        <v>2804.877</v>
      </c>
      <c r="GI14" s="9">
        <v>1467.7049999999999</v>
      </c>
      <c r="GJ14" s="9">
        <v>1337.172</v>
      </c>
      <c r="GK14" s="9">
        <v>809.37199999999996</v>
      </c>
      <c r="GL14" s="9">
        <v>392.601</v>
      </c>
      <c r="GM14" s="9">
        <v>416.77199999999999</v>
      </c>
      <c r="GN14" s="9">
        <v>1995.5050000000001</v>
      </c>
      <c r="GO14" s="9">
        <v>1075.104</v>
      </c>
      <c r="GP14" s="9">
        <v>920.40099999999995</v>
      </c>
      <c r="GQ14" s="9">
        <v>1116.9169999999999</v>
      </c>
      <c r="GR14" s="9">
        <v>545.61500000000001</v>
      </c>
      <c r="GS14" s="9">
        <v>571.30200000000002</v>
      </c>
      <c r="GT14" s="9">
        <v>878.58799999999997</v>
      </c>
      <c r="GU14" s="9">
        <v>529.48900000000003</v>
      </c>
      <c r="GV14" s="9">
        <v>349.09899999999999</v>
      </c>
      <c r="GW14" s="9">
        <v>194.97499999999999</v>
      </c>
      <c r="GX14" s="9">
        <v>113.03100000000001</v>
      </c>
      <c r="GY14" s="9">
        <v>81.944000000000003</v>
      </c>
      <c r="GZ14" s="9">
        <v>4114.674</v>
      </c>
      <c r="HA14" s="9">
        <v>2135.6</v>
      </c>
      <c r="HB14" s="9">
        <v>1979.0740000000001</v>
      </c>
      <c r="HC14" s="9">
        <v>5905.7569999999996</v>
      </c>
      <c r="HD14" s="9">
        <v>2869.4209999999998</v>
      </c>
      <c r="HE14" s="9">
        <v>3036.335</v>
      </c>
      <c r="HF14" s="9">
        <v>811.17</v>
      </c>
      <c r="HG14" s="9">
        <v>400.65899999999999</v>
      </c>
      <c r="HH14" s="9">
        <v>410.51</v>
      </c>
      <c r="HI14" s="9">
        <v>579.923</v>
      </c>
      <c r="HJ14" s="9">
        <v>293.93599999999998</v>
      </c>
      <c r="HK14" s="9">
        <v>285.98700000000002</v>
      </c>
      <c r="HL14" s="9">
        <v>344.20800000000003</v>
      </c>
      <c r="HM14" s="9">
        <v>189.01499999999999</v>
      </c>
      <c r="HN14" s="9">
        <v>155.19300000000001</v>
      </c>
      <c r="HO14" s="9">
        <v>235.715</v>
      </c>
      <c r="HP14" s="9">
        <v>104.92</v>
      </c>
      <c r="HQ14" s="9">
        <v>130.79400000000001</v>
      </c>
      <c r="HR14" s="9">
        <v>62.686999999999998</v>
      </c>
      <c r="HS14" s="9">
        <v>20.443000000000001</v>
      </c>
      <c r="HT14" s="9">
        <v>42.244</v>
      </c>
      <c r="HU14" s="9">
        <v>68.161000000000001</v>
      </c>
      <c r="HV14" s="9">
        <v>38.244</v>
      </c>
      <c r="HW14" s="9">
        <v>29.916</v>
      </c>
      <c r="HX14" s="9">
        <v>163.08600000000001</v>
      </c>
      <c r="HY14" s="9">
        <v>68.478999999999999</v>
      </c>
      <c r="HZ14" s="9">
        <v>94.606999999999999</v>
      </c>
      <c r="IA14" s="9">
        <v>235.23099999999999</v>
      </c>
      <c r="IB14" s="9">
        <v>114.099</v>
      </c>
      <c r="IC14" s="9">
        <v>121.131</v>
      </c>
      <c r="ID14" s="9">
        <v>129.578</v>
      </c>
      <c r="IE14" s="9">
        <v>70.53</v>
      </c>
      <c r="IF14" s="9">
        <v>59.048000000000002</v>
      </c>
      <c r="IG14" s="9">
        <v>12.606</v>
      </c>
      <c r="IH14" s="9">
        <v>4.96</v>
      </c>
      <c r="II14" s="9">
        <v>7.6470000000000002</v>
      </c>
      <c r="IJ14" s="9">
        <v>105.652</v>
      </c>
      <c r="IK14" s="9">
        <v>43.569000000000003</v>
      </c>
      <c r="IL14" s="9">
        <v>62.082999999999998</v>
      </c>
      <c r="IM14" s="9">
        <v>190.99100000000001</v>
      </c>
      <c r="IN14" s="9">
        <v>105.655</v>
      </c>
      <c r="IO14" s="9">
        <v>85.335999999999999</v>
      </c>
      <c r="IP14" s="9">
        <v>81.405000000000001</v>
      </c>
      <c r="IQ14" s="9">
        <v>46.569000000000003</v>
      </c>
    </row>
    <row r="15" spans="1:251">
      <c r="A15" s="10">
        <v>43497</v>
      </c>
      <c r="B15" s="9">
        <v>134.06399999999999</v>
      </c>
      <c r="C15" s="9">
        <v>139.125</v>
      </c>
      <c r="D15" s="9">
        <v>1653.442</v>
      </c>
      <c r="E15" s="9">
        <v>847.83199999999999</v>
      </c>
      <c r="F15" s="9">
        <v>805.61</v>
      </c>
      <c r="G15" s="9">
        <v>3133.625</v>
      </c>
      <c r="H15" s="9">
        <v>1602.229</v>
      </c>
      <c r="I15" s="9">
        <v>1531.395</v>
      </c>
      <c r="J15" s="9">
        <v>710.06899999999996</v>
      </c>
      <c r="K15" s="9">
        <v>333.29399999999998</v>
      </c>
      <c r="L15" s="9">
        <v>376.774</v>
      </c>
      <c r="M15" s="9">
        <v>470.02100000000002</v>
      </c>
      <c r="N15" s="9">
        <v>212.845</v>
      </c>
      <c r="O15" s="9">
        <v>257.17599999999999</v>
      </c>
      <c r="P15" s="9">
        <v>328.21100000000001</v>
      </c>
      <c r="Q15" s="9">
        <v>161.77199999999999</v>
      </c>
      <c r="R15" s="9">
        <v>166.43899999999999</v>
      </c>
      <c r="S15" s="9">
        <v>141.81</v>
      </c>
      <c r="T15" s="9">
        <v>51.073</v>
      </c>
      <c r="U15" s="9">
        <v>90.736999999999995</v>
      </c>
      <c r="V15" s="9">
        <v>107.53400000000001</v>
      </c>
      <c r="W15" s="9">
        <v>43.316000000000003</v>
      </c>
      <c r="X15" s="9">
        <v>64.218000000000004</v>
      </c>
      <c r="Y15" s="9">
        <v>95.028000000000006</v>
      </c>
      <c r="Z15" s="9">
        <v>49.357999999999997</v>
      </c>
      <c r="AA15" s="9">
        <v>45.668999999999997</v>
      </c>
      <c r="AB15" s="9">
        <v>145.02000000000001</v>
      </c>
      <c r="AC15" s="9">
        <v>71.090999999999994</v>
      </c>
      <c r="AD15" s="9">
        <v>73.929000000000002</v>
      </c>
      <c r="AE15" s="9">
        <v>365.38200000000001</v>
      </c>
      <c r="AF15" s="9">
        <v>165.50800000000001</v>
      </c>
      <c r="AG15" s="9">
        <v>199.874</v>
      </c>
      <c r="AH15" s="9">
        <v>223.261</v>
      </c>
      <c r="AI15" s="9">
        <v>107.057</v>
      </c>
      <c r="AJ15" s="9">
        <v>116.20399999999999</v>
      </c>
      <c r="AK15" s="9">
        <v>40.985999999999997</v>
      </c>
      <c r="AL15" s="9">
        <v>16.704000000000001</v>
      </c>
      <c r="AM15" s="9">
        <v>24.283000000000001</v>
      </c>
      <c r="AN15" s="9">
        <v>142.12100000000001</v>
      </c>
      <c r="AO15" s="9">
        <v>58.451000000000001</v>
      </c>
      <c r="AP15" s="9">
        <v>83.67</v>
      </c>
      <c r="AQ15" s="9">
        <v>147.85400000000001</v>
      </c>
      <c r="AR15" s="9">
        <v>89.004999999999995</v>
      </c>
      <c r="AS15" s="9">
        <v>58.848999999999997</v>
      </c>
      <c r="AT15" s="9">
        <v>60.524999999999999</v>
      </c>
      <c r="AU15" s="9">
        <v>38.238999999999997</v>
      </c>
      <c r="AV15" s="9">
        <v>22.286000000000001</v>
      </c>
      <c r="AW15" s="9">
        <v>49.927999999999997</v>
      </c>
      <c r="AX15" s="9">
        <v>27.007000000000001</v>
      </c>
      <c r="AY15" s="9">
        <v>22.920999999999999</v>
      </c>
      <c r="AZ15" s="9">
        <v>10.654999999999999</v>
      </c>
      <c r="BA15" s="9">
        <v>6.6340000000000003</v>
      </c>
      <c r="BB15" s="9">
        <v>4.0199999999999996</v>
      </c>
      <c r="BC15" s="9">
        <v>97.926000000000002</v>
      </c>
      <c r="BD15" s="9">
        <v>61.997999999999998</v>
      </c>
      <c r="BE15" s="9">
        <v>35.927999999999997</v>
      </c>
      <c r="BF15" s="9">
        <v>5624.866</v>
      </c>
      <c r="BG15" s="9">
        <v>2994.1489999999999</v>
      </c>
      <c r="BH15" s="9">
        <v>2630.7170000000001</v>
      </c>
      <c r="BI15" s="9">
        <v>1123.048</v>
      </c>
      <c r="BJ15" s="9">
        <v>572.91499999999996</v>
      </c>
      <c r="BK15" s="9">
        <v>550.13300000000004</v>
      </c>
      <c r="BL15" s="9">
        <v>275.125</v>
      </c>
      <c r="BM15" s="9">
        <v>138.63499999999999</v>
      </c>
      <c r="BN15" s="9">
        <v>136.49100000000001</v>
      </c>
      <c r="BO15" s="9">
        <v>319.38400000000001</v>
      </c>
      <c r="BP15" s="9">
        <v>170.57</v>
      </c>
      <c r="BQ15" s="9">
        <v>148.815</v>
      </c>
      <c r="BR15" s="9">
        <v>528.53899999999999</v>
      </c>
      <c r="BS15" s="9">
        <v>263.71100000000001</v>
      </c>
      <c r="BT15" s="9">
        <v>264.82799999999997</v>
      </c>
      <c r="BU15" s="9">
        <v>4501.8180000000002</v>
      </c>
      <c r="BV15" s="9">
        <v>2421.2339999999999</v>
      </c>
      <c r="BW15" s="9">
        <v>2080.5839999999998</v>
      </c>
      <c r="BX15" s="9">
        <v>2340.6320000000001</v>
      </c>
      <c r="BY15" s="9">
        <v>1224.7180000000001</v>
      </c>
      <c r="BZ15" s="9">
        <v>1115.914</v>
      </c>
      <c r="CA15" s="9">
        <v>672.35699999999997</v>
      </c>
      <c r="CB15" s="9">
        <v>342.36900000000003</v>
      </c>
      <c r="CC15" s="9">
        <v>329.988</v>
      </c>
      <c r="CD15" s="9">
        <v>668.93600000000004</v>
      </c>
      <c r="CE15" s="9">
        <v>354.09300000000002</v>
      </c>
      <c r="CF15" s="9">
        <v>314.84300000000002</v>
      </c>
      <c r="CG15" s="9">
        <v>999.33799999999997</v>
      </c>
      <c r="CH15" s="9">
        <v>528.25699999999995</v>
      </c>
      <c r="CI15" s="9">
        <v>471.08199999999999</v>
      </c>
      <c r="CJ15" s="9">
        <v>2161.1860000000001</v>
      </c>
      <c r="CK15" s="9">
        <v>1196.5160000000001</v>
      </c>
      <c r="CL15" s="9">
        <v>964.67</v>
      </c>
      <c r="CM15" s="9">
        <v>1239.6099999999999</v>
      </c>
      <c r="CN15" s="9">
        <v>676.32</v>
      </c>
      <c r="CO15" s="9">
        <v>563.29</v>
      </c>
      <c r="CP15" s="9">
        <v>921.57600000000002</v>
      </c>
      <c r="CQ15" s="9">
        <v>520.19600000000003</v>
      </c>
      <c r="CR15" s="9">
        <v>401.38</v>
      </c>
      <c r="CS15" s="9">
        <v>811.16200000000003</v>
      </c>
      <c r="CT15" s="9">
        <v>451.12299999999999</v>
      </c>
      <c r="CU15" s="9">
        <v>360.03899999999999</v>
      </c>
      <c r="CV15" s="9">
        <v>110.414</v>
      </c>
      <c r="CW15" s="9">
        <v>69.072999999999993</v>
      </c>
      <c r="CX15" s="9">
        <v>41.341000000000001</v>
      </c>
      <c r="CY15" s="9">
        <v>563.91</v>
      </c>
      <c r="CZ15" s="9">
        <v>314.16399999999999</v>
      </c>
      <c r="DA15" s="9">
        <v>249.74600000000001</v>
      </c>
      <c r="DB15" s="9">
        <v>5060.9560000000001</v>
      </c>
      <c r="DC15" s="9">
        <v>2679.9850000000001</v>
      </c>
      <c r="DD15" s="9">
        <v>2380.9699999999998</v>
      </c>
      <c r="DE15" s="9">
        <v>6874.7969999999996</v>
      </c>
      <c r="DF15" s="9">
        <v>3374.9110000000001</v>
      </c>
      <c r="DG15" s="9">
        <v>3499.886</v>
      </c>
      <c r="DH15" s="9">
        <v>1393.8</v>
      </c>
      <c r="DI15" s="9">
        <v>686.59299999999996</v>
      </c>
      <c r="DJ15" s="9">
        <v>707.20699999999999</v>
      </c>
      <c r="DK15" s="9">
        <v>1083.3009999999999</v>
      </c>
      <c r="DL15" s="9">
        <v>568.02800000000002</v>
      </c>
      <c r="DM15" s="9">
        <v>515.27300000000002</v>
      </c>
      <c r="DN15" s="9">
        <v>739.38499999999999</v>
      </c>
      <c r="DO15" s="9">
        <v>412.51799999999997</v>
      </c>
      <c r="DP15" s="9">
        <v>326.86799999999999</v>
      </c>
      <c r="DQ15" s="9">
        <v>343.916</v>
      </c>
      <c r="DR15" s="9">
        <v>155.51</v>
      </c>
      <c r="DS15" s="9">
        <v>188.405</v>
      </c>
      <c r="DT15" s="9">
        <v>110.71</v>
      </c>
      <c r="DU15" s="9">
        <v>46.058999999999997</v>
      </c>
      <c r="DV15" s="9">
        <v>64.650999999999996</v>
      </c>
      <c r="DW15" s="9">
        <v>106.181</v>
      </c>
      <c r="DX15" s="9">
        <v>60.34</v>
      </c>
      <c r="DY15" s="9">
        <v>45.84</v>
      </c>
      <c r="DZ15" s="9">
        <v>204.31800000000001</v>
      </c>
      <c r="EA15" s="9">
        <v>58.225000000000001</v>
      </c>
      <c r="EB15" s="9">
        <v>146.09299999999999</v>
      </c>
      <c r="EC15" s="9">
        <v>629.95299999999997</v>
      </c>
      <c r="ED15" s="9">
        <v>289.44400000000002</v>
      </c>
      <c r="EE15" s="9">
        <v>340.50900000000001</v>
      </c>
      <c r="EF15" s="9">
        <v>444.93700000000001</v>
      </c>
      <c r="EG15" s="9">
        <v>237.738</v>
      </c>
      <c r="EH15" s="9">
        <v>207.19900000000001</v>
      </c>
      <c r="EI15" s="9">
        <v>38.978999999999999</v>
      </c>
      <c r="EJ15" s="9">
        <v>13.663</v>
      </c>
      <c r="EK15" s="9">
        <v>25.315999999999999</v>
      </c>
      <c r="EL15" s="9">
        <v>185.01599999999999</v>
      </c>
      <c r="EM15" s="9">
        <v>51.706000000000003</v>
      </c>
      <c r="EN15" s="9">
        <v>133.31</v>
      </c>
      <c r="EO15" s="9">
        <v>244.45599999999999</v>
      </c>
      <c r="EP15" s="9">
        <v>143.285</v>
      </c>
      <c r="EQ15" s="9">
        <v>101.17100000000001</v>
      </c>
      <c r="ER15" s="9">
        <v>115.042</v>
      </c>
      <c r="ES15" s="9">
        <v>78.162000000000006</v>
      </c>
      <c r="ET15" s="9">
        <v>36.880000000000003</v>
      </c>
      <c r="EU15" s="9">
        <v>118.973</v>
      </c>
      <c r="EV15" s="9">
        <v>76.426000000000002</v>
      </c>
      <c r="EW15" s="9">
        <v>42.546999999999997</v>
      </c>
      <c r="EX15" s="9">
        <v>16.172000000000001</v>
      </c>
      <c r="EY15" s="9">
        <v>8.4339999999999993</v>
      </c>
      <c r="EZ15" s="9">
        <v>7.7370000000000001</v>
      </c>
      <c r="FA15" s="9">
        <v>125.483</v>
      </c>
      <c r="FB15" s="9">
        <v>66.858999999999995</v>
      </c>
      <c r="FC15" s="9">
        <v>58.624000000000002</v>
      </c>
      <c r="FD15" s="9">
        <v>4386.866</v>
      </c>
      <c r="FE15" s="9">
        <v>2281.8270000000002</v>
      </c>
      <c r="FF15" s="9">
        <v>2105.0390000000002</v>
      </c>
      <c r="FG15" s="9">
        <v>452.89800000000002</v>
      </c>
      <c r="FH15" s="9">
        <v>239.92699999999999</v>
      </c>
      <c r="FI15" s="9">
        <v>212.971</v>
      </c>
      <c r="FJ15" s="9">
        <v>121.185</v>
      </c>
      <c r="FK15" s="9">
        <v>63.578000000000003</v>
      </c>
      <c r="FL15" s="9">
        <v>57.606999999999999</v>
      </c>
      <c r="FM15" s="9">
        <v>120.997</v>
      </c>
      <c r="FN15" s="9">
        <v>61.387999999999998</v>
      </c>
      <c r="FO15" s="9">
        <v>59.61</v>
      </c>
      <c r="FP15" s="9">
        <v>210.71600000000001</v>
      </c>
      <c r="FQ15" s="9">
        <v>114.961</v>
      </c>
      <c r="FR15" s="9">
        <v>95.754000000000005</v>
      </c>
      <c r="FS15" s="9">
        <v>3933.9679999999998</v>
      </c>
      <c r="FT15" s="9">
        <v>2041.9</v>
      </c>
      <c r="FU15" s="9">
        <v>1892.068</v>
      </c>
      <c r="FV15" s="9">
        <v>1083.5419999999999</v>
      </c>
      <c r="FW15" s="9">
        <v>539.84699999999998</v>
      </c>
      <c r="FX15" s="9">
        <v>543.69500000000005</v>
      </c>
      <c r="FY15" s="9">
        <v>252.321</v>
      </c>
      <c r="FZ15" s="9">
        <v>122.286</v>
      </c>
      <c r="GA15" s="9">
        <v>130.03399999999999</v>
      </c>
      <c r="GB15" s="9">
        <v>324.15800000000002</v>
      </c>
      <c r="GC15" s="9">
        <v>169.88</v>
      </c>
      <c r="GD15" s="9">
        <v>154.27799999999999</v>
      </c>
      <c r="GE15" s="9">
        <v>507.06400000000002</v>
      </c>
      <c r="GF15" s="9">
        <v>247.68100000000001</v>
      </c>
      <c r="GG15" s="9">
        <v>259.38200000000001</v>
      </c>
      <c r="GH15" s="9">
        <v>2850.4259999999999</v>
      </c>
      <c r="GI15" s="9">
        <v>1502.0530000000001</v>
      </c>
      <c r="GJ15" s="9">
        <v>1348.373</v>
      </c>
      <c r="GK15" s="9">
        <v>828.11800000000005</v>
      </c>
      <c r="GL15" s="9">
        <v>420.71499999999997</v>
      </c>
      <c r="GM15" s="9">
        <v>407.404</v>
      </c>
      <c r="GN15" s="9">
        <v>2022.308</v>
      </c>
      <c r="GO15" s="9">
        <v>1081.338</v>
      </c>
      <c r="GP15" s="9">
        <v>940.97</v>
      </c>
      <c r="GQ15" s="9">
        <v>1121.7159999999999</v>
      </c>
      <c r="GR15" s="9">
        <v>562.48500000000001</v>
      </c>
      <c r="GS15" s="9">
        <v>559.23099999999999</v>
      </c>
      <c r="GT15" s="9">
        <v>900.59199999999998</v>
      </c>
      <c r="GU15" s="9">
        <v>518.85299999999995</v>
      </c>
      <c r="GV15" s="9">
        <v>381.73899999999998</v>
      </c>
      <c r="GW15" s="9">
        <v>209.06299999999999</v>
      </c>
      <c r="GX15" s="9">
        <v>122.01</v>
      </c>
      <c r="GY15" s="9">
        <v>87.054000000000002</v>
      </c>
      <c r="GZ15" s="9">
        <v>4177.8029999999999</v>
      </c>
      <c r="HA15" s="9">
        <v>2159.817</v>
      </c>
      <c r="HB15" s="9">
        <v>2017.9860000000001</v>
      </c>
      <c r="HC15" s="9">
        <v>5976.451</v>
      </c>
      <c r="HD15" s="9">
        <v>2906.6849999999999</v>
      </c>
      <c r="HE15" s="9">
        <v>3069.7649999999999</v>
      </c>
      <c r="HF15" s="9">
        <v>838.31399999999996</v>
      </c>
      <c r="HG15" s="9">
        <v>413.30700000000002</v>
      </c>
      <c r="HH15" s="9">
        <v>425.00700000000001</v>
      </c>
      <c r="HI15" s="9">
        <v>608.99</v>
      </c>
      <c r="HJ15" s="9">
        <v>306.44900000000001</v>
      </c>
      <c r="HK15" s="9">
        <v>302.54199999999997</v>
      </c>
      <c r="HL15" s="9">
        <v>352.40800000000002</v>
      </c>
      <c r="HM15" s="9">
        <v>194.839</v>
      </c>
      <c r="HN15" s="9">
        <v>157.57</v>
      </c>
      <c r="HO15" s="9">
        <v>256.58199999999999</v>
      </c>
      <c r="HP15" s="9">
        <v>111.61</v>
      </c>
      <c r="HQ15" s="9">
        <v>144.97200000000001</v>
      </c>
      <c r="HR15" s="9">
        <v>61.738</v>
      </c>
      <c r="HS15" s="9">
        <v>24.585000000000001</v>
      </c>
      <c r="HT15" s="9">
        <v>37.152999999999999</v>
      </c>
      <c r="HU15" s="9">
        <v>72.528999999999996</v>
      </c>
      <c r="HV15" s="9">
        <v>44.371000000000002</v>
      </c>
      <c r="HW15" s="9">
        <v>28.158999999999999</v>
      </c>
      <c r="HX15" s="9">
        <v>156.79400000000001</v>
      </c>
      <c r="HY15" s="9">
        <v>62.487000000000002</v>
      </c>
      <c r="HZ15" s="9">
        <v>94.307000000000002</v>
      </c>
      <c r="IA15" s="9">
        <v>259.71199999999999</v>
      </c>
      <c r="IB15" s="9">
        <v>125.19799999999999</v>
      </c>
      <c r="IC15" s="9">
        <v>134.51300000000001</v>
      </c>
      <c r="ID15" s="9">
        <v>145.79900000000001</v>
      </c>
      <c r="IE15" s="9">
        <v>80.929000000000002</v>
      </c>
      <c r="IF15" s="9">
        <v>64.870999999999995</v>
      </c>
      <c r="IG15" s="9">
        <v>10.429</v>
      </c>
      <c r="IH15" s="9">
        <v>2.46</v>
      </c>
      <c r="II15" s="9">
        <v>7.968</v>
      </c>
      <c r="IJ15" s="9">
        <v>113.91200000000001</v>
      </c>
      <c r="IK15" s="9">
        <v>44.27</v>
      </c>
      <c r="IL15" s="9">
        <v>69.643000000000001</v>
      </c>
      <c r="IM15" s="9">
        <v>178.67500000000001</v>
      </c>
      <c r="IN15" s="9">
        <v>103.67</v>
      </c>
      <c r="IO15" s="9">
        <v>75.006</v>
      </c>
      <c r="IP15" s="9">
        <v>80.8</v>
      </c>
      <c r="IQ15" s="9">
        <v>50.970999999999997</v>
      </c>
    </row>
    <row r="16" spans="1:251">
      <c r="A16" s="10">
        <v>43862</v>
      </c>
      <c r="B16" s="9">
        <v>111.789</v>
      </c>
      <c r="C16" s="9">
        <v>129.44</v>
      </c>
      <c r="D16" s="9">
        <v>1645.12</v>
      </c>
      <c r="E16" s="9">
        <v>829.94500000000005</v>
      </c>
      <c r="F16" s="9">
        <v>815.17600000000004</v>
      </c>
      <c r="G16" s="9">
        <v>3092.0230000000001</v>
      </c>
      <c r="H16" s="9">
        <v>1587.547</v>
      </c>
      <c r="I16" s="9">
        <v>1504.4760000000001</v>
      </c>
      <c r="J16" s="9">
        <v>692.34799999999996</v>
      </c>
      <c r="K16" s="9">
        <v>330.435</v>
      </c>
      <c r="L16" s="9">
        <v>361.91300000000001</v>
      </c>
      <c r="M16" s="9">
        <v>445.3</v>
      </c>
      <c r="N16" s="9">
        <v>201.19200000000001</v>
      </c>
      <c r="O16" s="9">
        <v>244.108</v>
      </c>
      <c r="P16" s="9">
        <v>317.233</v>
      </c>
      <c r="Q16" s="9">
        <v>144.351</v>
      </c>
      <c r="R16" s="9">
        <v>172.88200000000001</v>
      </c>
      <c r="S16" s="9">
        <v>128.06700000000001</v>
      </c>
      <c r="T16" s="9">
        <v>56.841000000000001</v>
      </c>
      <c r="U16" s="9">
        <v>71.225999999999999</v>
      </c>
      <c r="V16" s="9">
        <v>111.364</v>
      </c>
      <c r="W16" s="9">
        <v>42.042000000000002</v>
      </c>
      <c r="X16" s="9">
        <v>69.322000000000003</v>
      </c>
      <c r="Y16" s="9">
        <v>91.197000000000003</v>
      </c>
      <c r="Z16" s="9">
        <v>54.521999999999998</v>
      </c>
      <c r="AA16" s="9">
        <v>36.676000000000002</v>
      </c>
      <c r="AB16" s="9">
        <v>155.851</v>
      </c>
      <c r="AC16" s="9">
        <v>74.721000000000004</v>
      </c>
      <c r="AD16" s="9">
        <v>81.13</v>
      </c>
      <c r="AE16" s="9">
        <v>319.29000000000002</v>
      </c>
      <c r="AF16" s="9">
        <v>143.34</v>
      </c>
      <c r="AG16" s="9">
        <v>175.95</v>
      </c>
      <c r="AH16" s="9">
        <v>180.696</v>
      </c>
      <c r="AI16" s="9">
        <v>78.921999999999997</v>
      </c>
      <c r="AJ16" s="9">
        <v>101.774</v>
      </c>
      <c r="AK16" s="9">
        <v>36.688000000000002</v>
      </c>
      <c r="AL16" s="9">
        <v>10.557</v>
      </c>
      <c r="AM16" s="9">
        <v>26.131</v>
      </c>
      <c r="AN16" s="9">
        <v>138.59399999999999</v>
      </c>
      <c r="AO16" s="9">
        <v>64.418000000000006</v>
      </c>
      <c r="AP16" s="9">
        <v>74.176000000000002</v>
      </c>
      <c r="AQ16" s="9">
        <v>168.988</v>
      </c>
      <c r="AR16" s="9">
        <v>97.691999999999993</v>
      </c>
      <c r="AS16" s="9">
        <v>71.296000000000006</v>
      </c>
      <c r="AT16" s="9">
        <v>60.774000000000001</v>
      </c>
      <c r="AU16" s="9">
        <v>37.93</v>
      </c>
      <c r="AV16" s="9">
        <v>22.844000000000001</v>
      </c>
      <c r="AW16" s="9">
        <v>60.533000000000001</v>
      </c>
      <c r="AX16" s="9">
        <v>32.866999999999997</v>
      </c>
      <c r="AY16" s="9">
        <v>27.666</v>
      </c>
      <c r="AZ16" s="9">
        <v>16.21</v>
      </c>
      <c r="BA16" s="9">
        <v>8.3019999999999996</v>
      </c>
      <c r="BB16" s="9">
        <v>7.907</v>
      </c>
      <c r="BC16" s="9">
        <v>108.455</v>
      </c>
      <c r="BD16" s="9">
        <v>64.825000000000003</v>
      </c>
      <c r="BE16" s="9">
        <v>43.63</v>
      </c>
      <c r="BF16" s="9">
        <v>5745.7529999999997</v>
      </c>
      <c r="BG16" s="9">
        <v>3029.6480000000001</v>
      </c>
      <c r="BH16" s="9">
        <v>2716.105</v>
      </c>
      <c r="BI16" s="9">
        <v>1133.7829999999999</v>
      </c>
      <c r="BJ16" s="9">
        <v>587.88400000000001</v>
      </c>
      <c r="BK16" s="9">
        <v>545.899</v>
      </c>
      <c r="BL16" s="9">
        <v>266.92099999999999</v>
      </c>
      <c r="BM16" s="9">
        <v>125.518</v>
      </c>
      <c r="BN16" s="9">
        <v>141.40299999999999</v>
      </c>
      <c r="BO16" s="9">
        <v>320.73200000000003</v>
      </c>
      <c r="BP16" s="9">
        <v>163.09100000000001</v>
      </c>
      <c r="BQ16" s="9">
        <v>157.64099999999999</v>
      </c>
      <c r="BR16" s="9">
        <v>546.13</v>
      </c>
      <c r="BS16" s="9">
        <v>299.274</v>
      </c>
      <c r="BT16" s="9">
        <v>246.85499999999999</v>
      </c>
      <c r="BU16" s="9">
        <v>4611.9690000000001</v>
      </c>
      <c r="BV16" s="9">
        <v>2441.7640000000001</v>
      </c>
      <c r="BW16" s="9">
        <v>2170.2049999999999</v>
      </c>
      <c r="BX16" s="9">
        <v>2437.6469999999999</v>
      </c>
      <c r="BY16" s="9">
        <v>1280.952</v>
      </c>
      <c r="BZ16" s="9">
        <v>1156.6949999999999</v>
      </c>
      <c r="CA16" s="9">
        <v>654.02599999999995</v>
      </c>
      <c r="CB16" s="9">
        <v>326.25900000000001</v>
      </c>
      <c r="CC16" s="9">
        <v>327.76799999999997</v>
      </c>
      <c r="CD16" s="9">
        <v>750.26</v>
      </c>
      <c r="CE16" s="9">
        <v>403.84199999999998</v>
      </c>
      <c r="CF16" s="9">
        <v>346.41800000000001</v>
      </c>
      <c r="CG16" s="9">
        <v>1033.3610000000001</v>
      </c>
      <c r="CH16" s="9">
        <v>550.85199999999998</v>
      </c>
      <c r="CI16" s="9">
        <v>482.50900000000001</v>
      </c>
      <c r="CJ16" s="9">
        <v>2174.3220000000001</v>
      </c>
      <c r="CK16" s="9">
        <v>1160.8119999999999</v>
      </c>
      <c r="CL16" s="9">
        <v>1013.51</v>
      </c>
      <c r="CM16" s="9">
        <v>1209.6559999999999</v>
      </c>
      <c r="CN16" s="9">
        <v>641.23</v>
      </c>
      <c r="CO16" s="9">
        <v>568.42600000000004</v>
      </c>
      <c r="CP16" s="9">
        <v>964.66600000000005</v>
      </c>
      <c r="CQ16" s="9">
        <v>519.58299999999997</v>
      </c>
      <c r="CR16" s="9">
        <v>445.084</v>
      </c>
      <c r="CS16" s="9">
        <v>847.00900000000001</v>
      </c>
      <c r="CT16" s="9">
        <v>447.83199999999999</v>
      </c>
      <c r="CU16" s="9">
        <v>399.178</v>
      </c>
      <c r="CV16" s="9">
        <v>117.657</v>
      </c>
      <c r="CW16" s="9">
        <v>71.751000000000005</v>
      </c>
      <c r="CX16" s="9">
        <v>45.905999999999999</v>
      </c>
      <c r="CY16" s="9">
        <v>563.32799999999997</v>
      </c>
      <c r="CZ16" s="9">
        <v>323.57400000000001</v>
      </c>
      <c r="DA16" s="9">
        <v>239.75399999999999</v>
      </c>
      <c r="DB16" s="9">
        <v>5182.4250000000002</v>
      </c>
      <c r="DC16" s="9">
        <v>2706.0740000000001</v>
      </c>
      <c r="DD16" s="9">
        <v>2476.3510000000001</v>
      </c>
      <c r="DE16" s="9">
        <v>6987.3919999999998</v>
      </c>
      <c r="DF16" s="9">
        <v>3427.7280000000001</v>
      </c>
      <c r="DG16" s="9">
        <v>3559.6640000000002</v>
      </c>
      <c r="DH16" s="9">
        <v>1429.961</v>
      </c>
      <c r="DI16" s="9">
        <v>726.16099999999994</v>
      </c>
      <c r="DJ16" s="9">
        <v>703.8</v>
      </c>
      <c r="DK16" s="9">
        <v>1120.8689999999999</v>
      </c>
      <c r="DL16" s="9">
        <v>606.27</v>
      </c>
      <c r="DM16" s="9">
        <v>514.59900000000005</v>
      </c>
      <c r="DN16" s="9">
        <v>783.452</v>
      </c>
      <c r="DO16" s="9">
        <v>442.82499999999999</v>
      </c>
      <c r="DP16" s="9">
        <v>340.62700000000001</v>
      </c>
      <c r="DQ16" s="9">
        <v>337.41699999999997</v>
      </c>
      <c r="DR16" s="9">
        <v>163.44499999999999</v>
      </c>
      <c r="DS16" s="9">
        <v>173.97200000000001</v>
      </c>
      <c r="DT16" s="9">
        <v>113.416</v>
      </c>
      <c r="DU16" s="9">
        <v>52.033000000000001</v>
      </c>
      <c r="DV16" s="9">
        <v>61.383000000000003</v>
      </c>
      <c r="DW16" s="9">
        <v>101.827</v>
      </c>
      <c r="DX16" s="9">
        <v>59.927999999999997</v>
      </c>
      <c r="DY16" s="9">
        <v>41.899000000000001</v>
      </c>
      <c r="DZ16" s="9">
        <v>207.26499999999999</v>
      </c>
      <c r="EA16" s="9">
        <v>59.963000000000001</v>
      </c>
      <c r="EB16" s="9">
        <v>147.30199999999999</v>
      </c>
      <c r="EC16" s="9">
        <v>638.46199999999999</v>
      </c>
      <c r="ED16" s="9">
        <v>308.38600000000002</v>
      </c>
      <c r="EE16" s="9">
        <v>330.07600000000002</v>
      </c>
      <c r="EF16" s="9">
        <v>444.51900000000001</v>
      </c>
      <c r="EG16" s="9">
        <v>249.96100000000001</v>
      </c>
      <c r="EH16" s="9">
        <v>194.55699999999999</v>
      </c>
      <c r="EI16" s="9">
        <v>33.015999999999998</v>
      </c>
      <c r="EJ16" s="9">
        <v>16.620999999999999</v>
      </c>
      <c r="EK16" s="9">
        <v>16.396000000000001</v>
      </c>
      <c r="EL16" s="9">
        <v>193.94300000000001</v>
      </c>
      <c r="EM16" s="9">
        <v>58.424999999999997</v>
      </c>
      <c r="EN16" s="9">
        <v>135.518</v>
      </c>
      <c r="EO16" s="9">
        <v>233.958</v>
      </c>
      <c r="EP16" s="9">
        <v>135.07900000000001</v>
      </c>
      <c r="EQ16" s="9">
        <v>98.879000000000005</v>
      </c>
      <c r="ER16" s="9">
        <v>102.643</v>
      </c>
      <c r="ES16" s="9">
        <v>67.554000000000002</v>
      </c>
      <c r="ET16" s="9">
        <v>35.088999999999999</v>
      </c>
      <c r="EU16" s="9">
        <v>118.809</v>
      </c>
      <c r="EV16" s="9">
        <v>73.611999999999995</v>
      </c>
      <c r="EW16" s="9">
        <v>45.195999999999998</v>
      </c>
      <c r="EX16" s="9">
        <v>16.202000000000002</v>
      </c>
      <c r="EY16" s="9">
        <v>6.8949999999999996</v>
      </c>
      <c r="EZ16" s="9">
        <v>9.3070000000000004</v>
      </c>
      <c r="FA16" s="9">
        <v>115.149</v>
      </c>
      <c r="FB16" s="9">
        <v>61.466999999999999</v>
      </c>
      <c r="FC16" s="9">
        <v>53.682000000000002</v>
      </c>
      <c r="FD16" s="9">
        <v>4477.5690000000004</v>
      </c>
      <c r="FE16" s="9">
        <v>2338.1060000000002</v>
      </c>
      <c r="FF16" s="9">
        <v>2139.462</v>
      </c>
      <c r="FG16" s="9">
        <v>442.63099999999997</v>
      </c>
      <c r="FH16" s="9">
        <v>225.965</v>
      </c>
      <c r="FI16" s="9">
        <v>216.666</v>
      </c>
      <c r="FJ16" s="9">
        <v>110.443</v>
      </c>
      <c r="FK16" s="9">
        <v>58.273000000000003</v>
      </c>
      <c r="FL16" s="9">
        <v>52.17</v>
      </c>
      <c r="FM16" s="9">
        <v>132.624</v>
      </c>
      <c r="FN16" s="9">
        <v>68.072999999999993</v>
      </c>
      <c r="FO16" s="9">
        <v>64.551000000000002</v>
      </c>
      <c r="FP16" s="9">
        <v>199.56399999999999</v>
      </c>
      <c r="FQ16" s="9">
        <v>99.619</v>
      </c>
      <c r="FR16" s="9">
        <v>99.944999999999993</v>
      </c>
      <c r="FS16" s="9">
        <v>4034.9380000000001</v>
      </c>
      <c r="FT16" s="9">
        <v>2112.1410000000001</v>
      </c>
      <c r="FU16" s="9">
        <v>1922.796</v>
      </c>
      <c r="FV16" s="9">
        <v>1147.241</v>
      </c>
      <c r="FW16" s="9">
        <v>567.03</v>
      </c>
      <c r="FX16" s="9">
        <v>580.21</v>
      </c>
      <c r="FY16" s="9">
        <v>256.40300000000002</v>
      </c>
      <c r="FZ16" s="9">
        <v>129.06100000000001</v>
      </c>
      <c r="GA16" s="9">
        <v>127.343</v>
      </c>
      <c r="GB16" s="9">
        <v>386.19400000000002</v>
      </c>
      <c r="GC16" s="9">
        <v>192.16800000000001</v>
      </c>
      <c r="GD16" s="9">
        <v>194.02600000000001</v>
      </c>
      <c r="GE16" s="9">
        <v>504.64400000000001</v>
      </c>
      <c r="GF16" s="9">
        <v>245.80199999999999</v>
      </c>
      <c r="GG16" s="9">
        <v>258.84199999999998</v>
      </c>
      <c r="GH16" s="9">
        <v>2887.6970000000001</v>
      </c>
      <c r="GI16" s="9">
        <v>1545.1110000000001</v>
      </c>
      <c r="GJ16" s="9">
        <v>1342.586</v>
      </c>
      <c r="GK16" s="9">
        <v>788.59699999999998</v>
      </c>
      <c r="GL16" s="9">
        <v>407.30700000000002</v>
      </c>
      <c r="GM16" s="9">
        <v>381.29</v>
      </c>
      <c r="GN16" s="9">
        <v>2099.1</v>
      </c>
      <c r="GO16" s="9">
        <v>1137.8040000000001</v>
      </c>
      <c r="GP16" s="9">
        <v>961.29600000000005</v>
      </c>
      <c r="GQ16" s="9">
        <v>1164.6030000000001</v>
      </c>
      <c r="GR16" s="9">
        <v>583.68100000000004</v>
      </c>
      <c r="GS16" s="9">
        <v>580.92200000000003</v>
      </c>
      <c r="GT16" s="9">
        <v>934.49699999999996</v>
      </c>
      <c r="GU16" s="9">
        <v>554.12300000000005</v>
      </c>
      <c r="GV16" s="9">
        <v>380.37400000000002</v>
      </c>
      <c r="GW16" s="9">
        <v>214.86500000000001</v>
      </c>
      <c r="GX16" s="9">
        <v>120.01600000000001</v>
      </c>
      <c r="GY16" s="9">
        <v>94.849000000000004</v>
      </c>
      <c r="GZ16" s="9">
        <v>4262.7039999999997</v>
      </c>
      <c r="HA16" s="9">
        <v>2218.0909999999999</v>
      </c>
      <c r="HB16" s="9">
        <v>2044.6130000000001</v>
      </c>
      <c r="HC16" s="9">
        <v>6066.027</v>
      </c>
      <c r="HD16" s="9">
        <v>2948.1439999999998</v>
      </c>
      <c r="HE16" s="9">
        <v>3117.8829999999998</v>
      </c>
      <c r="HF16" s="9">
        <v>889.529</v>
      </c>
      <c r="HG16" s="9">
        <v>436.03199999999998</v>
      </c>
      <c r="HH16" s="9">
        <v>453.49700000000001</v>
      </c>
      <c r="HI16" s="9">
        <v>658.73900000000003</v>
      </c>
      <c r="HJ16" s="9">
        <v>328.44499999999999</v>
      </c>
      <c r="HK16" s="9">
        <v>330.29399999999998</v>
      </c>
      <c r="HL16" s="9">
        <v>385.798</v>
      </c>
      <c r="HM16" s="9">
        <v>214.261</v>
      </c>
      <c r="HN16" s="9">
        <v>171.53800000000001</v>
      </c>
      <c r="HO16" s="9">
        <v>272.94099999999997</v>
      </c>
      <c r="HP16" s="9">
        <v>114.184</v>
      </c>
      <c r="HQ16" s="9">
        <v>158.756</v>
      </c>
      <c r="HR16" s="9">
        <v>76.391000000000005</v>
      </c>
      <c r="HS16" s="9">
        <v>25.876999999999999</v>
      </c>
      <c r="HT16" s="9">
        <v>50.514000000000003</v>
      </c>
      <c r="HU16" s="9">
        <v>73.426000000000002</v>
      </c>
      <c r="HV16" s="9">
        <v>42.9</v>
      </c>
      <c r="HW16" s="9">
        <v>30.526</v>
      </c>
      <c r="HX16" s="9">
        <v>157.364</v>
      </c>
      <c r="HY16" s="9">
        <v>64.686999999999998</v>
      </c>
      <c r="HZ16" s="9">
        <v>92.677999999999997</v>
      </c>
      <c r="IA16" s="9">
        <v>247.42400000000001</v>
      </c>
      <c r="IB16" s="9">
        <v>116.477</v>
      </c>
      <c r="IC16" s="9">
        <v>130.947</v>
      </c>
      <c r="ID16" s="9">
        <v>142.03899999999999</v>
      </c>
      <c r="IE16" s="9">
        <v>76.227999999999994</v>
      </c>
      <c r="IF16" s="9">
        <v>65.811000000000007</v>
      </c>
      <c r="IG16" s="9">
        <v>13.840999999999999</v>
      </c>
      <c r="IH16" s="9">
        <v>2.129</v>
      </c>
      <c r="II16" s="9">
        <v>11.712</v>
      </c>
      <c r="IJ16" s="9">
        <v>105.38500000000001</v>
      </c>
      <c r="IK16" s="9">
        <v>40.249000000000002</v>
      </c>
      <c r="IL16" s="9">
        <v>65.135999999999996</v>
      </c>
      <c r="IM16" s="9">
        <v>198.23099999999999</v>
      </c>
      <c r="IN16" s="9">
        <v>111.125</v>
      </c>
      <c r="IO16" s="9">
        <v>87.105999999999995</v>
      </c>
      <c r="IP16" s="9">
        <v>89.028999999999996</v>
      </c>
      <c r="IQ16" s="9">
        <v>57.872999999999998</v>
      </c>
    </row>
    <row r="17" spans="1:251">
      <c r="A17" s="10">
        <v>44228</v>
      </c>
      <c r="B17" s="9">
        <v>118.268</v>
      </c>
      <c r="C17" s="9">
        <v>118.584</v>
      </c>
      <c r="D17" s="9">
        <v>1568.212</v>
      </c>
      <c r="E17" s="9">
        <v>780.17600000000004</v>
      </c>
      <c r="F17" s="9">
        <v>788.03700000000003</v>
      </c>
      <c r="G17" s="9">
        <v>2983.5349999999999</v>
      </c>
      <c r="H17" s="9">
        <v>1533.942</v>
      </c>
      <c r="I17" s="9">
        <v>1449.5930000000001</v>
      </c>
      <c r="J17" s="9">
        <v>640.91800000000001</v>
      </c>
      <c r="K17" s="9">
        <v>304.34399999999999</v>
      </c>
      <c r="L17" s="9">
        <v>336.57400000000001</v>
      </c>
      <c r="M17" s="9">
        <v>444.58</v>
      </c>
      <c r="N17" s="9">
        <v>202.21</v>
      </c>
      <c r="O17" s="9">
        <v>242.37</v>
      </c>
      <c r="P17" s="9">
        <v>306.00700000000001</v>
      </c>
      <c r="Q17" s="9">
        <v>153.06800000000001</v>
      </c>
      <c r="R17" s="9">
        <v>152.93899999999999</v>
      </c>
      <c r="S17" s="9">
        <v>138.57300000000001</v>
      </c>
      <c r="T17" s="9">
        <v>49.140999999999998</v>
      </c>
      <c r="U17" s="9">
        <v>89.430999999999997</v>
      </c>
      <c r="V17" s="9">
        <v>94.57</v>
      </c>
      <c r="W17" s="9">
        <v>42.715000000000003</v>
      </c>
      <c r="X17" s="9">
        <v>51.854999999999997</v>
      </c>
      <c r="Y17" s="9">
        <v>92.555000000000007</v>
      </c>
      <c r="Z17" s="9">
        <v>51.298000000000002</v>
      </c>
      <c r="AA17" s="9">
        <v>41.256999999999998</v>
      </c>
      <c r="AB17" s="9">
        <v>103.78400000000001</v>
      </c>
      <c r="AC17" s="9">
        <v>50.835999999999999</v>
      </c>
      <c r="AD17" s="9">
        <v>52.947000000000003</v>
      </c>
      <c r="AE17" s="9">
        <v>263.24900000000002</v>
      </c>
      <c r="AF17" s="9">
        <v>123.38800000000001</v>
      </c>
      <c r="AG17" s="9">
        <v>139.86000000000001</v>
      </c>
      <c r="AH17" s="9">
        <v>159.726</v>
      </c>
      <c r="AI17" s="9">
        <v>73.81</v>
      </c>
      <c r="AJ17" s="9">
        <v>85.917000000000002</v>
      </c>
      <c r="AK17" s="9">
        <v>27.937000000000001</v>
      </c>
      <c r="AL17" s="9">
        <v>12.712999999999999</v>
      </c>
      <c r="AM17" s="9">
        <v>15.224</v>
      </c>
      <c r="AN17" s="9">
        <v>103.52200000000001</v>
      </c>
      <c r="AO17" s="9">
        <v>49.579000000000001</v>
      </c>
      <c r="AP17" s="9">
        <v>53.944000000000003</v>
      </c>
      <c r="AQ17" s="9">
        <v>169.941</v>
      </c>
      <c r="AR17" s="9">
        <v>97.013999999999996</v>
      </c>
      <c r="AS17" s="9">
        <v>72.927000000000007</v>
      </c>
      <c r="AT17" s="9">
        <v>85.662999999999997</v>
      </c>
      <c r="AU17" s="9">
        <v>49.762999999999998</v>
      </c>
      <c r="AV17" s="9">
        <v>35.899000000000001</v>
      </c>
      <c r="AW17" s="9">
        <v>77.125</v>
      </c>
      <c r="AX17" s="9">
        <v>44.457999999999998</v>
      </c>
      <c r="AY17" s="9">
        <v>32.667000000000002</v>
      </c>
      <c r="AZ17" s="9">
        <v>21.050999999999998</v>
      </c>
      <c r="BA17" s="9">
        <v>14.105</v>
      </c>
      <c r="BB17" s="9">
        <v>6.9450000000000003</v>
      </c>
      <c r="BC17" s="9">
        <v>92.816000000000003</v>
      </c>
      <c r="BD17" s="9">
        <v>52.555999999999997</v>
      </c>
      <c r="BE17" s="9">
        <v>40.26</v>
      </c>
      <c r="BF17" s="9">
        <v>5739.5129999999999</v>
      </c>
      <c r="BG17" s="9">
        <v>3021.384</v>
      </c>
      <c r="BH17" s="9">
        <v>2718.13</v>
      </c>
      <c r="BI17" s="9">
        <v>1026.903</v>
      </c>
      <c r="BJ17" s="9">
        <v>516.22299999999996</v>
      </c>
      <c r="BK17" s="9">
        <v>510.68</v>
      </c>
      <c r="BL17" s="9">
        <v>294.98700000000002</v>
      </c>
      <c r="BM17" s="9">
        <v>138.39099999999999</v>
      </c>
      <c r="BN17" s="9">
        <v>156.596</v>
      </c>
      <c r="BO17" s="9">
        <v>311.63799999999998</v>
      </c>
      <c r="BP17" s="9">
        <v>146.86099999999999</v>
      </c>
      <c r="BQ17" s="9">
        <v>164.77699999999999</v>
      </c>
      <c r="BR17" s="9">
        <v>420.27800000000002</v>
      </c>
      <c r="BS17" s="9">
        <v>230.971</v>
      </c>
      <c r="BT17" s="9">
        <v>189.30699999999999</v>
      </c>
      <c r="BU17" s="9">
        <v>4712.6099999999997</v>
      </c>
      <c r="BV17" s="9">
        <v>2505.1610000000001</v>
      </c>
      <c r="BW17" s="9">
        <v>2207.4499999999998</v>
      </c>
      <c r="BX17" s="9">
        <v>2411.0030000000002</v>
      </c>
      <c r="BY17" s="9">
        <v>1256.2080000000001</v>
      </c>
      <c r="BZ17" s="9">
        <v>1154.7950000000001</v>
      </c>
      <c r="CA17" s="9">
        <v>608.32600000000002</v>
      </c>
      <c r="CB17" s="9">
        <v>306.76799999999997</v>
      </c>
      <c r="CC17" s="9">
        <v>301.55799999999999</v>
      </c>
      <c r="CD17" s="9">
        <v>719.29600000000005</v>
      </c>
      <c r="CE17" s="9">
        <v>384.33499999999998</v>
      </c>
      <c r="CF17" s="9">
        <v>334.96100000000001</v>
      </c>
      <c r="CG17" s="9">
        <v>1083.3810000000001</v>
      </c>
      <c r="CH17" s="9">
        <v>565.10500000000002</v>
      </c>
      <c r="CI17" s="9">
        <v>518.27599999999995</v>
      </c>
      <c r="CJ17" s="9">
        <v>2301.6080000000002</v>
      </c>
      <c r="CK17" s="9">
        <v>1248.953</v>
      </c>
      <c r="CL17" s="9">
        <v>1052.655</v>
      </c>
      <c r="CM17" s="9">
        <v>1322.0409999999999</v>
      </c>
      <c r="CN17" s="9">
        <v>712.85900000000004</v>
      </c>
      <c r="CO17" s="9">
        <v>609.18200000000002</v>
      </c>
      <c r="CP17" s="9">
        <v>979.56600000000003</v>
      </c>
      <c r="CQ17" s="9">
        <v>536.09400000000005</v>
      </c>
      <c r="CR17" s="9">
        <v>443.47199999999998</v>
      </c>
      <c r="CS17" s="9">
        <v>857.01599999999996</v>
      </c>
      <c r="CT17" s="9">
        <v>464.94400000000002</v>
      </c>
      <c r="CU17" s="9">
        <v>392.072</v>
      </c>
      <c r="CV17" s="9">
        <v>122.551</v>
      </c>
      <c r="CW17" s="9">
        <v>71.150000000000006</v>
      </c>
      <c r="CX17" s="9">
        <v>51.401000000000003</v>
      </c>
      <c r="CY17" s="9">
        <v>485.50799999999998</v>
      </c>
      <c r="CZ17" s="9">
        <v>259.24900000000002</v>
      </c>
      <c r="DA17" s="9">
        <v>226.25899999999999</v>
      </c>
      <c r="DB17" s="9">
        <v>5254.0050000000001</v>
      </c>
      <c r="DC17" s="9">
        <v>2762.1350000000002</v>
      </c>
      <c r="DD17" s="9">
        <v>2491.8710000000001</v>
      </c>
      <c r="DE17" s="9">
        <v>6992.3549999999996</v>
      </c>
      <c r="DF17" s="9">
        <v>3434.893</v>
      </c>
      <c r="DG17" s="9">
        <v>3557.4609999999998</v>
      </c>
      <c r="DH17" s="9">
        <v>1332.93</v>
      </c>
      <c r="DI17" s="9">
        <v>630.779</v>
      </c>
      <c r="DJ17" s="9">
        <v>702.15099999999995</v>
      </c>
      <c r="DK17" s="9">
        <v>1025.884</v>
      </c>
      <c r="DL17" s="9">
        <v>515.197</v>
      </c>
      <c r="DM17" s="9">
        <v>510.68799999999999</v>
      </c>
      <c r="DN17" s="9">
        <v>696.42899999999997</v>
      </c>
      <c r="DO17" s="9">
        <v>360.851</v>
      </c>
      <c r="DP17" s="9">
        <v>335.57799999999997</v>
      </c>
      <c r="DQ17" s="9">
        <v>329.45499999999998</v>
      </c>
      <c r="DR17" s="9">
        <v>154.345</v>
      </c>
      <c r="DS17" s="9">
        <v>175.11</v>
      </c>
      <c r="DT17" s="9">
        <v>102.68600000000001</v>
      </c>
      <c r="DU17" s="9">
        <v>41.548999999999999</v>
      </c>
      <c r="DV17" s="9">
        <v>61.137</v>
      </c>
      <c r="DW17" s="9">
        <v>118.89</v>
      </c>
      <c r="DX17" s="9">
        <v>70.923000000000002</v>
      </c>
      <c r="DY17" s="9">
        <v>47.966999999999999</v>
      </c>
      <c r="DZ17" s="9">
        <v>188.15600000000001</v>
      </c>
      <c r="EA17" s="9">
        <v>44.66</v>
      </c>
      <c r="EB17" s="9">
        <v>143.49600000000001</v>
      </c>
      <c r="EC17" s="9">
        <v>510.92</v>
      </c>
      <c r="ED17" s="9">
        <v>223.68</v>
      </c>
      <c r="EE17" s="9">
        <v>287.24</v>
      </c>
      <c r="EF17" s="9">
        <v>330.15899999999999</v>
      </c>
      <c r="EG17" s="9">
        <v>175.874</v>
      </c>
      <c r="EH17" s="9">
        <v>154.285</v>
      </c>
      <c r="EI17" s="9">
        <v>29.295000000000002</v>
      </c>
      <c r="EJ17" s="9">
        <v>12.31</v>
      </c>
      <c r="EK17" s="9">
        <v>16.984999999999999</v>
      </c>
      <c r="EL17" s="9">
        <v>180.76</v>
      </c>
      <c r="EM17" s="9">
        <v>47.805999999999997</v>
      </c>
      <c r="EN17" s="9">
        <v>132.95500000000001</v>
      </c>
      <c r="EO17" s="9">
        <v>281.63400000000001</v>
      </c>
      <c r="EP17" s="9">
        <v>151.15199999999999</v>
      </c>
      <c r="EQ17" s="9">
        <v>130.482</v>
      </c>
      <c r="ER17" s="9">
        <v>170.88499999999999</v>
      </c>
      <c r="ES17" s="9">
        <v>96.09</v>
      </c>
      <c r="ET17" s="9">
        <v>74.795000000000002</v>
      </c>
      <c r="EU17" s="9">
        <v>155.34899999999999</v>
      </c>
      <c r="EV17" s="9">
        <v>83.375</v>
      </c>
      <c r="EW17" s="9">
        <v>71.974000000000004</v>
      </c>
      <c r="EX17" s="9">
        <v>22.565999999999999</v>
      </c>
      <c r="EY17" s="9">
        <v>10.62</v>
      </c>
      <c r="EZ17" s="9">
        <v>11.946</v>
      </c>
      <c r="FA17" s="9">
        <v>126.286</v>
      </c>
      <c r="FB17" s="9">
        <v>67.777000000000001</v>
      </c>
      <c r="FC17" s="9">
        <v>58.508000000000003</v>
      </c>
      <c r="FD17" s="9">
        <v>4477.058</v>
      </c>
      <c r="FE17" s="9">
        <v>2321.931</v>
      </c>
      <c r="FF17" s="9">
        <v>2155.127</v>
      </c>
      <c r="FG17" s="9">
        <v>443.83600000000001</v>
      </c>
      <c r="FH17" s="9">
        <v>226.73500000000001</v>
      </c>
      <c r="FI17" s="9">
        <v>217.101</v>
      </c>
      <c r="FJ17" s="9">
        <v>121.99299999999999</v>
      </c>
      <c r="FK17" s="9">
        <v>64.411000000000001</v>
      </c>
      <c r="FL17" s="9">
        <v>57.581000000000003</v>
      </c>
      <c r="FM17" s="9">
        <v>132.03399999999999</v>
      </c>
      <c r="FN17" s="9">
        <v>63.95</v>
      </c>
      <c r="FO17" s="9">
        <v>68.084000000000003</v>
      </c>
      <c r="FP17" s="9">
        <v>189.81</v>
      </c>
      <c r="FQ17" s="9">
        <v>98.373999999999995</v>
      </c>
      <c r="FR17" s="9">
        <v>91.436000000000007</v>
      </c>
      <c r="FS17" s="9">
        <v>4033.2220000000002</v>
      </c>
      <c r="FT17" s="9">
        <v>2095.1950000000002</v>
      </c>
      <c r="FU17" s="9">
        <v>1938.0260000000001</v>
      </c>
      <c r="FV17" s="9">
        <v>1090.6669999999999</v>
      </c>
      <c r="FW17" s="9">
        <v>543.83399999999995</v>
      </c>
      <c r="FX17" s="9">
        <v>546.83399999999995</v>
      </c>
      <c r="FY17" s="9">
        <v>247.30600000000001</v>
      </c>
      <c r="FZ17" s="9">
        <v>119.02500000000001</v>
      </c>
      <c r="GA17" s="9">
        <v>128.28100000000001</v>
      </c>
      <c r="GB17" s="9">
        <v>319.45</v>
      </c>
      <c r="GC17" s="9">
        <v>148.958</v>
      </c>
      <c r="GD17" s="9">
        <v>170.49199999999999</v>
      </c>
      <c r="GE17" s="9">
        <v>523.91099999999994</v>
      </c>
      <c r="GF17" s="9">
        <v>275.85000000000002</v>
      </c>
      <c r="GG17" s="9">
        <v>248.06200000000001</v>
      </c>
      <c r="GH17" s="9">
        <v>2942.5540000000001</v>
      </c>
      <c r="GI17" s="9">
        <v>1551.3620000000001</v>
      </c>
      <c r="GJ17" s="9">
        <v>1391.193</v>
      </c>
      <c r="GK17" s="9">
        <v>869.33</v>
      </c>
      <c r="GL17" s="9">
        <v>437.90499999999997</v>
      </c>
      <c r="GM17" s="9">
        <v>431.42500000000001</v>
      </c>
      <c r="GN17" s="9">
        <v>2073.2249999999999</v>
      </c>
      <c r="GO17" s="9">
        <v>1113.4570000000001</v>
      </c>
      <c r="GP17" s="9">
        <v>959.76800000000003</v>
      </c>
      <c r="GQ17" s="9">
        <v>1138.104</v>
      </c>
      <c r="GR17" s="9">
        <v>575.74699999999996</v>
      </c>
      <c r="GS17" s="9">
        <v>562.35699999999997</v>
      </c>
      <c r="GT17" s="9">
        <v>935.12</v>
      </c>
      <c r="GU17" s="9">
        <v>537.71</v>
      </c>
      <c r="GV17" s="9">
        <v>397.411</v>
      </c>
      <c r="GW17" s="9">
        <v>215.46100000000001</v>
      </c>
      <c r="GX17" s="9">
        <v>110.968</v>
      </c>
      <c r="GY17" s="9">
        <v>104.49299999999999</v>
      </c>
      <c r="GZ17" s="9">
        <v>4261.5969999999998</v>
      </c>
      <c r="HA17" s="9">
        <v>2210.9630000000002</v>
      </c>
      <c r="HB17" s="9">
        <v>2050.634</v>
      </c>
      <c r="HC17" s="9">
        <v>6096.5749999999998</v>
      </c>
      <c r="HD17" s="9">
        <v>2969.5749999999998</v>
      </c>
      <c r="HE17" s="9">
        <v>3127.0010000000002</v>
      </c>
      <c r="HF17" s="9">
        <v>882.43799999999999</v>
      </c>
      <c r="HG17" s="9">
        <v>410.209</v>
      </c>
      <c r="HH17" s="9">
        <v>472.22899999999998</v>
      </c>
      <c r="HI17" s="9">
        <v>658.79100000000005</v>
      </c>
      <c r="HJ17" s="9">
        <v>310.39100000000002</v>
      </c>
      <c r="HK17" s="9">
        <v>348.399</v>
      </c>
      <c r="HL17" s="9">
        <v>385.06400000000002</v>
      </c>
      <c r="HM17" s="9">
        <v>196.17</v>
      </c>
      <c r="HN17" s="9">
        <v>188.89400000000001</v>
      </c>
      <c r="HO17" s="9">
        <v>273.726</v>
      </c>
      <c r="HP17" s="9">
        <v>114.221</v>
      </c>
      <c r="HQ17" s="9">
        <v>159.505</v>
      </c>
      <c r="HR17" s="9">
        <v>73.524000000000001</v>
      </c>
      <c r="HS17" s="9">
        <v>35.537999999999997</v>
      </c>
      <c r="HT17" s="9">
        <v>37.985999999999997</v>
      </c>
      <c r="HU17" s="9">
        <v>68.628</v>
      </c>
      <c r="HV17" s="9">
        <v>37.503999999999998</v>
      </c>
      <c r="HW17" s="9">
        <v>31.123999999999999</v>
      </c>
      <c r="HX17" s="9">
        <v>155.01900000000001</v>
      </c>
      <c r="HY17" s="9">
        <v>62.314</v>
      </c>
      <c r="HZ17" s="9">
        <v>92.704999999999998</v>
      </c>
      <c r="IA17" s="9">
        <v>231.06200000000001</v>
      </c>
      <c r="IB17" s="9">
        <v>104.91500000000001</v>
      </c>
      <c r="IC17" s="9">
        <v>126.14700000000001</v>
      </c>
      <c r="ID17" s="9">
        <v>135.26599999999999</v>
      </c>
      <c r="IE17" s="9">
        <v>69.010999999999996</v>
      </c>
      <c r="IF17" s="9">
        <v>66.254999999999995</v>
      </c>
      <c r="IG17" s="9">
        <v>11.282</v>
      </c>
      <c r="IH17" s="9">
        <v>6.4249999999999998</v>
      </c>
      <c r="II17" s="9">
        <v>4.8579999999999997</v>
      </c>
      <c r="IJ17" s="9">
        <v>95.796000000000006</v>
      </c>
      <c r="IK17" s="9">
        <v>35.904000000000003</v>
      </c>
      <c r="IL17" s="9">
        <v>59.892000000000003</v>
      </c>
      <c r="IM17" s="9">
        <v>208.04599999999999</v>
      </c>
      <c r="IN17" s="9">
        <v>105.87</v>
      </c>
      <c r="IO17" s="9">
        <v>102.176</v>
      </c>
      <c r="IP17" s="9">
        <v>113.327</v>
      </c>
      <c r="IQ17" s="9">
        <v>58.968000000000004</v>
      </c>
    </row>
    <row r="18" spans="1:251">
      <c r="A18" s="10">
        <v>44593</v>
      </c>
      <c r="B18" s="9">
        <v>141.99700000000001</v>
      </c>
      <c r="C18" s="9">
        <v>169.55699999999999</v>
      </c>
      <c r="D18" s="9">
        <v>1641.7159999999999</v>
      </c>
      <c r="E18" s="9">
        <v>839.42700000000002</v>
      </c>
      <c r="F18" s="9">
        <v>802.28899999999999</v>
      </c>
      <c r="G18" s="9">
        <v>3015.047</v>
      </c>
      <c r="H18" s="9">
        <v>1549.44</v>
      </c>
      <c r="I18" s="9">
        <v>1465.607</v>
      </c>
      <c r="J18" s="9">
        <v>759.07299999999998</v>
      </c>
      <c r="K18" s="9">
        <v>357.53500000000003</v>
      </c>
      <c r="L18" s="9">
        <v>401.53800000000001</v>
      </c>
      <c r="M18" s="9">
        <v>550.35</v>
      </c>
      <c r="N18" s="9">
        <v>241.636</v>
      </c>
      <c r="O18" s="9">
        <v>308.714</v>
      </c>
      <c r="P18" s="9">
        <v>386.40699999999998</v>
      </c>
      <c r="Q18" s="9">
        <v>183.446</v>
      </c>
      <c r="R18" s="9">
        <v>202.96100000000001</v>
      </c>
      <c r="S18" s="9">
        <v>163.94399999999999</v>
      </c>
      <c r="T18" s="9">
        <v>58.19</v>
      </c>
      <c r="U18" s="9">
        <v>105.753</v>
      </c>
      <c r="V18" s="9">
        <v>93.631</v>
      </c>
      <c r="W18" s="9">
        <v>38.406999999999996</v>
      </c>
      <c r="X18" s="9">
        <v>55.223999999999997</v>
      </c>
      <c r="Y18" s="9">
        <v>62.402000000000001</v>
      </c>
      <c r="Z18" s="9">
        <v>35.927999999999997</v>
      </c>
      <c r="AA18" s="9">
        <v>26.474</v>
      </c>
      <c r="AB18" s="9">
        <v>146.321</v>
      </c>
      <c r="AC18" s="9">
        <v>79.971000000000004</v>
      </c>
      <c r="AD18" s="9">
        <v>66.349999999999994</v>
      </c>
      <c r="AE18" s="9">
        <v>394.96800000000002</v>
      </c>
      <c r="AF18" s="9">
        <v>182.46100000000001</v>
      </c>
      <c r="AG18" s="9">
        <v>212.50700000000001</v>
      </c>
      <c r="AH18" s="9">
        <v>263.69299999999998</v>
      </c>
      <c r="AI18" s="9">
        <v>112.925</v>
      </c>
      <c r="AJ18" s="9">
        <v>150.768</v>
      </c>
      <c r="AK18" s="9">
        <v>37.642000000000003</v>
      </c>
      <c r="AL18" s="9">
        <v>15.387</v>
      </c>
      <c r="AM18" s="9">
        <v>22.254999999999999</v>
      </c>
      <c r="AN18" s="9">
        <v>131.27500000000001</v>
      </c>
      <c r="AO18" s="9">
        <v>69.536000000000001</v>
      </c>
      <c r="AP18" s="9">
        <v>61.738999999999997</v>
      </c>
      <c r="AQ18" s="9">
        <v>125.30800000000001</v>
      </c>
      <c r="AR18" s="9">
        <v>75.435000000000002</v>
      </c>
      <c r="AS18" s="9">
        <v>49.872999999999998</v>
      </c>
      <c r="AT18" s="9">
        <v>43.162999999999997</v>
      </c>
      <c r="AU18" s="9">
        <v>27.666</v>
      </c>
      <c r="AV18" s="9">
        <v>15.497</v>
      </c>
      <c r="AW18" s="9">
        <v>47.860999999999997</v>
      </c>
      <c r="AX18" s="9">
        <v>29.071999999999999</v>
      </c>
      <c r="AY18" s="9">
        <v>18.788</v>
      </c>
      <c r="AZ18" s="9">
        <v>13.792</v>
      </c>
      <c r="BA18" s="9">
        <v>8.8759999999999994</v>
      </c>
      <c r="BB18" s="9">
        <v>4.9160000000000004</v>
      </c>
      <c r="BC18" s="9">
        <v>77.447999999999993</v>
      </c>
      <c r="BD18" s="9">
        <v>46.363</v>
      </c>
      <c r="BE18" s="9">
        <v>31.085000000000001</v>
      </c>
      <c r="BF18" s="9">
        <v>5898.53</v>
      </c>
      <c r="BG18" s="9">
        <v>3071.59</v>
      </c>
      <c r="BH18" s="9">
        <v>2826.94</v>
      </c>
      <c r="BI18" s="9">
        <v>1319.827</v>
      </c>
      <c r="BJ18" s="9">
        <v>657.37800000000004</v>
      </c>
      <c r="BK18" s="9">
        <v>662.44899999999996</v>
      </c>
      <c r="BL18" s="9">
        <v>326.88400000000001</v>
      </c>
      <c r="BM18" s="9">
        <v>164.589</v>
      </c>
      <c r="BN18" s="9">
        <v>162.29499999999999</v>
      </c>
      <c r="BO18" s="9">
        <v>359.209</v>
      </c>
      <c r="BP18" s="9">
        <v>167.12799999999999</v>
      </c>
      <c r="BQ18" s="9">
        <v>192.08099999999999</v>
      </c>
      <c r="BR18" s="9">
        <v>633.73400000000004</v>
      </c>
      <c r="BS18" s="9">
        <v>325.661</v>
      </c>
      <c r="BT18" s="9">
        <v>308.07299999999998</v>
      </c>
      <c r="BU18" s="9">
        <v>4578.7030000000004</v>
      </c>
      <c r="BV18" s="9">
        <v>2414.212</v>
      </c>
      <c r="BW18" s="9">
        <v>2164.491</v>
      </c>
      <c r="BX18" s="9">
        <v>2308.8200000000002</v>
      </c>
      <c r="BY18" s="9">
        <v>1172.701</v>
      </c>
      <c r="BZ18" s="9">
        <v>1136.1189999999999</v>
      </c>
      <c r="CA18" s="9">
        <v>623.05200000000002</v>
      </c>
      <c r="CB18" s="9">
        <v>308.25200000000001</v>
      </c>
      <c r="CC18" s="9">
        <v>314.8</v>
      </c>
      <c r="CD18" s="9">
        <v>648.75599999999997</v>
      </c>
      <c r="CE18" s="9">
        <v>344.57499999999999</v>
      </c>
      <c r="CF18" s="9">
        <v>304.18099999999998</v>
      </c>
      <c r="CG18" s="9">
        <v>1037.0119999999999</v>
      </c>
      <c r="CH18" s="9">
        <v>519.87400000000002</v>
      </c>
      <c r="CI18" s="9">
        <v>517.13800000000003</v>
      </c>
      <c r="CJ18" s="9">
        <v>2269.8829999999998</v>
      </c>
      <c r="CK18" s="9">
        <v>1241.5119999999999</v>
      </c>
      <c r="CL18" s="9">
        <v>1028.3710000000001</v>
      </c>
      <c r="CM18" s="9">
        <v>1284.319</v>
      </c>
      <c r="CN18" s="9">
        <v>708.947</v>
      </c>
      <c r="CO18" s="9">
        <v>575.37199999999996</v>
      </c>
      <c r="CP18" s="9">
        <v>985.56399999999996</v>
      </c>
      <c r="CQ18" s="9">
        <v>532.56399999999996</v>
      </c>
      <c r="CR18" s="9">
        <v>453</v>
      </c>
      <c r="CS18" s="9">
        <v>872.96500000000003</v>
      </c>
      <c r="CT18" s="9">
        <v>473.49900000000002</v>
      </c>
      <c r="CU18" s="9">
        <v>399.46600000000001</v>
      </c>
      <c r="CV18" s="9">
        <v>112.599</v>
      </c>
      <c r="CW18" s="9">
        <v>59.064999999999998</v>
      </c>
      <c r="CX18" s="9">
        <v>53.533000000000001</v>
      </c>
      <c r="CY18" s="9">
        <v>646.19399999999996</v>
      </c>
      <c r="CZ18" s="9">
        <v>338.51100000000002</v>
      </c>
      <c r="DA18" s="9">
        <v>307.68299999999999</v>
      </c>
      <c r="DB18" s="9">
        <v>5252.335</v>
      </c>
      <c r="DC18" s="9">
        <v>2733.0790000000002</v>
      </c>
      <c r="DD18" s="9">
        <v>2519.2570000000001</v>
      </c>
      <c r="DE18" s="9">
        <v>7039.5630000000001</v>
      </c>
      <c r="DF18" s="9">
        <v>3461.547</v>
      </c>
      <c r="DG18" s="9">
        <v>3578.0169999999998</v>
      </c>
      <c r="DH18" s="9">
        <v>1520.25</v>
      </c>
      <c r="DI18" s="9">
        <v>729.46299999999997</v>
      </c>
      <c r="DJ18" s="9">
        <v>790.78800000000001</v>
      </c>
      <c r="DK18" s="9">
        <v>1228.615</v>
      </c>
      <c r="DL18" s="9">
        <v>618.58100000000002</v>
      </c>
      <c r="DM18" s="9">
        <v>610.03399999999999</v>
      </c>
      <c r="DN18" s="9">
        <v>867.66700000000003</v>
      </c>
      <c r="DO18" s="9">
        <v>441.93</v>
      </c>
      <c r="DP18" s="9">
        <v>425.73700000000002</v>
      </c>
      <c r="DQ18" s="9">
        <v>360.94799999999998</v>
      </c>
      <c r="DR18" s="9">
        <v>176.65100000000001</v>
      </c>
      <c r="DS18" s="9">
        <v>184.297</v>
      </c>
      <c r="DT18" s="9">
        <v>83.882999999999996</v>
      </c>
      <c r="DU18" s="9">
        <v>30.428999999999998</v>
      </c>
      <c r="DV18" s="9">
        <v>53.454000000000001</v>
      </c>
      <c r="DW18" s="9">
        <v>89.096000000000004</v>
      </c>
      <c r="DX18" s="9">
        <v>47.558999999999997</v>
      </c>
      <c r="DY18" s="9">
        <v>41.536999999999999</v>
      </c>
      <c r="DZ18" s="9">
        <v>202.53899999999999</v>
      </c>
      <c r="EA18" s="9">
        <v>63.323</v>
      </c>
      <c r="EB18" s="9">
        <v>139.21600000000001</v>
      </c>
      <c r="EC18" s="9">
        <v>746.91800000000001</v>
      </c>
      <c r="ED18" s="9">
        <v>348.71199999999999</v>
      </c>
      <c r="EE18" s="9">
        <v>398.20600000000002</v>
      </c>
      <c r="EF18" s="9">
        <v>552.84199999999998</v>
      </c>
      <c r="EG18" s="9">
        <v>287.22300000000001</v>
      </c>
      <c r="EH18" s="9">
        <v>265.61900000000003</v>
      </c>
      <c r="EI18" s="9">
        <v>26.77</v>
      </c>
      <c r="EJ18" s="9">
        <v>9.7460000000000004</v>
      </c>
      <c r="EK18" s="9">
        <v>17.024999999999999</v>
      </c>
      <c r="EL18" s="9">
        <v>194.077</v>
      </c>
      <c r="EM18" s="9">
        <v>61.488999999999997</v>
      </c>
      <c r="EN18" s="9">
        <v>132.58699999999999</v>
      </c>
      <c r="EO18" s="9">
        <v>190.91200000000001</v>
      </c>
      <c r="EP18" s="9">
        <v>100.681</v>
      </c>
      <c r="EQ18" s="9">
        <v>90.230999999999995</v>
      </c>
      <c r="ER18" s="9">
        <v>72.936000000000007</v>
      </c>
      <c r="ES18" s="9">
        <v>37.176000000000002</v>
      </c>
      <c r="ET18" s="9">
        <v>35.76</v>
      </c>
      <c r="EU18" s="9">
        <v>93.352999999999994</v>
      </c>
      <c r="EV18" s="9">
        <v>51.289000000000001</v>
      </c>
      <c r="EW18" s="9">
        <v>42.064</v>
      </c>
      <c r="EX18" s="9">
        <v>10.579000000000001</v>
      </c>
      <c r="EY18" s="9">
        <v>4.8979999999999997</v>
      </c>
      <c r="EZ18" s="9">
        <v>5.681</v>
      </c>
      <c r="FA18" s="9">
        <v>97.558999999999997</v>
      </c>
      <c r="FB18" s="9">
        <v>49.392000000000003</v>
      </c>
      <c r="FC18" s="9">
        <v>48.165999999999997</v>
      </c>
      <c r="FD18" s="9">
        <v>4654.0360000000001</v>
      </c>
      <c r="FE18" s="9">
        <v>2414.127</v>
      </c>
      <c r="FF18" s="9">
        <v>2239.9090000000001</v>
      </c>
      <c r="FG18" s="9">
        <v>563.11900000000003</v>
      </c>
      <c r="FH18" s="9">
        <v>271.12900000000002</v>
      </c>
      <c r="FI18" s="9">
        <v>291.99</v>
      </c>
      <c r="FJ18" s="9">
        <v>136.53399999999999</v>
      </c>
      <c r="FK18" s="9">
        <v>71.268000000000001</v>
      </c>
      <c r="FL18" s="9">
        <v>65.265000000000001</v>
      </c>
      <c r="FM18" s="9">
        <v>163.477</v>
      </c>
      <c r="FN18" s="9">
        <v>79.881</v>
      </c>
      <c r="FO18" s="9">
        <v>83.596000000000004</v>
      </c>
      <c r="FP18" s="9">
        <v>263.108</v>
      </c>
      <c r="FQ18" s="9">
        <v>119.98</v>
      </c>
      <c r="FR18" s="9">
        <v>143.12899999999999</v>
      </c>
      <c r="FS18" s="9">
        <v>4090.9180000000001</v>
      </c>
      <c r="FT18" s="9">
        <v>2142.998</v>
      </c>
      <c r="FU18" s="9">
        <v>1947.9190000000001</v>
      </c>
      <c r="FV18" s="9">
        <v>1094.7049999999999</v>
      </c>
      <c r="FW18" s="9">
        <v>547.702</v>
      </c>
      <c r="FX18" s="9">
        <v>547.00300000000004</v>
      </c>
      <c r="FY18" s="9">
        <v>257.77199999999999</v>
      </c>
      <c r="FZ18" s="9">
        <v>132.726</v>
      </c>
      <c r="GA18" s="9">
        <v>125.045</v>
      </c>
      <c r="GB18" s="9">
        <v>311.733</v>
      </c>
      <c r="GC18" s="9">
        <v>155.77099999999999</v>
      </c>
      <c r="GD18" s="9">
        <v>155.96199999999999</v>
      </c>
      <c r="GE18" s="9">
        <v>525.20100000000002</v>
      </c>
      <c r="GF18" s="9">
        <v>259.20499999999998</v>
      </c>
      <c r="GG18" s="9">
        <v>265.995</v>
      </c>
      <c r="GH18" s="9">
        <v>2996.212</v>
      </c>
      <c r="GI18" s="9">
        <v>1595.296</v>
      </c>
      <c r="GJ18" s="9">
        <v>1400.9169999999999</v>
      </c>
      <c r="GK18" s="9">
        <v>866.74900000000002</v>
      </c>
      <c r="GL18" s="9">
        <v>431.51900000000001</v>
      </c>
      <c r="GM18" s="9">
        <v>435.23</v>
      </c>
      <c r="GN18" s="9">
        <v>2129.4639999999999</v>
      </c>
      <c r="GO18" s="9">
        <v>1163.777</v>
      </c>
      <c r="GP18" s="9">
        <v>965.68600000000004</v>
      </c>
      <c r="GQ18" s="9">
        <v>1146.01</v>
      </c>
      <c r="GR18" s="9">
        <v>590.29600000000005</v>
      </c>
      <c r="GS18" s="9">
        <v>555.71400000000006</v>
      </c>
      <c r="GT18" s="9">
        <v>983.45399999999995</v>
      </c>
      <c r="GU18" s="9">
        <v>573.48099999999999</v>
      </c>
      <c r="GV18" s="9">
        <v>409.97300000000001</v>
      </c>
      <c r="GW18" s="9">
        <v>283.82799999999997</v>
      </c>
      <c r="GX18" s="9">
        <v>143.303</v>
      </c>
      <c r="GY18" s="9">
        <v>140.52500000000001</v>
      </c>
      <c r="GZ18" s="9">
        <v>4370.2089999999998</v>
      </c>
      <c r="HA18" s="9">
        <v>2270.8240000000001</v>
      </c>
      <c r="HB18" s="9">
        <v>2099.384</v>
      </c>
      <c r="HC18" s="9">
        <v>6134.7879999999996</v>
      </c>
      <c r="HD18" s="9">
        <v>2993.915</v>
      </c>
      <c r="HE18" s="9">
        <v>3140.873</v>
      </c>
      <c r="HF18" s="9">
        <v>963.80899999999997</v>
      </c>
      <c r="HG18" s="9">
        <v>443.40199999999999</v>
      </c>
      <c r="HH18" s="9">
        <v>520.40700000000004</v>
      </c>
      <c r="HI18" s="9">
        <v>752.90200000000004</v>
      </c>
      <c r="HJ18" s="9">
        <v>350.87900000000002</v>
      </c>
      <c r="HK18" s="9">
        <v>402.02300000000002</v>
      </c>
      <c r="HL18" s="9">
        <v>479.21800000000002</v>
      </c>
      <c r="HM18" s="9">
        <v>235.06899999999999</v>
      </c>
      <c r="HN18" s="9">
        <v>244.149</v>
      </c>
      <c r="HO18" s="9">
        <v>273.68400000000003</v>
      </c>
      <c r="HP18" s="9">
        <v>115.81</v>
      </c>
      <c r="HQ18" s="9">
        <v>157.875</v>
      </c>
      <c r="HR18" s="9">
        <v>65.352000000000004</v>
      </c>
      <c r="HS18" s="9">
        <v>23.884</v>
      </c>
      <c r="HT18" s="9">
        <v>41.468000000000004</v>
      </c>
      <c r="HU18" s="9">
        <v>45.841000000000001</v>
      </c>
      <c r="HV18" s="9">
        <v>21.45</v>
      </c>
      <c r="HW18" s="9">
        <v>24.390999999999998</v>
      </c>
      <c r="HX18" s="9">
        <v>165.066</v>
      </c>
      <c r="HY18" s="9">
        <v>71.073999999999998</v>
      </c>
      <c r="HZ18" s="9">
        <v>93.992000000000004</v>
      </c>
      <c r="IA18" s="9">
        <v>337.74099999999999</v>
      </c>
      <c r="IB18" s="9">
        <v>154.78299999999999</v>
      </c>
      <c r="IC18" s="9">
        <v>182.958</v>
      </c>
      <c r="ID18" s="9">
        <v>215.501</v>
      </c>
      <c r="IE18" s="9">
        <v>104.324</v>
      </c>
      <c r="IF18" s="9">
        <v>111.176</v>
      </c>
      <c r="IG18" s="9">
        <v>15.467000000000001</v>
      </c>
      <c r="IH18" s="9">
        <v>3.0019999999999998</v>
      </c>
      <c r="II18" s="9">
        <v>12.464</v>
      </c>
      <c r="IJ18" s="9">
        <v>122.24</v>
      </c>
      <c r="IK18" s="9">
        <v>50.457999999999998</v>
      </c>
      <c r="IL18" s="9">
        <v>71.781999999999996</v>
      </c>
      <c r="IM18" s="9">
        <v>156.994</v>
      </c>
      <c r="IN18" s="9">
        <v>81.043000000000006</v>
      </c>
      <c r="IO18" s="9">
        <v>75.95</v>
      </c>
      <c r="IP18" s="9">
        <v>71.055000000000007</v>
      </c>
      <c r="IQ18" s="9">
        <v>36.281999999999996</v>
      </c>
    </row>
    <row r="19" spans="1:251">
      <c r="A19" s="10">
        <v>44958</v>
      </c>
      <c r="B19" s="9">
        <v>154.791</v>
      </c>
      <c r="C19" s="9">
        <v>163.529</v>
      </c>
      <c r="D19" s="9">
        <v>1817.2560000000001</v>
      </c>
      <c r="E19" s="9">
        <v>923.55</v>
      </c>
      <c r="F19" s="9">
        <v>893.70600000000002</v>
      </c>
      <c r="G19" s="9">
        <v>3189.2179999999998</v>
      </c>
      <c r="H19" s="9">
        <v>1641.28</v>
      </c>
      <c r="I19" s="9">
        <v>1547.9380000000001</v>
      </c>
      <c r="J19" s="9">
        <v>825.76400000000001</v>
      </c>
      <c r="K19" s="9">
        <v>391.33699999999999</v>
      </c>
      <c r="L19" s="9">
        <v>434.42700000000002</v>
      </c>
      <c r="M19" s="9">
        <v>577.60500000000002</v>
      </c>
      <c r="N19" s="9">
        <v>254.39</v>
      </c>
      <c r="O19" s="9">
        <v>323.21499999999997</v>
      </c>
      <c r="P19" s="9">
        <v>0</v>
      </c>
      <c r="Q19" s="9">
        <v>0</v>
      </c>
      <c r="R19" s="9">
        <v>0</v>
      </c>
      <c r="S19" s="9">
        <v>188.72800000000001</v>
      </c>
      <c r="T19" s="9">
        <v>72.546000000000006</v>
      </c>
      <c r="U19" s="9">
        <v>116.182</v>
      </c>
      <c r="V19" s="9">
        <v>99.022999999999996</v>
      </c>
      <c r="W19" s="9">
        <v>35.360999999999997</v>
      </c>
      <c r="X19" s="9">
        <v>63.661999999999999</v>
      </c>
      <c r="Y19" s="9">
        <v>75.481999999999999</v>
      </c>
      <c r="Z19" s="9">
        <v>43.070999999999998</v>
      </c>
      <c r="AA19" s="9">
        <v>32.411000000000001</v>
      </c>
      <c r="AB19" s="9">
        <v>172.678</v>
      </c>
      <c r="AC19" s="9">
        <v>93.876000000000005</v>
      </c>
      <c r="AD19" s="9">
        <v>78.801000000000002</v>
      </c>
      <c r="AE19" s="9">
        <v>424.11200000000002</v>
      </c>
      <c r="AF19" s="9">
        <v>215.04599999999999</v>
      </c>
      <c r="AG19" s="9">
        <v>209.066</v>
      </c>
      <c r="AH19" s="9">
        <v>265.65100000000001</v>
      </c>
      <c r="AI19" s="9">
        <v>129.92099999999999</v>
      </c>
      <c r="AJ19" s="9">
        <v>135.72999999999999</v>
      </c>
      <c r="AK19" s="9">
        <v>44.472000000000001</v>
      </c>
      <c r="AL19" s="9">
        <v>14.753</v>
      </c>
      <c r="AM19" s="9">
        <v>29.719000000000001</v>
      </c>
      <c r="AN19" s="9">
        <v>158.46100000000001</v>
      </c>
      <c r="AO19" s="9">
        <v>85.125</v>
      </c>
      <c r="AP19" s="9">
        <v>73.335999999999999</v>
      </c>
      <c r="AQ19" s="9">
        <v>142.36699999999999</v>
      </c>
      <c r="AR19" s="9">
        <v>76.691999999999993</v>
      </c>
      <c r="AS19" s="9">
        <v>65.674999999999997</v>
      </c>
      <c r="AT19" s="9">
        <v>52.945</v>
      </c>
      <c r="AU19" s="9">
        <v>29.809000000000001</v>
      </c>
      <c r="AV19" s="9">
        <v>23.135999999999999</v>
      </c>
      <c r="AW19" s="9">
        <v>52.667999999999999</v>
      </c>
      <c r="AX19" s="9">
        <v>24.869</v>
      </c>
      <c r="AY19" s="9">
        <v>27.798999999999999</v>
      </c>
      <c r="AZ19" s="9">
        <v>12.323</v>
      </c>
      <c r="BA19" s="9">
        <v>6.4729999999999999</v>
      </c>
      <c r="BB19" s="9">
        <v>5.85</v>
      </c>
      <c r="BC19" s="9">
        <v>89.697999999999993</v>
      </c>
      <c r="BD19" s="9">
        <v>51.822000000000003</v>
      </c>
      <c r="BE19" s="9">
        <v>37.875999999999998</v>
      </c>
      <c r="BF19" s="9">
        <v>6177.7929999999997</v>
      </c>
      <c r="BG19" s="9">
        <v>3233.0729999999999</v>
      </c>
      <c r="BH19" s="9">
        <v>2944.72</v>
      </c>
      <c r="BI19" s="9">
        <v>1344.597</v>
      </c>
      <c r="BJ19" s="9">
        <v>685.69500000000005</v>
      </c>
      <c r="BK19" s="9">
        <v>658.90099999999995</v>
      </c>
      <c r="BL19" s="9">
        <v>304.08300000000003</v>
      </c>
      <c r="BM19" s="9">
        <v>151.309</v>
      </c>
      <c r="BN19" s="9">
        <v>152.773</v>
      </c>
      <c r="BO19" s="9">
        <v>381.47500000000002</v>
      </c>
      <c r="BP19" s="9">
        <v>196.578</v>
      </c>
      <c r="BQ19" s="9">
        <v>184.89699999999999</v>
      </c>
      <c r="BR19" s="9">
        <v>659.03800000000001</v>
      </c>
      <c r="BS19" s="9">
        <v>337.80799999999999</v>
      </c>
      <c r="BT19" s="9">
        <v>321.23099999999999</v>
      </c>
      <c r="BU19" s="9">
        <v>4833.1959999999999</v>
      </c>
      <c r="BV19" s="9">
        <v>2547.3780000000002</v>
      </c>
      <c r="BW19" s="9">
        <v>2285.8180000000002</v>
      </c>
      <c r="BX19" s="9">
        <v>2495.5819999999999</v>
      </c>
      <c r="BY19" s="9">
        <v>1277.405</v>
      </c>
      <c r="BZ19" s="9">
        <v>1218.1769999999999</v>
      </c>
      <c r="CA19" s="9">
        <v>735.851</v>
      </c>
      <c r="CB19" s="9">
        <v>356.34100000000001</v>
      </c>
      <c r="CC19" s="9">
        <v>379.51</v>
      </c>
      <c r="CD19" s="9">
        <v>762.97699999999998</v>
      </c>
      <c r="CE19" s="9">
        <v>409.38600000000002</v>
      </c>
      <c r="CF19" s="9">
        <v>353.59100000000001</v>
      </c>
      <c r="CG19" s="9">
        <v>996.75300000000004</v>
      </c>
      <c r="CH19" s="9">
        <v>511.67700000000002</v>
      </c>
      <c r="CI19" s="9">
        <v>485.07600000000002</v>
      </c>
      <c r="CJ19" s="9">
        <v>2337.614</v>
      </c>
      <c r="CK19" s="9">
        <v>1269.973</v>
      </c>
      <c r="CL19" s="9">
        <v>1067.6410000000001</v>
      </c>
      <c r="CM19" s="9">
        <v>1338.471</v>
      </c>
      <c r="CN19" s="9">
        <v>727.53200000000004</v>
      </c>
      <c r="CO19" s="9">
        <v>610.93899999999996</v>
      </c>
      <c r="CP19" s="9">
        <v>999.14300000000003</v>
      </c>
      <c r="CQ19" s="9">
        <v>542.44100000000003</v>
      </c>
      <c r="CR19" s="9">
        <v>456.702</v>
      </c>
      <c r="CS19" s="9">
        <v>882.70299999999997</v>
      </c>
      <c r="CT19" s="9">
        <v>478.48899999999998</v>
      </c>
      <c r="CU19" s="9">
        <v>404.214</v>
      </c>
      <c r="CV19" s="9">
        <v>116.44</v>
      </c>
      <c r="CW19" s="9">
        <v>63.951999999999998</v>
      </c>
      <c r="CX19" s="9">
        <v>52.488</v>
      </c>
      <c r="CY19" s="9">
        <v>695.46600000000001</v>
      </c>
      <c r="CZ19" s="9">
        <v>383.63400000000001</v>
      </c>
      <c r="DA19" s="9">
        <v>311.83199999999999</v>
      </c>
      <c r="DB19" s="9">
        <v>5482.3270000000002</v>
      </c>
      <c r="DC19" s="9">
        <v>2849.4389999999999</v>
      </c>
      <c r="DD19" s="9">
        <v>2632.8879999999999</v>
      </c>
      <c r="DE19" s="9">
        <v>7285.4769999999999</v>
      </c>
      <c r="DF19" s="9">
        <v>3584.953</v>
      </c>
      <c r="DG19" s="9">
        <v>3700.5239999999999</v>
      </c>
      <c r="DH19" s="9">
        <v>1662.482</v>
      </c>
      <c r="DI19" s="9">
        <v>797.75699999999995</v>
      </c>
      <c r="DJ19" s="9">
        <v>864.726</v>
      </c>
      <c r="DK19" s="9">
        <v>1312.64</v>
      </c>
      <c r="DL19" s="9">
        <v>672.28899999999999</v>
      </c>
      <c r="DM19" s="9">
        <v>640.351</v>
      </c>
      <c r="DN19" s="9">
        <v>0</v>
      </c>
      <c r="DO19" s="9">
        <v>0</v>
      </c>
      <c r="DP19" s="9">
        <v>0</v>
      </c>
      <c r="DQ19" s="9">
        <v>393.88</v>
      </c>
      <c r="DR19" s="9">
        <v>171.87100000000001</v>
      </c>
      <c r="DS19" s="9">
        <v>222.00899999999999</v>
      </c>
      <c r="DT19" s="9">
        <v>90.156999999999996</v>
      </c>
      <c r="DU19" s="9">
        <v>43.213000000000001</v>
      </c>
      <c r="DV19" s="9">
        <v>46.944000000000003</v>
      </c>
      <c r="DW19" s="9">
        <v>87.667000000000002</v>
      </c>
      <c r="DX19" s="9">
        <v>47.524000000000001</v>
      </c>
      <c r="DY19" s="9">
        <v>40.143000000000001</v>
      </c>
      <c r="DZ19" s="9">
        <v>262.17500000000001</v>
      </c>
      <c r="EA19" s="9">
        <v>77.942999999999998</v>
      </c>
      <c r="EB19" s="9">
        <v>184.233</v>
      </c>
      <c r="EC19" s="9">
        <v>874.28700000000003</v>
      </c>
      <c r="ED19" s="9">
        <v>418.947</v>
      </c>
      <c r="EE19" s="9">
        <v>455.34</v>
      </c>
      <c r="EF19" s="9">
        <v>616.86699999999996</v>
      </c>
      <c r="EG19" s="9">
        <v>340.10700000000003</v>
      </c>
      <c r="EH19" s="9">
        <v>276.76</v>
      </c>
      <c r="EI19" s="9">
        <v>34.308</v>
      </c>
      <c r="EJ19" s="9">
        <v>16.736000000000001</v>
      </c>
      <c r="EK19" s="9">
        <v>17.571000000000002</v>
      </c>
      <c r="EL19" s="9">
        <v>257.42</v>
      </c>
      <c r="EM19" s="9">
        <v>78.84</v>
      </c>
      <c r="EN19" s="9">
        <v>178.58</v>
      </c>
      <c r="EO19" s="9">
        <v>171.02099999999999</v>
      </c>
      <c r="EP19" s="9">
        <v>90.155000000000001</v>
      </c>
      <c r="EQ19" s="9">
        <v>80.867000000000004</v>
      </c>
      <c r="ER19" s="9">
        <v>62.997999999999998</v>
      </c>
      <c r="ES19" s="9">
        <v>38.082999999999998</v>
      </c>
      <c r="ET19" s="9">
        <v>24.914999999999999</v>
      </c>
      <c r="EU19" s="9">
        <v>78.599000000000004</v>
      </c>
      <c r="EV19" s="9">
        <v>43.527999999999999</v>
      </c>
      <c r="EW19" s="9">
        <v>35.070999999999998</v>
      </c>
      <c r="EX19" s="9">
        <v>8.9420000000000002</v>
      </c>
      <c r="EY19" s="9">
        <v>4.165</v>
      </c>
      <c r="EZ19" s="9">
        <v>4.7779999999999996</v>
      </c>
      <c r="FA19" s="9">
        <v>92.423000000000002</v>
      </c>
      <c r="FB19" s="9">
        <v>46.627000000000002</v>
      </c>
      <c r="FC19" s="9">
        <v>45.795999999999999</v>
      </c>
      <c r="FD19" s="9">
        <v>4674.2950000000001</v>
      </c>
      <c r="FE19" s="9">
        <v>2406.3440000000001</v>
      </c>
      <c r="FF19" s="9">
        <v>2267.951</v>
      </c>
      <c r="FG19" s="9">
        <v>555.875</v>
      </c>
      <c r="FH19" s="9">
        <v>265.327</v>
      </c>
      <c r="FI19" s="9">
        <v>290.548</v>
      </c>
      <c r="FJ19" s="9">
        <v>117.339</v>
      </c>
      <c r="FK19" s="9">
        <v>54.396999999999998</v>
      </c>
      <c r="FL19" s="9">
        <v>62.941000000000003</v>
      </c>
      <c r="FM19" s="9">
        <v>149.49299999999999</v>
      </c>
      <c r="FN19" s="9">
        <v>70.817999999999998</v>
      </c>
      <c r="FO19" s="9">
        <v>78.674999999999997</v>
      </c>
      <c r="FP19" s="9">
        <v>289.04399999999998</v>
      </c>
      <c r="FQ19" s="9">
        <v>140.11199999999999</v>
      </c>
      <c r="FR19" s="9">
        <v>148.93199999999999</v>
      </c>
      <c r="FS19" s="9">
        <v>4118.42</v>
      </c>
      <c r="FT19" s="9">
        <v>2141.0160000000001</v>
      </c>
      <c r="FU19" s="9">
        <v>1977.403</v>
      </c>
      <c r="FV19" s="9">
        <v>1095.492</v>
      </c>
      <c r="FW19" s="9">
        <v>526.85</v>
      </c>
      <c r="FX19" s="9">
        <v>568.64200000000005</v>
      </c>
      <c r="FY19" s="9">
        <v>283.11500000000001</v>
      </c>
      <c r="FZ19" s="9">
        <v>134.666</v>
      </c>
      <c r="GA19" s="9">
        <v>148.44900000000001</v>
      </c>
      <c r="GB19" s="9">
        <v>336.54599999999999</v>
      </c>
      <c r="GC19" s="9">
        <v>163.06899999999999</v>
      </c>
      <c r="GD19" s="9">
        <v>173.477</v>
      </c>
      <c r="GE19" s="9">
        <v>475.83100000000002</v>
      </c>
      <c r="GF19" s="9">
        <v>229.11500000000001</v>
      </c>
      <c r="GG19" s="9">
        <v>246.71600000000001</v>
      </c>
      <c r="GH19" s="9">
        <v>3022.9279999999999</v>
      </c>
      <c r="GI19" s="9">
        <v>1614.1669999999999</v>
      </c>
      <c r="GJ19" s="9">
        <v>1408.7619999999999</v>
      </c>
      <c r="GK19" s="9">
        <v>901.61400000000003</v>
      </c>
      <c r="GL19" s="9">
        <v>469.49400000000003</v>
      </c>
      <c r="GM19" s="9">
        <v>432.11900000000003</v>
      </c>
      <c r="GN19" s="9">
        <v>2121.3150000000001</v>
      </c>
      <c r="GO19" s="9">
        <v>1144.672</v>
      </c>
      <c r="GP19" s="9">
        <v>976.64300000000003</v>
      </c>
      <c r="GQ19" s="9">
        <v>1134.0840000000001</v>
      </c>
      <c r="GR19" s="9">
        <v>601.91</v>
      </c>
      <c r="GS19" s="9">
        <v>532.17399999999998</v>
      </c>
      <c r="GT19" s="9">
        <v>987.23099999999999</v>
      </c>
      <c r="GU19" s="9">
        <v>542.76199999999994</v>
      </c>
      <c r="GV19" s="9">
        <v>444.46800000000002</v>
      </c>
      <c r="GW19" s="9">
        <v>277.101</v>
      </c>
      <c r="GX19" s="9">
        <v>142.363</v>
      </c>
      <c r="GY19" s="9">
        <v>134.738</v>
      </c>
      <c r="GZ19" s="9">
        <v>4397.1940000000004</v>
      </c>
      <c r="HA19" s="9">
        <v>2263.9810000000002</v>
      </c>
      <c r="HB19" s="9">
        <v>2133.2139999999999</v>
      </c>
      <c r="HC19" s="9">
        <v>6175.241</v>
      </c>
      <c r="HD19" s="9">
        <v>3005.6660000000002</v>
      </c>
      <c r="HE19" s="9">
        <v>3169.5749999999998</v>
      </c>
      <c r="HF19" s="9">
        <v>1021.018</v>
      </c>
      <c r="HG19" s="9">
        <v>491.43700000000001</v>
      </c>
      <c r="HH19" s="9">
        <v>529.58100000000002</v>
      </c>
      <c r="HI19" s="9">
        <v>760.75300000000004</v>
      </c>
      <c r="HJ19" s="9">
        <v>365.52100000000002</v>
      </c>
      <c r="HK19" s="9">
        <v>395.23200000000003</v>
      </c>
      <c r="HL19" s="9">
        <v>0</v>
      </c>
      <c r="HM19" s="9">
        <v>0</v>
      </c>
      <c r="HN19" s="9">
        <v>0</v>
      </c>
      <c r="HO19" s="9">
        <v>286.17</v>
      </c>
      <c r="HP19" s="9">
        <v>127.02</v>
      </c>
      <c r="HQ19" s="9">
        <v>159.15100000000001</v>
      </c>
      <c r="HR19" s="9">
        <v>59.932000000000002</v>
      </c>
      <c r="HS19" s="9">
        <v>22.65</v>
      </c>
      <c r="HT19" s="9">
        <v>37.281999999999996</v>
      </c>
      <c r="HU19" s="9">
        <v>55.978999999999999</v>
      </c>
      <c r="HV19" s="9">
        <v>30.858000000000001</v>
      </c>
      <c r="HW19" s="9">
        <v>25.120999999999999</v>
      </c>
      <c r="HX19" s="9">
        <v>204.286</v>
      </c>
      <c r="HY19" s="9">
        <v>95.058000000000007</v>
      </c>
      <c r="HZ19" s="9">
        <v>109.229</v>
      </c>
      <c r="IA19" s="9">
        <v>376.77499999999998</v>
      </c>
      <c r="IB19" s="9">
        <v>182.316</v>
      </c>
      <c r="IC19" s="9">
        <v>194.46</v>
      </c>
      <c r="ID19" s="9">
        <v>220.33099999999999</v>
      </c>
      <c r="IE19" s="9">
        <v>114.289</v>
      </c>
      <c r="IF19" s="9">
        <v>106.042</v>
      </c>
      <c r="IG19" s="9">
        <v>12.154</v>
      </c>
      <c r="IH19" s="9">
        <v>2.802</v>
      </c>
      <c r="II19" s="9">
        <v>9.3520000000000003</v>
      </c>
      <c r="IJ19" s="9">
        <v>156.44499999999999</v>
      </c>
      <c r="IK19" s="9">
        <v>68.027000000000001</v>
      </c>
      <c r="IL19" s="9">
        <v>88.418000000000006</v>
      </c>
      <c r="IM19" s="9">
        <v>160.59</v>
      </c>
      <c r="IN19" s="9">
        <v>85.962999999999994</v>
      </c>
      <c r="IO19" s="9">
        <v>74.628</v>
      </c>
      <c r="IP19" s="9">
        <v>55.438000000000002</v>
      </c>
      <c r="IQ19" s="9">
        <v>31.884</v>
      </c>
    </row>
    <row r="20" spans="1:251">
      <c r="A20" s="10">
        <v>45323</v>
      </c>
      <c r="B20" s="9">
        <v>123.1</v>
      </c>
      <c r="C20" s="9">
        <v>144.79499999999999</v>
      </c>
      <c r="D20" s="9">
        <v>1871.077</v>
      </c>
      <c r="E20" s="9">
        <v>956.38400000000001</v>
      </c>
      <c r="F20" s="9">
        <v>914.69299999999998</v>
      </c>
      <c r="G20" s="9">
        <v>3327.125</v>
      </c>
      <c r="H20" s="9">
        <v>1717.348</v>
      </c>
      <c r="I20" s="9">
        <v>1609.777</v>
      </c>
      <c r="J20" s="9">
        <v>795.52200000000005</v>
      </c>
      <c r="K20" s="9">
        <v>365.70499999999998</v>
      </c>
      <c r="L20" s="9">
        <v>429.81799999999998</v>
      </c>
      <c r="M20" s="9">
        <v>514.82100000000003</v>
      </c>
      <c r="N20" s="9">
        <v>221.71299999999999</v>
      </c>
      <c r="O20" s="9">
        <v>293.108</v>
      </c>
      <c r="P20" s="9">
        <v>0</v>
      </c>
      <c r="Q20" s="9">
        <v>0</v>
      </c>
      <c r="R20" s="9">
        <v>0</v>
      </c>
      <c r="S20" s="9">
        <v>167.21</v>
      </c>
      <c r="T20" s="9">
        <v>67.450999999999993</v>
      </c>
      <c r="U20" s="9">
        <v>99.759</v>
      </c>
      <c r="V20" s="9">
        <v>102.464</v>
      </c>
      <c r="W20" s="9">
        <v>41.762999999999998</v>
      </c>
      <c r="X20" s="9">
        <v>60.701000000000001</v>
      </c>
      <c r="Y20" s="9">
        <v>87.778000000000006</v>
      </c>
      <c r="Z20" s="9">
        <v>47.143999999999998</v>
      </c>
      <c r="AA20" s="9">
        <v>40.634</v>
      </c>
      <c r="AB20" s="9">
        <v>192.923</v>
      </c>
      <c r="AC20" s="9">
        <v>96.847999999999999</v>
      </c>
      <c r="AD20" s="9">
        <v>96.075999999999993</v>
      </c>
      <c r="AE20" s="9">
        <v>393.26900000000001</v>
      </c>
      <c r="AF20" s="9">
        <v>183.262</v>
      </c>
      <c r="AG20" s="9">
        <v>210.006</v>
      </c>
      <c r="AH20" s="9">
        <v>218.828</v>
      </c>
      <c r="AI20" s="9">
        <v>97.605000000000004</v>
      </c>
      <c r="AJ20" s="9">
        <v>121.22199999999999</v>
      </c>
      <c r="AK20" s="9">
        <v>38.456000000000003</v>
      </c>
      <c r="AL20" s="9">
        <v>12.347</v>
      </c>
      <c r="AM20" s="9">
        <v>26.11</v>
      </c>
      <c r="AN20" s="9">
        <v>174.441</v>
      </c>
      <c r="AO20" s="9">
        <v>85.656999999999996</v>
      </c>
      <c r="AP20" s="9">
        <v>88.784000000000006</v>
      </c>
      <c r="AQ20" s="9">
        <v>155.327</v>
      </c>
      <c r="AR20" s="9">
        <v>83.83</v>
      </c>
      <c r="AS20" s="9">
        <v>71.498000000000005</v>
      </c>
      <c r="AT20" s="9">
        <v>52.023000000000003</v>
      </c>
      <c r="AU20" s="9">
        <v>27.428999999999998</v>
      </c>
      <c r="AV20" s="9">
        <v>24.594000000000001</v>
      </c>
      <c r="AW20" s="9">
        <v>49.067</v>
      </c>
      <c r="AX20" s="9">
        <v>25.495000000000001</v>
      </c>
      <c r="AY20" s="9">
        <v>23.573</v>
      </c>
      <c r="AZ20" s="9">
        <v>13.180999999999999</v>
      </c>
      <c r="BA20" s="9">
        <v>6.6020000000000003</v>
      </c>
      <c r="BB20" s="9">
        <v>6.5780000000000003</v>
      </c>
      <c r="BC20" s="9">
        <v>106.26</v>
      </c>
      <c r="BD20" s="9">
        <v>58.335000000000001</v>
      </c>
      <c r="BE20" s="9">
        <v>47.924999999999997</v>
      </c>
      <c r="BF20" s="9">
        <v>6412.4960000000001</v>
      </c>
      <c r="BG20" s="9">
        <v>3324.2629999999999</v>
      </c>
      <c r="BH20" s="9">
        <v>3088.2330000000002</v>
      </c>
      <c r="BI20" s="9">
        <v>1246.4259999999999</v>
      </c>
      <c r="BJ20" s="9">
        <v>614.66399999999999</v>
      </c>
      <c r="BK20" s="9">
        <v>631.76199999999994</v>
      </c>
      <c r="BL20" s="9">
        <v>302.57</v>
      </c>
      <c r="BM20" s="9">
        <v>146.28</v>
      </c>
      <c r="BN20" s="9">
        <v>156.29</v>
      </c>
      <c r="BO20" s="9">
        <v>341.26</v>
      </c>
      <c r="BP20" s="9">
        <v>168.197</v>
      </c>
      <c r="BQ20" s="9">
        <v>173.06299999999999</v>
      </c>
      <c r="BR20" s="9">
        <v>602.596</v>
      </c>
      <c r="BS20" s="9">
        <v>300.18700000000001</v>
      </c>
      <c r="BT20" s="9">
        <v>302.40899999999999</v>
      </c>
      <c r="BU20" s="9">
        <v>5166.07</v>
      </c>
      <c r="BV20" s="9">
        <v>2709.5990000000002</v>
      </c>
      <c r="BW20" s="9">
        <v>2456.471</v>
      </c>
      <c r="BX20" s="9">
        <v>2819.9340000000002</v>
      </c>
      <c r="BY20" s="9">
        <v>1423.1890000000001</v>
      </c>
      <c r="BZ20" s="9">
        <v>1396.7439999999999</v>
      </c>
      <c r="CA20" s="9">
        <v>813.52200000000005</v>
      </c>
      <c r="CB20" s="9">
        <v>395.55</v>
      </c>
      <c r="CC20" s="9">
        <v>417.97300000000001</v>
      </c>
      <c r="CD20" s="9">
        <v>903.97500000000002</v>
      </c>
      <c r="CE20" s="9">
        <v>453.50599999999997</v>
      </c>
      <c r="CF20" s="9">
        <v>450.46899999999999</v>
      </c>
      <c r="CG20" s="9">
        <v>1102.4369999999999</v>
      </c>
      <c r="CH20" s="9">
        <v>574.13400000000001</v>
      </c>
      <c r="CI20" s="9">
        <v>528.30200000000002</v>
      </c>
      <c r="CJ20" s="9">
        <v>2346.136</v>
      </c>
      <c r="CK20" s="9">
        <v>1286.4100000000001</v>
      </c>
      <c r="CL20" s="9">
        <v>1059.7260000000001</v>
      </c>
      <c r="CM20" s="9">
        <v>1363.636</v>
      </c>
      <c r="CN20" s="9">
        <v>743.97299999999996</v>
      </c>
      <c r="CO20" s="9">
        <v>619.66200000000003</v>
      </c>
      <c r="CP20" s="9">
        <v>982.5</v>
      </c>
      <c r="CQ20" s="9">
        <v>542.43600000000004</v>
      </c>
      <c r="CR20" s="9">
        <v>440.06400000000002</v>
      </c>
      <c r="CS20" s="9">
        <v>864.476</v>
      </c>
      <c r="CT20" s="9">
        <v>475.98599999999999</v>
      </c>
      <c r="CU20" s="9">
        <v>388.49</v>
      </c>
      <c r="CV20" s="9">
        <v>118.024</v>
      </c>
      <c r="CW20" s="9">
        <v>66.45</v>
      </c>
      <c r="CX20" s="9">
        <v>51.573999999999998</v>
      </c>
      <c r="CY20" s="9">
        <v>595.84400000000005</v>
      </c>
      <c r="CZ20" s="9">
        <v>315.07600000000002</v>
      </c>
      <c r="DA20" s="9">
        <v>280.76799999999997</v>
      </c>
      <c r="DB20" s="9">
        <v>5816.652</v>
      </c>
      <c r="DC20" s="9">
        <v>3009.1869999999999</v>
      </c>
      <c r="DD20" s="9">
        <v>2807.4650000000001</v>
      </c>
      <c r="DE20" s="9">
        <v>7549.58</v>
      </c>
      <c r="DF20" s="9">
        <v>3720.9169999999999</v>
      </c>
      <c r="DG20" s="9">
        <v>3828.663</v>
      </c>
      <c r="DH20" s="9">
        <v>1678.864</v>
      </c>
      <c r="DI20" s="9">
        <v>809.02</v>
      </c>
      <c r="DJ20" s="9">
        <v>869.84400000000005</v>
      </c>
      <c r="DK20" s="9">
        <v>1334.14</v>
      </c>
      <c r="DL20" s="9">
        <v>684.65300000000002</v>
      </c>
      <c r="DM20" s="9">
        <v>649.48699999999997</v>
      </c>
      <c r="DN20" s="9">
        <v>0</v>
      </c>
      <c r="DO20" s="9">
        <v>0</v>
      </c>
      <c r="DP20" s="9">
        <v>0</v>
      </c>
      <c r="DQ20" s="9">
        <v>455.95400000000001</v>
      </c>
      <c r="DR20" s="9">
        <v>227.13200000000001</v>
      </c>
      <c r="DS20" s="9">
        <v>228.821</v>
      </c>
      <c r="DT20" s="9">
        <v>103.961</v>
      </c>
      <c r="DU20" s="9">
        <v>35.960999999999999</v>
      </c>
      <c r="DV20" s="9">
        <v>68</v>
      </c>
      <c r="DW20" s="9">
        <v>87.594999999999999</v>
      </c>
      <c r="DX20" s="9">
        <v>42.540999999999997</v>
      </c>
      <c r="DY20" s="9">
        <v>45.055</v>
      </c>
      <c r="DZ20" s="9">
        <v>257.12900000000002</v>
      </c>
      <c r="EA20" s="9">
        <v>81.826999999999998</v>
      </c>
      <c r="EB20" s="9">
        <v>175.303</v>
      </c>
      <c r="EC20" s="9">
        <v>723.11500000000001</v>
      </c>
      <c r="ED20" s="9">
        <v>328.572</v>
      </c>
      <c r="EE20" s="9">
        <v>394.54300000000001</v>
      </c>
      <c r="EF20" s="9">
        <v>492.55</v>
      </c>
      <c r="EG20" s="9">
        <v>259.74400000000003</v>
      </c>
      <c r="EH20" s="9">
        <v>232.80500000000001</v>
      </c>
      <c r="EI20" s="9">
        <v>37.741999999999997</v>
      </c>
      <c r="EJ20" s="9">
        <v>14.183999999999999</v>
      </c>
      <c r="EK20" s="9">
        <v>23.558</v>
      </c>
      <c r="EL20" s="9">
        <v>230.566</v>
      </c>
      <c r="EM20" s="9">
        <v>68.828000000000003</v>
      </c>
      <c r="EN20" s="9">
        <v>161.738</v>
      </c>
      <c r="EO20" s="9">
        <v>217.453</v>
      </c>
      <c r="EP20" s="9">
        <v>110.871</v>
      </c>
      <c r="EQ20" s="9">
        <v>106.58199999999999</v>
      </c>
      <c r="ER20" s="9">
        <v>109.735</v>
      </c>
      <c r="ES20" s="9">
        <v>62.174999999999997</v>
      </c>
      <c r="ET20" s="9">
        <v>47.56</v>
      </c>
      <c r="EU20" s="9">
        <v>103.294</v>
      </c>
      <c r="EV20" s="9">
        <v>55.331000000000003</v>
      </c>
      <c r="EW20" s="9">
        <v>47.963000000000001</v>
      </c>
      <c r="EX20" s="9">
        <v>6.673</v>
      </c>
      <c r="EY20" s="9">
        <v>2.7509999999999999</v>
      </c>
      <c r="EZ20" s="9">
        <v>3.9220000000000002</v>
      </c>
      <c r="FA20" s="9">
        <v>114.15900000000001</v>
      </c>
      <c r="FB20" s="9">
        <v>55.54</v>
      </c>
      <c r="FC20" s="9">
        <v>58.619</v>
      </c>
      <c r="FD20" s="9">
        <v>4731.0079999999998</v>
      </c>
      <c r="FE20" s="9">
        <v>2435.8629999999998</v>
      </c>
      <c r="FF20" s="9">
        <v>2295.145</v>
      </c>
      <c r="FG20" s="9">
        <v>502.90699999999998</v>
      </c>
      <c r="FH20" s="9">
        <v>252.648</v>
      </c>
      <c r="FI20" s="9">
        <v>250.25899999999999</v>
      </c>
      <c r="FJ20" s="9">
        <v>109.973</v>
      </c>
      <c r="FK20" s="9">
        <v>55.834000000000003</v>
      </c>
      <c r="FL20" s="9">
        <v>54.137999999999998</v>
      </c>
      <c r="FM20" s="9">
        <v>135.68799999999999</v>
      </c>
      <c r="FN20" s="9">
        <v>72.606999999999999</v>
      </c>
      <c r="FO20" s="9">
        <v>63.082000000000001</v>
      </c>
      <c r="FP20" s="9">
        <v>257.24599999999998</v>
      </c>
      <c r="FQ20" s="9">
        <v>124.20699999999999</v>
      </c>
      <c r="FR20" s="9">
        <v>133.03899999999999</v>
      </c>
      <c r="FS20" s="9">
        <v>4228.1009999999997</v>
      </c>
      <c r="FT20" s="9">
        <v>2183.2150000000001</v>
      </c>
      <c r="FU20" s="9">
        <v>2044.886</v>
      </c>
      <c r="FV20" s="9">
        <v>1236.3499999999999</v>
      </c>
      <c r="FW20" s="9">
        <v>600.34500000000003</v>
      </c>
      <c r="FX20" s="9">
        <v>636.00400000000002</v>
      </c>
      <c r="FY20" s="9">
        <v>293.84399999999999</v>
      </c>
      <c r="FZ20" s="9">
        <v>150.97999999999999</v>
      </c>
      <c r="GA20" s="9">
        <v>142.864</v>
      </c>
      <c r="GB20" s="9">
        <v>381.39100000000002</v>
      </c>
      <c r="GC20" s="9">
        <v>179.41399999999999</v>
      </c>
      <c r="GD20" s="9">
        <v>201.977</v>
      </c>
      <c r="GE20" s="9">
        <v>561.11400000000003</v>
      </c>
      <c r="GF20" s="9">
        <v>269.952</v>
      </c>
      <c r="GG20" s="9">
        <v>291.16300000000001</v>
      </c>
      <c r="GH20" s="9">
        <v>2991.752</v>
      </c>
      <c r="GI20" s="9">
        <v>1582.87</v>
      </c>
      <c r="GJ20" s="9">
        <v>1408.8820000000001</v>
      </c>
      <c r="GK20" s="9">
        <v>899.29899999999998</v>
      </c>
      <c r="GL20" s="9">
        <v>460.31200000000001</v>
      </c>
      <c r="GM20" s="9">
        <v>438.98700000000002</v>
      </c>
      <c r="GN20" s="9">
        <v>2092.453</v>
      </c>
      <c r="GO20" s="9">
        <v>1122.558</v>
      </c>
      <c r="GP20" s="9">
        <v>969.89499999999998</v>
      </c>
      <c r="GQ20" s="9">
        <v>1159.367</v>
      </c>
      <c r="GR20" s="9">
        <v>589.46299999999997</v>
      </c>
      <c r="GS20" s="9">
        <v>569.904</v>
      </c>
      <c r="GT20" s="9">
        <v>933.08600000000001</v>
      </c>
      <c r="GU20" s="9">
        <v>533.09500000000003</v>
      </c>
      <c r="GV20" s="9">
        <v>399.99099999999999</v>
      </c>
      <c r="GW20" s="9">
        <v>249.88399999999999</v>
      </c>
      <c r="GX20" s="9">
        <v>129.31399999999999</v>
      </c>
      <c r="GY20" s="9">
        <v>120.57</v>
      </c>
      <c r="GZ20" s="9">
        <v>4481.125</v>
      </c>
      <c r="HA20" s="9">
        <v>2306.5500000000002</v>
      </c>
      <c r="HB20" s="9">
        <v>2174.5749999999998</v>
      </c>
      <c r="HC20" s="9">
        <v>6218.9769999999999</v>
      </c>
      <c r="HD20" s="9">
        <v>3027.5880000000002</v>
      </c>
      <c r="HE20" s="9">
        <v>3191.3890000000001</v>
      </c>
      <c r="HF20" s="9">
        <v>984.09199999999998</v>
      </c>
      <c r="HG20" s="9">
        <v>475.154</v>
      </c>
      <c r="HH20" s="9">
        <v>508.93799999999999</v>
      </c>
      <c r="HI20" s="9">
        <v>746.56399999999996</v>
      </c>
      <c r="HJ20" s="9">
        <v>359.18099999999998</v>
      </c>
      <c r="HK20" s="9">
        <v>387.38400000000001</v>
      </c>
      <c r="HL20" s="9">
        <v>0</v>
      </c>
      <c r="HM20" s="9">
        <v>0</v>
      </c>
      <c r="HN20" s="9">
        <v>0</v>
      </c>
      <c r="HO20" s="9">
        <v>296.88400000000001</v>
      </c>
      <c r="HP20" s="9">
        <v>129.114</v>
      </c>
      <c r="HQ20" s="9">
        <v>167.77</v>
      </c>
      <c r="HR20" s="9">
        <v>62.892000000000003</v>
      </c>
      <c r="HS20" s="9">
        <v>24.731000000000002</v>
      </c>
      <c r="HT20" s="9">
        <v>38.161000000000001</v>
      </c>
      <c r="HU20" s="9">
        <v>56.331000000000003</v>
      </c>
      <c r="HV20" s="9">
        <v>30.518999999999998</v>
      </c>
      <c r="HW20" s="9">
        <v>25.812000000000001</v>
      </c>
      <c r="HX20" s="9">
        <v>181.197</v>
      </c>
      <c r="HY20" s="9">
        <v>85.453999999999994</v>
      </c>
      <c r="HZ20" s="9">
        <v>95.742999999999995</v>
      </c>
      <c r="IA20" s="9">
        <v>324.78199999999998</v>
      </c>
      <c r="IB20" s="9">
        <v>162.89400000000001</v>
      </c>
      <c r="IC20" s="9">
        <v>161.88800000000001</v>
      </c>
      <c r="ID20" s="9">
        <v>198.52099999999999</v>
      </c>
      <c r="IE20" s="9">
        <v>100.131</v>
      </c>
      <c r="IF20" s="9">
        <v>98.39</v>
      </c>
      <c r="IG20" s="9">
        <v>13.266</v>
      </c>
      <c r="IH20" s="9">
        <v>4.9290000000000003</v>
      </c>
      <c r="II20" s="9">
        <v>8.3369999999999997</v>
      </c>
      <c r="IJ20" s="9">
        <v>126.261</v>
      </c>
      <c r="IK20" s="9">
        <v>62.762999999999998</v>
      </c>
      <c r="IL20" s="9">
        <v>63.497999999999998</v>
      </c>
      <c r="IM20" s="9">
        <v>162.63</v>
      </c>
      <c r="IN20" s="9">
        <v>82.393000000000001</v>
      </c>
      <c r="IO20" s="9">
        <v>80.236999999999995</v>
      </c>
      <c r="IP20" s="9">
        <v>61.012</v>
      </c>
      <c r="IQ20" s="9">
        <v>34.515999999999998</v>
      </c>
    </row>
    <row r="21" spans="1:251">
      <c r="A21" s="10">
        <v>45689</v>
      </c>
      <c r="B21" s="9">
        <v>120.15600000000001</v>
      </c>
      <c r="C21" s="9">
        <v>133.93199999999999</v>
      </c>
      <c r="D21" s="9">
        <v>1949.68</v>
      </c>
      <c r="E21" s="9">
        <v>1010.567</v>
      </c>
      <c r="F21" s="9">
        <v>939.11400000000003</v>
      </c>
      <c r="G21" s="9">
        <v>3402.1129999999998</v>
      </c>
      <c r="H21" s="9">
        <v>1753.71</v>
      </c>
      <c r="I21" s="9">
        <v>1648.404</v>
      </c>
      <c r="J21" s="9">
        <v>792.92600000000004</v>
      </c>
      <c r="K21" s="9">
        <v>369.733</v>
      </c>
      <c r="L21" s="9">
        <v>423.19299999999998</v>
      </c>
      <c r="M21" s="9">
        <v>526.02099999999996</v>
      </c>
      <c r="N21" s="9">
        <v>233.172</v>
      </c>
      <c r="O21" s="9">
        <v>292.84899999999999</v>
      </c>
      <c r="P21" s="9">
        <v>0</v>
      </c>
      <c r="Q21" s="9">
        <v>0</v>
      </c>
      <c r="R21" s="9">
        <v>0</v>
      </c>
      <c r="S21" s="9">
        <v>189.67500000000001</v>
      </c>
      <c r="T21" s="9">
        <v>72.17</v>
      </c>
      <c r="U21" s="9">
        <v>117.505</v>
      </c>
      <c r="V21" s="9">
        <v>107.581</v>
      </c>
      <c r="W21" s="9">
        <v>38.409999999999997</v>
      </c>
      <c r="X21" s="9">
        <v>69.171000000000006</v>
      </c>
      <c r="Y21" s="9">
        <v>90.38</v>
      </c>
      <c r="Z21" s="9">
        <v>47.796999999999997</v>
      </c>
      <c r="AA21" s="9">
        <v>42.582999999999998</v>
      </c>
      <c r="AB21" s="9">
        <v>176.52500000000001</v>
      </c>
      <c r="AC21" s="9">
        <v>88.763999999999996</v>
      </c>
      <c r="AD21" s="9">
        <v>87.760999999999996</v>
      </c>
      <c r="AE21" s="9">
        <v>369.29700000000003</v>
      </c>
      <c r="AF21" s="9">
        <v>175.98400000000001</v>
      </c>
      <c r="AG21" s="9">
        <v>193.31299999999999</v>
      </c>
      <c r="AH21" s="9">
        <v>197.34200000000001</v>
      </c>
      <c r="AI21" s="9">
        <v>91.319000000000003</v>
      </c>
      <c r="AJ21" s="9">
        <v>106.023</v>
      </c>
      <c r="AK21" s="9">
        <v>40.387999999999998</v>
      </c>
      <c r="AL21" s="9">
        <v>18.577999999999999</v>
      </c>
      <c r="AM21" s="9">
        <v>21.81</v>
      </c>
      <c r="AN21" s="9">
        <v>171.95500000000001</v>
      </c>
      <c r="AO21" s="9">
        <v>84.665000000000006</v>
      </c>
      <c r="AP21" s="9">
        <v>87.29</v>
      </c>
      <c r="AQ21" s="9">
        <v>151.696</v>
      </c>
      <c r="AR21" s="9">
        <v>80.733000000000004</v>
      </c>
      <c r="AS21" s="9">
        <v>70.962999999999994</v>
      </c>
      <c r="AT21" s="9">
        <v>54.779000000000003</v>
      </c>
      <c r="AU21" s="9">
        <v>30.995999999999999</v>
      </c>
      <c r="AV21" s="9">
        <v>23.783000000000001</v>
      </c>
      <c r="AW21" s="9">
        <v>56.746000000000002</v>
      </c>
      <c r="AX21" s="9">
        <v>28.837</v>
      </c>
      <c r="AY21" s="9">
        <v>27.908000000000001</v>
      </c>
      <c r="AZ21" s="9">
        <v>14.523999999999999</v>
      </c>
      <c r="BA21" s="9">
        <v>4.4370000000000003</v>
      </c>
      <c r="BB21" s="9">
        <v>10.087</v>
      </c>
      <c r="BC21" s="9">
        <v>94.95</v>
      </c>
      <c r="BD21" s="9">
        <v>51.896000000000001</v>
      </c>
      <c r="BE21" s="9">
        <v>43.054000000000002</v>
      </c>
      <c r="BF21" s="9">
        <v>6640.7110000000002</v>
      </c>
      <c r="BG21" s="9">
        <v>3468.1979999999999</v>
      </c>
      <c r="BH21" s="9">
        <v>3172.5129999999999</v>
      </c>
      <c r="BI21" s="9">
        <v>1158.57</v>
      </c>
      <c r="BJ21" s="9">
        <v>581.94000000000005</v>
      </c>
      <c r="BK21" s="9">
        <v>576.63</v>
      </c>
      <c r="BL21" s="9">
        <v>257.92599999999999</v>
      </c>
      <c r="BM21" s="9">
        <v>116.042</v>
      </c>
      <c r="BN21" s="9">
        <v>141.88399999999999</v>
      </c>
      <c r="BO21" s="9">
        <v>341.04399999999998</v>
      </c>
      <c r="BP21" s="9">
        <v>185.733</v>
      </c>
      <c r="BQ21" s="9">
        <v>155.31100000000001</v>
      </c>
      <c r="BR21" s="9">
        <v>559.6</v>
      </c>
      <c r="BS21" s="9">
        <v>280.16500000000002</v>
      </c>
      <c r="BT21" s="9">
        <v>279.435</v>
      </c>
      <c r="BU21" s="9">
        <v>5482.1409999999996</v>
      </c>
      <c r="BV21" s="9">
        <v>2886.2570000000001</v>
      </c>
      <c r="BW21" s="9">
        <v>2595.8829999999998</v>
      </c>
      <c r="BX21" s="9">
        <v>3015.8780000000002</v>
      </c>
      <c r="BY21" s="9">
        <v>1568.5</v>
      </c>
      <c r="BZ21" s="9">
        <v>1447.3789999999999</v>
      </c>
      <c r="CA21" s="9">
        <v>756.505</v>
      </c>
      <c r="CB21" s="9">
        <v>379.18099999999998</v>
      </c>
      <c r="CC21" s="9">
        <v>377.32499999999999</v>
      </c>
      <c r="CD21" s="9">
        <v>953.40899999999999</v>
      </c>
      <c r="CE21" s="9">
        <v>494.96699999999998</v>
      </c>
      <c r="CF21" s="9">
        <v>458.44200000000001</v>
      </c>
      <c r="CG21" s="9">
        <v>1305.9639999999999</v>
      </c>
      <c r="CH21" s="9">
        <v>694.35199999999998</v>
      </c>
      <c r="CI21" s="9">
        <v>611.61199999999997</v>
      </c>
      <c r="CJ21" s="9">
        <v>2466.2629999999999</v>
      </c>
      <c r="CK21" s="9">
        <v>1317.758</v>
      </c>
      <c r="CL21" s="9">
        <v>1148.5050000000001</v>
      </c>
      <c r="CM21" s="9">
        <v>1452.635</v>
      </c>
      <c r="CN21" s="9">
        <v>763.15499999999997</v>
      </c>
      <c r="CO21" s="9">
        <v>689.47900000000004</v>
      </c>
      <c r="CP21" s="9">
        <v>1013.628</v>
      </c>
      <c r="CQ21" s="9">
        <v>554.60299999999995</v>
      </c>
      <c r="CR21" s="9">
        <v>459.02499999999998</v>
      </c>
      <c r="CS21" s="9">
        <v>876.45100000000002</v>
      </c>
      <c r="CT21" s="9">
        <v>480.68700000000001</v>
      </c>
      <c r="CU21" s="9">
        <v>395.76299999999998</v>
      </c>
      <c r="CV21" s="9">
        <v>137.17699999999999</v>
      </c>
      <c r="CW21" s="9">
        <v>73.915000000000006</v>
      </c>
      <c r="CX21" s="9">
        <v>63.262</v>
      </c>
      <c r="CY21" s="9">
        <v>611.83600000000001</v>
      </c>
      <c r="CZ21" s="9">
        <v>325.59899999999999</v>
      </c>
      <c r="DA21" s="9">
        <v>286.23700000000002</v>
      </c>
      <c r="DB21" s="9">
        <v>6028.8739999999998</v>
      </c>
      <c r="DC21" s="9">
        <v>3142.5990000000002</v>
      </c>
      <c r="DD21" s="9">
        <v>2886.2759999999998</v>
      </c>
      <c r="DE21" s="9">
        <v>7759.2709999999997</v>
      </c>
      <c r="DF21" s="9">
        <v>3835.9949999999999</v>
      </c>
      <c r="DG21" s="9">
        <v>3923.2759999999998</v>
      </c>
      <c r="DH21" s="9">
        <v>1579.9739999999999</v>
      </c>
      <c r="DI21" s="9">
        <v>761.48699999999997</v>
      </c>
      <c r="DJ21" s="9">
        <v>818.48699999999997</v>
      </c>
      <c r="DK21" s="9">
        <v>1225.807</v>
      </c>
      <c r="DL21" s="9">
        <v>632.1</v>
      </c>
      <c r="DM21" s="9">
        <v>593.70699999999999</v>
      </c>
      <c r="DN21" s="9">
        <v>0</v>
      </c>
      <c r="DO21" s="9">
        <v>0</v>
      </c>
      <c r="DP21" s="9">
        <v>0</v>
      </c>
      <c r="DQ21" s="9">
        <v>420.28199999999998</v>
      </c>
      <c r="DR21" s="9">
        <v>207.10300000000001</v>
      </c>
      <c r="DS21" s="9">
        <v>213.179</v>
      </c>
      <c r="DT21" s="9">
        <v>90.971000000000004</v>
      </c>
      <c r="DU21" s="9">
        <v>42.045000000000002</v>
      </c>
      <c r="DV21" s="9">
        <v>48.926000000000002</v>
      </c>
      <c r="DW21" s="9">
        <v>102.96</v>
      </c>
      <c r="DX21" s="9">
        <v>56.252000000000002</v>
      </c>
      <c r="DY21" s="9">
        <v>46.707999999999998</v>
      </c>
      <c r="DZ21" s="9">
        <v>251.20699999999999</v>
      </c>
      <c r="EA21" s="9">
        <v>73.135000000000005</v>
      </c>
      <c r="EB21" s="9">
        <v>178.072</v>
      </c>
      <c r="EC21" s="9">
        <v>715.38</v>
      </c>
      <c r="ED21" s="9">
        <v>317.18299999999999</v>
      </c>
      <c r="EE21" s="9">
        <v>398.197</v>
      </c>
      <c r="EF21" s="9">
        <v>488.53399999999999</v>
      </c>
      <c r="EG21" s="9">
        <v>252.214</v>
      </c>
      <c r="EH21" s="9">
        <v>236.321</v>
      </c>
      <c r="EI21" s="9">
        <v>32.231999999999999</v>
      </c>
      <c r="EJ21" s="9">
        <v>13.912000000000001</v>
      </c>
      <c r="EK21" s="9">
        <v>18.32</v>
      </c>
      <c r="EL21" s="9">
        <v>226.845</v>
      </c>
      <c r="EM21" s="9">
        <v>64.968999999999994</v>
      </c>
      <c r="EN21" s="9">
        <v>161.876</v>
      </c>
      <c r="EO21" s="9">
        <v>250.624</v>
      </c>
      <c r="EP21" s="9">
        <v>137.803</v>
      </c>
      <c r="EQ21" s="9">
        <v>112.82</v>
      </c>
      <c r="ER21" s="9">
        <v>109.616</v>
      </c>
      <c r="ES21" s="9">
        <v>64.646000000000001</v>
      </c>
      <c r="ET21" s="9">
        <v>44.970999999999997</v>
      </c>
      <c r="EU21" s="9">
        <v>123.30200000000001</v>
      </c>
      <c r="EV21" s="9">
        <v>73.385000000000005</v>
      </c>
      <c r="EW21" s="9">
        <v>49.917000000000002</v>
      </c>
      <c r="EX21" s="9">
        <v>13.443</v>
      </c>
      <c r="EY21" s="9">
        <v>7.109</v>
      </c>
      <c r="EZ21" s="9">
        <v>6.3339999999999996</v>
      </c>
      <c r="FA21" s="9">
        <v>127.322</v>
      </c>
      <c r="FB21" s="9">
        <v>64.418000000000006</v>
      </c>
      <c r="FC21" s="9">
        <v>62.904000000000003</v>
      </c>
      <c r="FD21" s="9">
        <v>4758.7690000000002</v>
      </c>
      <c r="FE21" s="9">
        <v>2448.0219999999999</v>
      </c>
      <c r="FF21" s="9">
        <v>2310.7469999999998</v>
      </c>
      <c r="FG21" s="9">
        <v>443.41300000000001</v>
      </c>
      <c r="FH21" s="9">
        <v>204.262</v>
      </c>
      <c r="FI21" s="9">
        <v>239.15100000000001</v>
      </c>
      <c r="FJ21" s="9">
        <v>101.904</v>
      </c>
      <c r="FK21" s="9">
        <v>48.701999999999998</v>
      </c>
      <c r="FL21" s="9">
        <v>53.201999999999998</v>
      </c>
      <c r="FM21" s="9">
        <v>127.244</v>
      </c>
      <c r="FN21" s="9">
        <v>56.109000000000002</v>
      </c>
      <c r="FO21" s="9">
        <v>71.135000000000005</v>
      </c>
      <c r="FP21" s="9">
        <v>214.26499999999999</v>
      </c>
      <c r="FQ21" s="9">
        <v>99.450999999999993</v>
      </c>
      <c r="FR21" s="9">
        <v>114.81399999999999</v>
      </c>
      <c r="FS21" s="9">
        <v>4315.3559999999998</v>
      </c>
      <c r="FT21" s="9">
        <v>2243.7600000000002</v>
      </c>
      <c r="FU21" s="9">
        <v>2071.596</v>
      </c>
      <c r="FV21" s="9">
        <v>1317.2560000000001</v>
      </c>
      <c r="FW21" s="9">
        <v>651.96299999999997</v>
      </c>
      <c r="FX21" s="9">
        <v>665.29300000000001</v>
      </c>
      <c r="FY21" s="9">
        <v>290.93900000000002</v>
      </c>
      <c r="FZ21" s="9">
        <v>140.77600000000001</v>
      </c>
      <c r="GA21" s="9">
        <v>150.16300000000001</v>
      </c>
      <c r="GB21" s="9">
        <v>398.084</v>
      </c>
      <c r="GC21" s="9">
        <v>194.27199999999999</v>
      </c>
      <c r="GD21" s="9">
        <v>203.81200000000001</v>
      </c>
      <c r="GE21" s="9">
        <v>628.23299999999995</v>
      </c>
      <c r="GF21" s="9">
        <v>316.91399999999999</v>
      </c>
      <c r="GG21" s="9">
        <v>311.31799999999998</v>
      </c>
      <c r="GH21" s="9">
        <v>2998.1010000000001</v>
      </c>
      <c r="GI21" s="9">
        <v>1591.798</v>
      </c>
      <c r="GJ21" s="9">
        <v>1406.3030000000001</v>
      </c>
      <c r="GK21" s="9">
        <v>884.37599999999998</v>
      </c>
      <c r="GL21" s="9">
        <v>450.52100000000002</v>
      </c>
      <c r="GM21" s="9">
        <v>433.85500000000002</v>
      </c>
      <c r="GN21" s="9">
        <v>2113.7240000000002</v>
      </c>
      <c r="GO21" s="9">
        <v>1141.277</v>
      </c>
      <c r="GP21" s="9">
        <v>972.44799999999998</v>
      </c>
      <c r="GQ21" s="9">
        <v>1160.875</v>
      </c>
      <c r="GR21" s="9">
        <v>604.94000000000005</v>
      </c>
      <c r="GS21" s="9">
        <v>555.93499999999995</v>
      </c>
      <c r="GT21" s="9">
        <v>952.84900000000005</v>
      </c>
      <c r="GU21" s="9">
        <v>536.33699999999999</v>
      </c>
      <c r="GV21" s="9">
        <v>416.512</v>
      </c>
      <c r="GW21" s="9">
        <v>231.68700000000001</v>
      </c>
      <c r="GX21" s="9">
        <v>115.107</v>
      </c>
      <c r="GY21" s="9">
        <v>116.581</v>
      </c>
      <c r="GZ21" s="9">
        <v>4527.0820000000003</v>
      </c>
      <c r="HA21" s="9">
        <v>2332.915</v>
      </c>
      <c r="HB21" s="9">
        <v>2194.1669999999999</v>
      </c>
      <c r="HC21" s="9">
        <v>6265.6419999999998</v>
      </c>
      <c r="HD21" s="9">
        <v>3050.8879999999999</v>
      </c>
      <c r="HE21" s="9">
        <v>3214.7530000000002</v>
      </c>
      <c r="HF21" s="9">
        <v>915.50599999999997</v>
      </c>
      <c r="HG21" s="9">
        <v>426.32499999999999</v>
      </c>
      <c r="HH21" s="9">
        <v>489.18099999999998</v>
      </c>
      <c r="HI21" s="9">
        <v>659.70399999999995</v>
      </c>
      <c r="HJ21" s="9">
        <v>305.8</v>
      </c>
      <c r="HK21" s="9">
        <v>353.904</v>
      </c>
      <c r="HL21" s="9">
        <v>0</v>
      </c>
      <c r="HM21" s="9">
        <v>0</v>
      </c>
      <c r="HN21" s="9">
        <v>0</v>
      </c>
      <c r="HO21" s="9">
        <v>278.13299999999998</v>
      </c>
      <c r="HP21" s="9">
        <v>117.779</v>
      </c>
      <c r="HQ21" s="9">
        <v>160.35400000000001</v>
      </c>
      <c r="HR21" s="9">
        <v>51.037999999999997</v>
      </c>
      <c r="HS21" s="9">
        <v>18.323</v>
      </c>
      <c r="HT21" s="9">
        <v>32.715000000000003</v>
      </c>
      <c r="HU21" s="9">
        <v>72.488</v>
      </c>
      <c r="HV21" s="9">
        <v>43.064</v>
      </c>
      <c r="HW21" s="9">
        <v>29.423999999999999</v>
      </c>
      <c r="HX21" s="9">
        <v>183.315</v>
      </c>
      <c r="HY21" s="9">
        <v>77.460999999999999</v>
      </c>
      <c r="HZ21" s="9">
        <v>105.854</v>
      </c>
      <c r="IA21" s="9">
        <v>304.01100000000002</v>
      </c>
      <c r="IB21" s="9">
        <v>147.417</v>
      </c>
      <c r="IC21" s="9">
        <v>156.59399999999999</v>
      </c>
      <c r="ID21" s="9">
        <v>172.21199999999999</v>
      </c>
      <c r="IE21" s="9">
        <v>81.37</v>
      </c>
      <c r="IF21" s="9">
        <v>90.840999999999994</v>
      </c>
      <c r="IG21" s="9">
        <v>7.2729999999999997</v>
      </c>
      <c r="IH21" s="9">
        <v>2.1179999999999999</v>
      </c>
      <c r="II21" s="9">
        <v>5.1550000000000002</v>
      </c>
      <c r="IJ21" s="9">
        <v>131.80000000000001</v>
      </c>
      <c r="IK21" s="9">
        <v>66.046999999999997</v>
      </c>
      <c r="IL21" s="9">
        <v>65.753</v>
      </c>
      <c r="IM21" s="9">
        <v>183.47900000000001</v>
      </c>
      <c r="IN21" s="9">
        <v>88.215000000000003</v>
      </c>
      <c r="IO21" s="9">
        <v>95.263999999999996</v>
      </c>
      <c r="IP21" s="9">
        <v>88.119</v>
      </c>
      <c r="IQ21" s="9">
        <v>48.427999999999997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1012</v>
      </c>
      <c r="C1" s="3" t="s">
        <v>1013</v>
      </c>
      <c r="D1" s="3" t="s">
        <v>1014</v>
      </c>
      <c r="E1" s="3" t="s">
        <v>1015</v>
      </c>
      <c r="F1" s="3" t="s">
        <v>1016</v>
      </c>
      <c r="G1" s="3" t="s">
        <v>1017</v>
      </c>
      <c r="H1" s="3" t="s">
        <v>1018</v>
      </c>
      <c r="I1" s="3" t="s">
        <v>1019</v>
      </c>
      <c r="J1" s="3" t="s">
        <v>1020</v>
      </c>
      <c r="K1" s="3" t="s">
        <v>1021</v>
      </c>
      <c r="L1" s="3" t="s">
        <v>1022</v>
      </c>
      <c r="M1" s="3" t="s">
        <v>1023</v>
      </c>
      <c r="N1" s="3" t="s">
        <v>1024</v>
      </c>
      <c r="O1" s="3" t="s">
        <v>1025</v>
      </c>
      <c r="P1" s="3" t="s">
        <v>1026</v>
      </c>
      <c r="Q1" s="3" t="s">
        <v>1027</v>
      </c>
      <c r="R1" s="3" t="s">
        <v>1028</v>
      </c>
      <c r="S1" s="3" t="s">
        <v>1029</v>
      </c>
      <c r="T1" s="3" t="s">
        <v>1030</v>
      </c>
      <c r="U1" s="3" t="s">
        <v>1031</v>
      </c>
      <c r="V1" s="3" t="s">
        <v>1032</v>
      </c>
      <c r="W1" s="3" t="s">
        <v>1033</v>
      </c>
      <c r="X1" s="3" t="s">
        <v>1034</v>
      </c>
      <c r="Y1" s="3" t="s">
        <v>1035</v>
      </c>
      <c r="Z1" s="3" t="s">
        <v>1036</v>
      </c>
      <c r="AA1" s="3" t="s">
        <v>1037</v>
      </c>
      <c r="AB1" s="3" t="s">
        <v>1038</v>
      </c>
      <c r="AC1" s="3" t="s">
        <v>1039</v>
      </c>
      <c r="AD1" s="3" t="s">
        <v>1040</v>
      </c>
      <c r="AE1" s="3" t="s">
        <v>1041</v>
      </c>
      <c r="AF1" s="3" t="s">
        <v>1042</v>
      </c>
      <c r="AG1" s="3" t="s">
        <v>1043</v>
      </c>
      <c r="AH1" s="3" t="s">
        <v>1044</v>
      </c>
      <c r="AI1" s="3" t="s">
        <v>1045</v>
      </c>
      <c r="AJ1" s="3" t="s">
        <v>1046</v>
      </c>
      <c r="AK1" s="3" t="s">
        <v>1047</v>
      </c>
      <c r="AL1" s="3" t="s">
        <v>1048</v>
      </c>
      <c r="AM1" s="3" t="s">
        <v>1049</v>
      </c>
      <c r="AN1" s="3" t="s">
        <v>1050</v>
      </c>
      <c r="AO1" s="3" t="s">
        <v>1051</v>
      </c>
      <c r="AP1" s="3" t="s">
        <v>1052</v>
      </c>
      <c r="AQ1" s="3" t="s">
        <v>1053</v>
      </c>
      <c r="AR1" s="3" t="s">
        <v>1054</v>
      </c>
      <c r="AS1" s="3" t="s">
        <v>1055</v>
      </c>
      <c r="AT1" s="3" t="s">
        <v>1056</v>
      </c>
      <c r="AU1" s="3" t="s">
        <v>1057</v>
      </c>
      <c r="AV1" s="3" t="s">
        <v>1058</v>
      </c>
      <c r="AW1" s="3" t="s">
        <v>1059</v>
      </c>
      <c r="AX1" s="3" t="s">
        <v>1060</v>
      </c>
      <c r="AY1" s="3" t="s">
        <v>1061</v>
      </c>
      <c r="AZ1" s="3" t="s">
        <v>1062</v>
      </c>
      <c r="BA1" s="3" t="s">
        <v>1063</v>
      </c>
      <c r="BB1" s="3" t="s">
        <v>1064</v>
      </c>
      <c r="BC1" s="3" t="s">
        <v>1065</v>
      </c>
      <c r="BD1" s="3" t="s">
        <v>1066</v>
      </c>
      <c r="BE1" s="3" t="s">
        <v>1067</v>
      </c>
      <c r="BF1" s="3" t="s">
        <v>1068</v>
      </c>
      <c r="BG1" s="3" t="s">
        <v>1069</v>
      </c>
      <c r="BH1" s="3" t="s">
        <v>1070</v>
      </c>
      <c r="BI1" s="3" t="s">
        <v>1071</v>
      </c>
      <c r="BJ1" s="3" t="s">
        <v>1072</v>
      </c>
      <c r="BK1" s="3" t="s">
        <v>1073</v>
      </c>
      <c r="BL1" s="3" t="s">
        <v>1074</v>
      </c>
      <c r="BM1" s="3" t="s">
        <v>1075</v>
      </c>
      <c r="BN1" s="3" t="s">
        <v>1076</v>
      </c>
      <c r="BO1" s="3" t="s">
        <v>1077</v>
      </c>
      <c r="BP1" s="3" t="s">
        <v>1078</v>
      </c>
      <c r="BQ1" s="3" t="s">
        <v>1079</v>
      </c>
      <c r="BR1" s="3" t="s">
        <v>1080</v>
      </c>
      <c r="BS1" s="3" t="s">
        <v>1081</v>
      </c>
      <c r="BT1" s="3" t="s">
        <v>1082</v>
      </c>
      <c r="BU1" s="3" t="s">
        <v>1083</v>
      </c>
      <c r="BV1" s="3" t="s">
        <v>1084</v>
      </c>
      <c r="BW1" s="3" t="s">
        <v>1085</v>
      </c>
      <c r="BX1" s="3" t="s">
        <v>1086</v>
      </c>
      <c r="BY1" s="3" t="s">
        <v>1087</v>
      </c>
      <c r="BZ1" s="3" t="s">
        <v>1088</v>
      </c>
      <c r="CA1" s="3" t="s">
        <v>1089</v>
      </c>
      <c r="CB1" s="3" t="s">
        <v>1090</v>
      </c>
      <c r="CC1" s="3" t="s">
        <v>1091</v>
      </c>
      <c r="CD1" s="3" t="s">
        <v>1092</v>
      </c>
      <c r="CE1" s="3" t="s">
        <v>1093</v>
      </c>
      <c r="CF1" s="3" t="s">
        <v>1094</v>
      </c>
      <c r="CG1" s="3" t="s">
        <v>1095</v>
      </c>
      <c r="CH1" s="3" t="s">
        <v>1096</v>
      </c>
      <c r="CI1" s="3" t="s">
        <v>1097</v>
      </c>
      <c r="CJ1" s="3" t="s">
        <v>1098</v>
      </c>
      <c r="CK1" s="3" t="s">
        <v>1099</v>
      </c>
      <c r="CL1" s="3" t="s">
        <v>1100</v>
      </c>
      <c r="CM1" s="3" t="s">
        <v>1101</v>
      </c>
      <c r="CN1" s="3" t="s">
        <v>1102</v>
      </c>
      <c r="CO1" s="3" t="s">
        <v>1103</v>
      </c>
      <c r="CP1" s="3" t="s">
        <v>1104</v>
      </c>
      <c r="CQ1" s="3" t="s">
        <v>1105</v>
      </c>
      <c r="CR1" s="3" t="s">
        <v>1106</v>
      </c>
      <c r="CS1" s="3" t="s">
        <v>1107</v>
      </c>
      <c r="CT1" s="3" t="s">
        <v>1108</v>
      </c>
      <c r="CU1" s="3" t="s">
        <v>1109</v>
      </c>
      <c r="CV1" s="3" t="s">
        <v>1110</v>
      </c>
      <c r="CW1" s="3" t="s">
        <v>1111</v>
      </c>
      <c r="CX1" s="3" t="s">
        <v>1112</v>
      </c>
      <c r="CY1" s="3" t="s">
        <v>1113</v>
      </c>
      <c r="CZ1" s="3" t="s">
        <v>1114</v>
      </c>
      <c r="DA1" s="3" t="s">
        <v>1115</v>
      </c>
      <c r="DB1" s="3" t="s">
        <v>1116</v>
      </c>
      <c r="DC1" s="3" t="s">
        <v>1117</v>
      </c>
      <c r="DD1" s="3" t="s">
        <v>1118</v>
      </c>
      <c r="DE1" s="3" t="s">
        <v>1119</v>
      </c>
      <c r="DF1" s="3" t="s">
        <v>1120</v>
      </c>
      <c r="DG1" s="3" t="s">
        <v>1121</v>
      </c>
      <c r="DH1" s="3" t="s">
        <v>1122</v>
      </c>
      <c r="DI1" s="3" t="s">
        <v>1123</v>
      </c>
      <c r="DJ1" s="3" t="s">
        <v>1124</v>
      </c>
      <c r="DK1" s="3" t="s">
        <v>1125</v>
      </c>
      <c r="DL1" s="3" t="s">
        <v>1126</v>
      </c>
      <c r="DM1" s="3" t="s">
        <v>1127</v>
      </c>
      <c r="DN1" s="3" t="s">
        <v>1128</v>
      </c>
      <c r="DO1" s="3" t="s">
        <v>1129</v>
      </c>
      <c r="DP1" s="3" t="s">
        <v>1130</v>
      </c>
      <c r="DQ1" s="3" t="s">
        <v>1131</v>
      </c>
      <c r="DR1" s="3" t="s">
        <v>1132</v>
      </c>
      <c r="DS1" s="3" t="s">
        <v>1133</v>
      </c>
      <c r="DT1" s="3" t="s">
        <v>1134</v>
      </c>
      <c r="DU1" s="3" t="s">
        <v>1135</v>
      </c>
      <c r="DV1" s="3" t="s">
        <v>1136</v>
      </c>
      <c r="DW1" s="3" t="s">
        <v>1137</v>
      </c>
      <c r="DX1" s="3" t="s">
        <v>1138</v>
      </c>
      <c r="DY1" s="3" t="s">
        <v>1139</v>
      </c>
      <c r="DZ1" s="3" t="s">
        <v>1140</v>
      </c>
      <c r="EA1" s="3" t="s">
        <v>1141</v>
      </c>
      <c r="EB1" s="3" t="s">
        <v>1142</v>
      </c>
      <c r="EC1" s="3" t="s">
        <v>1143</v>
      </c>
      <c r="ED1" s="3" t="s">
        <v>1144</v>
      </c>
      <c r="EE1" s="3" t="s">
        <v>1145</v>
      </c>
      <c r="EF1" s="3" t="s">
        <v>1146</v>
      </c>
      <c r="EG1" s="3" t="s">
        <v>1147</v>
      </c>
      <c r="EH1" s="3" t="s">
        <v>1148</v>
      </c>
      <c r="EI1" s="3" t="s">
        <v>1149</v>
      </c>
      <c r="EJ1" s="3" t="s">
        <v>1150</v>
      </c>
      <c r="EK1" s="3" t="s">
        <v>1151</v>
      </c>
      <c r="EL1" s="3" t="s">
        <v>1152</v>
      </c>
      <c r="EM1" s="3" t="s">
        <v>1153</v>
      </c>
      <c r="EN1" s="3" t="s">
        <v>1154</v>
      </c>
      <c r="EO1" s="3" t="s">
        <v>1155</v>
      </c>
      <c r="EP1" s="3" t="s">
        <v>1156</v>
      </c>
      <c r="EQ1" s="3" t="s">
        <v>1157</v>
      </c>
      <c r="ER1" s="3" t="s">
        <v>1158</v>
      </c>
      <c r="ES1" s="3" t="s">
        <v>1159</v>
      </c>
      <c r="ET1" s="3" t="s">
        <v>1160</v>
      </c>
      <c r="EU1" s="3" t="s">
        <v>1161</v>
      </c>
      <c r="EV1" s="3" t="s">
        <v>1162</v>
      </c>
      <c r="EW1" s="3" t="s">
        <v>1163</v>
      </c>
      <c r="EX1" s="3" t="s">
        <v>1164</v>
      </c>
      <c r="EY1" s="3" t="s">
        <v>1165</v>
      </c>
      <c r="EZ1" s="3" t="s">
        <v>1166</v>
      </c>
      <c r="FA1" s="3" t="s">
        <v>1167</v>
      </c>
      <c r="FB1" s="3" t="s">
        <v>1168</v>
      </c>
      <c r="FC1" s="3" t="s">
        <v>1169</v>
      </c>
      <c r="FD1" s="3" t="s">
        <v>1170</v>
      </c>
      <c r="FE1" s="3" t="s">
        <v>1171</v>
      </c>
      <c r="FF1" s="3" t="s">
        <v>1172</v>
      </c>
      <c r="FG1" s="3" t="s">
        <v>1173</v>
      </c>
      <c r="FH1" s="3" t="s">
        <v>1174</v>
      </c>
      <c r="FI1" s="3" t="s">
        <v>1175</v>
      </c>
      <c r="FJ1" s="3" t="s">
        <v>1176</v>
      </c>
      <c r="FK1" s="3" t="s">
        <v>1177</v>
      </c>
      <c r="FL1" s="3" t="s">
        <v>1178</v>
      </c>
      <c r="FM1" s="3" t="s">
        <v>1179</v>
      </c>
      <c r="FN1" s="3" t="s">
        <v>1180</v>
      </c>
      <c r="FO1" s="3" t="s">
        <v>1181</v>
      </c>
      <c r="FP1" s="3" t="s">
        <v>1182</v>
      </c>
      <c r="FQ1" s="3" t="s">
        <v>1183</v>
      </c>
      <c r="FR1" s="3" t="s">
        <v>1184</v>
      </c>
      <c r="FS1" s="3" t="s">
        <v>1185</v>
      </c>
      <c r="FT1" s="3" t="s">
        <v>1186</v>
      </c>
      <c r="FU1" s="3" t="s">
        <v>1187</v>
      </c>
      <c r="FV1" s="3" t="s">
        <v>1188</v>
      </c>
      <c r="FW1" s="3" t="s">
        <v>1189</v>
      </c>
      <c r="FX1" s="3" t="s">
        <v>1190</v>
      </c>
      <c r="FY1" s="3" t="s">
        <v>1191</v>
      </c>
      <c r="FZ1" s="3" t="s">
        <v>1192</v>
      </c>
      <c r="GA1" s="3" t="s">
        <v>1193</v>
      </c>
      <c r="GB1" s="3" t="s">
        <v>1194</v>
      </c>
      <c r="GC1" s="3" t="s">
        <v>1195</v>
      </c>
      <c r="GD1" s="3" t="s">
        <v>1196</v>
      </c>
      <c r="GE1" s="3" t="s">
        <v>1197</v>
      </c>
      <c r="GF1" s="3" t="s">
        <v>1198</v>
      </c>
      <c r="GG1" s="3" t="s">
        <v>1199</v>
      </c>
      <c r="GH1" s="3" t="s">
        <v>1200</v>
      </c>
      <c r="GI1" s="3" t="s">
        <v>1201</v>
      </c>
      <c r="GJ1" s="3" t="s">
        <v>1202</v>
      </c>
      <c r="GK1" s="3" t="s">
        <v>1203</v>
      </c>
      <c r="GL1" s="3" t="s">
        <v>1204</v>
      </c>
      <c r="GM1" s="3" t="s">
        <v>1205</v>
      </c>
      <c r="GN1" s="3" t="s">
        <v>1206</v>
      </c>
      <c r="GO1" s="3" t="s">
        <v>1207</v>
      </c>
      <c r="GP1" s="3" t="s">
        <v>1208</v>
      </c>
      <c r="GQ1" s="3" t="s">
        <v>1209</v>
      </c>
      <c r="GR1" s="3" t="s">
        <v>1210</v>
      </c>
      <c r="GS1" s="3" t="s">
        <v>1211</v>
      </c>
      <c r="GT1" s="3" t="s">
        <v>1212</v>
      </c>
      <c r="GU1" s="3" t="s">
        <v>1213</v>
      </c>
      <c r="GV1" s="3" t="s">
        <v>1214</v>
      </c>
      <c r="GW1" s="3" t="s">
        <v>1215</v>
      </c>
      <c r="GX1" s="3" t="s">
        <v>1216</v>
      </c>
      <c r="GY1" s="3" t="s">
        <v>1217</v>
      </c>
      <c r="GZ1" s="3" t="s">
        <v>1218</v>
      </c>
      <c r="HA1" s="3" t="s">
        <v>1219</v>
      </c>
      <c r="HB1" s="3" t="s">
        <v>1220</v>
      </c>
      <c r="HC1" s="3" t="s">
        <v>1221</v>
      </c>
      <c r="HD1" s="3" t="s">
        <v>1222</v>
      </c>
      <c r="HE1" s="3" t="s">
        <v>1223</v>
      </c>
      <c r="HF1" s="3" t="s">
        <v>1224</v>
      </c>
      <c r="HG1" s="3" t="s">
        <v>1225</v>
      </c>
      <c r="HH1" s="3" t="s">
        <v>1226</v>
      </c>
      <c r="HI1" s="3" t="s">
        <v>1227</v>
      </c>
      <c r="HJ1" s="3" t="s">
        <v>1228</v>
      </c>
      <c r="HK1" s="3" t="s">
        <v>1229</v>
      </c>
      <c r="HL1" s="3" t="s">
        <v>1230</v>
      </c>
      <c r="HM1" s="3" t="s">
        <v>1231</v>
      </c>
      <c r="HN1" s="3" t="s">
        <v>1232</v>
      </c>
      <c r="HO1" s="3" t="s">
        <v>1233</v>
      </c>
      <c r="HP1" s="3" t="s">
        <v>1234</v>
      </c>
      <c r="HQ1" s="3" t="s">
        <v>1235</v>
      </c>
      <c r="HR1" s="3" t="s">
        <v>1236</v>
      </c>
      <c r="HS1" s="3" t="s">
        <v>1237</v>
      </c>
      <c r="HT1" s="3" t="s">
        <v>1238</v>
      </c>
      <c r="HU1" s="3" t="s">
        <v>1239</v>
      </c>
      <c r="HV1" s="3" t="s">
        <v>1240</v>
      </c>
      <c r="HW1" s="3" t="s">
        <v>1241</v>
      </c>
      <c r="HX1" s="3" t="s">
        <v>1242</v>
      </c>
      <c r="HY1" s="3" t="s">
        <v>1243</v>
      </c>
      <c r="HZ1" s="3" t="s">
        <v>1244</v>
      </c>
      <c r="IA1" s="3" t="s">
        <v>1245</v>
      </c>
      <c r="IB1" s="3" t="s">
        <v>1246</v>
      </c>
      <c r="IC1" s="3" t="s">
        <v>1247</v>
      </c>
      <c r="ID1" s="3" t="s">
        <v>1248</v>
      </c>
      <c r="IE1" s="3" t="s">
        <v>1249</v>
      </c>
      <c r="IF1" s="3" t="s">
        <v>1250</v>
      </c>
      <c r="IG1" s="3" t="s">
        <v>1251</v>
      </c>
      <c r="IH1" s="3" t="s">
        <v>1252</v>
      </c>
      <c r="II1" s="3" t="s">
        <v>1253</v>
      </c>
      <c r="IJ1" s="3" t="s">
        <v>1254</v>
      </c>
      <c r="IK1" s="3" t="s">
        <v>1255</v>
      </c>
      <c r="IL1" s="3" t="s">
        <v>1256</v>
      </c>
      <c r="IM1" s="3" t="s">
        <v>1257</v>
      </c>
      <c r="IN1" s="3" t="s">
        <v>1258</v>
      </c>
      <c r="IO1" s="3" t="s">
        <v>1259</v>
      </c>
      <c r="IP1" s="3" t="s">
        <v>1260</v>
      </c>
      <c r="IQ1" s="3" t="s">
        <v>1261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  <c r="FX8" s="6">
        <v>45689</v>
      </c>
      <c r="FY8" s="6">
        <v>45689</v>
      </c>
      <c r="FZ8" s="6">
        <v>45689</v>
      </c>
      <c r="GA8" s="6">
        <v>45689</v>
      </c>
      <c r="GB8" s="6">
        <v>45689</v>
      </c>
      <c r="GC8" s="6">
        <v>45689</v>
      </c>
      <c r="GD8" s="6">
        <v>45689</v>
      </c>
      <c r="GE8" s="6">
        <v>45689</v>
      </c>
      <c r="GF8" s="6">
        <v>45689</v>
      </c>
      <c r="GG8" s="6">
        <v>45689</v>
      </c>
      <c r="GH8" s="6">
        <v>45689</v>
      </c>
      <c r="GI8" s="6">
        <v>45689</v>
      </c>
      <c r="GJ8" s="6">
        <v>45689</v>
      </c>
      <c r="GK8" s="6">
        <v>45689</v>
      </c>
      <c r="GL8" s="6">
        <v>45689</v>
      </c>
      <c r="GM8" s="6">
        <v>45689</v>
      </c>
      <c r="GN8" s="6">
        <v>45689</v>
      </c>
      <c r="GO8" s="6">
        <v>45689</v>
      </c>
      <c r="GP8" s="6">
        <v>45689</v>
      </c>
      <c r="GQ8" s="6">
        <v>45689</v>
      </c>
      <c r="GR8" s="6">
        <v>45689</v>
      </c>
      <c r="GS8" s="6">
        <v>45689</v>
      </c>
      <c r="GT8" s="6">
        <v>45689</v>
      </c>
      <c r="GU8" s="6">
        <v>45689</v>
      </c>
      <c r="GV8" s="6">
        <v>45689</v>
      </c>
      <c r="GW8" s="6">
        <v>45689</v>
      </c>
      <c r="GX8" s="6">
        <v>45689</v>
      </c>
      <c r="GY8" s="6">
        <v>45689</v>
      </c>
      <c r="GZ8" s="6">
        <v>45689</v>
      </c>
      <c r="HA8" s="6">
        <v>45689</v>
      </c>
      <c r="HB8" s="6">
        <v>45689</v>
      </c>
      <c r="HC8" s="6">
        <v>45689</v>
      </c>
      <c r="HD8" s="6">
        <v>45689</v>
      </c>
      <c r="HE8" s="6">
        <v>45689</v>
      </c>
      <c r="HF8" s="6">
        <v>45689</v>
      </c>
      <c r="HG8" s="6">
        <v>45689</v>
      </c>
      <c r="HH8" s="6">
        <v>45689</v>
      </c>
      <c r="HI8" s="6">
        <v>45689</v>
      </c>
      <c r="HJ8" s="6">
        <v>45689</v>
      </c>
      <c r="HK8" s="6">
        <v>45689</v>
      </c>
      <c r="HL8" s="6">
        <v>45689</v>
      </c>
      <c r="HM8" s="6">
        <v>45689</v>
      </c>
      <c r="HN8" s="6">
        <v>45689</v>
      </c>
      <c r="HO8" s="6">
        <v>45689</v>
      </c>
      <c r="HP8" s="6">
        <v>45689</v>
      </c>
      <c r="HQ8" s="6">
        <v>45689</v>
      </c>
      <c r="HR8" s="6">
        <v>45689</v>
      </c>
      <c r="HS8" s="6">
        <v>45689</v>
      </c>
      <c r="HT8" s="6">
        <v>45689</v>
      </c>
      <c r="HU8" s="6">
        <v>45689</v>
      </c>
      <c r="HV8" s="6">
        <v>45689</v>
      </c>
      <c r="HW8" s="6">
        <v>45689</v>
      </c>
      <c r="HX8" s="6">
        <v>45689</v>
      </c>
      <c r="HY8" s="6">
        <v>45689</v>
      </c>
      <c r="HZ8" s="6">
        <v>45689</v>
      </c>
      <c r="IA8" s="6">
        <v>45689</v>
      </c>
      <c r="IB8" s="6">
        <v>45689</v>
      </c>
      <c r="IC8" s="6">
        <v>45689</v>
      </c>
      <c r="ID8" s="6">
        <v>45689</v>
      </c>
      <c r="IE8" s="6">
        <v>45689</v>
      </c>
      <c r="IF8" s="6">
        <v>45689</v>
      </c>
      <c r="IG8" s="6">
        <v>45689</v>
      </c>
      <c r="IH8" s="6">
        <v>45689</v>
      </c>
      <c r="II8" s="6">
        <v>45689</v>
      </c>
      <c r="IJ8" s="6">
        <v>45689</v>
      </c>
      <c r="IK8" s="6">
        <v>45689</v>
      </c>
      <c r="IL8" s="6">
        <v>45689</v>
      </c>
      <c r="IM8" s="6">
        <v>45689</v>
      </c>
      <c r="IN8" s="6">
        <v>45689</v>
      </c>
      <c r="IO8" s="6">
        <v>45689</v>
      </c>
      <c r="IP8" s="6">
        <v>45689</v>
      </c>
      <c r="IQ8" s="6">
        <v>45689</v>
      </c>
    </row>
    <row r="9" spans="1:251">
      <c r="A9" s="4" t="s">
        <v>257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  <c r="FX9" s="1">
        <v>11</v>
      </c>
      <c r="FY9" s="1">
        <v>11</v>
      </c>
      <c r="FZ9" s="1">
        <v>11</v>
      </c>
      <c r="GA9" s="1">
        <v>11</v>
      </c>
      <c r="GB9" s="1">
        <v>11</v>
      </c>
      <c r="GC9" s="1">
        <v>11</v>
      </c>
      <c r="GD9" s="1">
        <v>11</v>
      </c>
      <c r="GE9" s="1">
        <v>11</v>
      </c>
      <c r="GF9" s="1">
        <v>11</v>
      </c>
      <c r="GG9" s="1">
        <v>11</v>
      </c>
      <c r="GH9" s="1">
        <v>11</v>
      </c>
      <c r="GI9" s="1">
        <v>11</v>
      </c>
      <c r="GJ9" s="1">
        <v>11</v>
      </c>
      <c r="GK9" s="1">
        <v>11</v>
      </c>
      <c r="GL9" s="1">
        <v>11</v>
      </c>
      <c r="GM9" s="1">
        <v>11</v>
      </c>
      <c r="GN9" s="1">
        <v>11</v>
      </c>
      <c r="GO9" s="1">
        <v>11</v>
      </c>
      <c r="GP9" s="1">
        <v>11</v>
      </c>
      <c r="GQ9" s="1">
        <v>11</v>
      </c>
      <c r="GR9" s="1">
        <v>11</v>
      </c>
      <c r="GS9" s="1">
        <v>11</v>
      </c>
      <c r="GT9" s="1">
        <v>11</v>
      </c>
      <c r="GU9" s="1">
        <v>11</v>
      </c>
      <c r="GV9" s="1">
        <v>11</v>
      </c>
      <c r="GW9" s="1">
        <v>11</v>
      </c>
      <c r="GX9" s="1">
        <v>11</v>
      </c>
      <c r="GY9" s="1">
        <v>11</v>
      </c>
      <c r="GZ9" s="1">
        <v>11</v>
      </c>
      <c r="HA9" s="1">
        <v>11</v>
      </c>
      <c r="HB9" s="1">
        <v>11</v>
      </c>
      <c r="HC9" s="1">
        <v>11</v>
      </c>
      <c r="HD9" s="1">
        <v>11</v>
      </c>
      <c r="HE9" s="1">
        <v>11</v>
      </c>
      <c r="HF9" s="1">
        <v>11</v>
      </c>
      <c r="HG9" s="1">
        <v>11</v>
      </c>
      <c r="HH9" s="1">
        <v>11</v>
      </c>
      <c r="HI9" s="1">
        <v>11</v>
      </c>
      <c r="HJ9" s="1">
        <v>11</v>
      </c>
      <c r="HK9" s="1">
        <v>11</v>
      </c>
      <c r="HL9" s="1">
        <v>11</v>
      </c>
      <c r="HM9" s="1">
        <v>11</v>
      </c>
      <c r="HN9" s="1">
        <v>11</v>
      </c>
      <c r="HO9" s="1">
        <v>11</v>
      </c>
      <c r="HP9" s="1">
        <v>11</v>
      </c>
      <c r="HQ9" s="1">
        <v>11</v>
      </c>
      <c r="HR9" s="1">
        <v>11</v>
      </c>
      <c r="HS9" s="1">
        <v>11</v>
      </c>
      <c r="HT9" s="1">
        <v>11</v>
      </c>
      <c r="HU9" s="1">
        <v>11</v>
      </c>
      <c r="HV9" s="1">
        <v>11</v>
      </c>
      <c r="HW9" s="1">
        <v>11</v>
      </c>
      <c r="HX9" s="1">
        <v>11</v>
      </c>
      <c r="HY9" s="1">
        <v>11</v>
      </c>
      <c r="HZ9" s="1">
        <v>11</v>
      </c>
      <c r="IA9" s="1">
        <v>11</v>
      </c>
      <c r="IB9" s="1">
        <v>11</v>
      </c>
      <c r="IC9" s="1">
        <v>11</v>
      </c>
      <c r="ID9" s="1">
        <v>11</v>
      </c>
      <c r="IE9" s="1">
        <v>11</v>
      </c>
      <c r="IF9" s="1">
        <v>11</v>
      </c>
      <c r="IG9" s="1">
        <v>11</v>
      </c>
      <c r="IH9" s="1">
        <v>11</v>
      </c>
      <c r="II9" s="1">
        <v>11</v>
      </c>
      <c r="IJ9" s="1">
        <v>11</v>
      </c>
      <c r="IK9" s="1">
        <v>11</v>
      </c>
      <c r="IL9" s="1">
        <v>11</v>
      </c>
      <c r="IM9" s="1">
        <v>11</v>
      </c>
      <c r="IN9" s="1">
        <v>11</v>
      </c>
      <c r="IO9" s="1">
        <v>11</v>
      </c>
      <c r="IP9" s="1">
        <v>11</v>
      </c>
      <c r="IQ9" s="1">
        <v>11</v>
      </c>
    </row>
    <row r="10" spans="1:251">
      <c r="A10" s="4" t="s">
        <v>258</v>
      </c>
      <c r="B10" s="8" t="s">
        <v>1262</v>
      </c>
      <c r="C10" s="8" t="s">
        <v>1263</v>
      </c>
      <c r="D10" s="8" t="s">
        <v>1264</v>
      </c>
      <c r="E10" s="8" t="s">
        <v>1265</v>
      </c>
      <c r="F10" s="8" t="s">
        <v>1266</v>
      </c>
      <c r="G10" s="8" t="s">
        <v>1267</v>
      </c>
      <c r="H10" s="8" t="s">
        <v>1268</v>
      </c>
      <c r="I10" s="8" t="s">
        <v>1269</v>
      </c>
      <c r="J10" s="8" t="s">
        <v>1270</v>
      </c>
      <c r="K10" s="8" t="s">
        <v>1271</v>
      </c>
      <c r="L10" s="8" t="s">
        <v>1272</v>
      </c>
      <c r="M10" s="8" t="s">
        <v>1273</v>
      </c>
      <c r="N10" s="8" t="s">
        <v>1274</v>
      </c>
      <c r="O10" s="8" t="s">
        <v>1275</v>
      </c>
      <c r="P10" s="8" t="s">
        <v>1276</v>
      </c>
      <c r="Q10" s="8" t="s">
        <v>1277</v>
      </c>
      <c r="R10" s="8" t="s">
        <v>1278</v>
      </c>
      <c r="S10" s="8" t="s">
        <v>1279</v>
      </c>
      <c r="T10" s="8" t="s">
        <v>1280</v>
      </c>
      <c r="U10" s="8" t="s">
        <v>1281</v>
      </c>
      <c r="V10" s="8" t="s">
        <v>1282</v>
      </c>
      <c r="W10" s="8" t="s">
        <v>1283</v>
      </c>
      <c r="X10" s="8" t="s">
        <v>1284</v>
      </c>
      <c r="Y10" s="8" t="s">
        <v>1285</v>
      </c>
      <c r="Z10" s="8" t="s">
        <v>1286</v>
      </c>
      <c r="AA10" s="8" t="s">
        <v>1287</v>
      </c>
      <c r="AB10" s="8" t="s">
        <v>1288</v>
      </c>
      <c r="AC10" s="8" t="s">
        <v>1289</v>
      </c>
      <c r="AD10" s="8" t="s">
        <v>1290</v>
      </c>
      <c r="AE10" s="8" t="s">
        <v>1291</v>
      </c>
      <c r="AF10" s="8" t="s">
        <v>1292</v>
      </c>
      <c r="AG10" s="8" t="s">
        <v>1293</v>
      </c>
      <c r="AH10" s="8" t="s">
        <v>1294</v>
      </c>
      <c r="AI10" s="8" t="s">
        <v>1295</v>
      </c>
      <c r="AJ10" s="8" t="s">
        <v>1296</v>
      </c>
      <c r="AK10" s="8" t="s">
        <v>1297</v>
      </c>
      <c r="AL10" s="8" t="s">
        <v>1298</v>
      </c>
      <c r="AM10" s="8" t="s">
        <v>1299</v>
      </c>
      <c r="AN10" s="8" t="s">
        <v>1300</v>
      </c>
      <c r="AO10" s="8" t="s">
        <v>1301</v>
      </c>
      <c r="AP10" s="8" t="s">
        <v>1302</v>
      </c>
      <c r="AQ10" s="8" t="s">
        <v>1303</v>
      </c>
      <c r="AR10" s="8" t="s">
        <v>1304</v>
      </c>
      <c r="AS10" s="8" t="s">
        <v>1305</v>
      </c>
      <c r="AT10" s="8" t="s">
        <v>1306</v>
      </c>
      <c r="AU10" s="8" t="s">
        <v>1307</v>
      </c>
      <c r="AV10" s="8" t="s">
        <v>1308</v>
      </c>
      <c r="AW10" s="8" t="s">
        <v>1309</v>
      </c>
      <c r="AX10" s="8" t="s">
        <v>1310</v>
      </c>
      <c r="AY10" s="8" t="s">
        <v>1311</v>
      </c>
      <c r="AZ10" s="8" t="s">
        <v>1312</v>
      </c>
      <c r="BA10" s="8" t="s">
        <v>1313</v>
      </c>
      <c r="BB10" s="8" t="s">
        <v>1314</v>
      </c>
      <c r="BC10" s="8" t="s">
        <v>1315</v>
      </c>
      <c r="BD10" s="8" t="s">
        <v>1316</v>
      </c>
      <c r="BE10" s="8" t="s">
        <v>1317</v>
      </c>
      <c r="BF10" s="8" t="s">
        <v>1318</v>
      </c>
      <c r="BG10" s="8" t="s">
        <v>1319</v>
      </c>
      <c r="BH10" s="8" t="s">
        <v>1320</v>
      </c>
      <c r="BI10" s="8" t="s">
        <v>1321</v>
      </c>
      <c r="BJ10" s="8" t="s">
        <v>1322</v>
      </c>
      <c r="BK10" s="8" t="s">
        <v>1323</v>
      </c>
      <c r="BL10" s="8" t="s">
        <v>1324</v>
      </c>
      <c r="BM10" s="8" t="s">
        <v>1325</v>
      </c>
      <c r="BN10" s="8" t="s">
        <v>1326</v>
      </c>
      <c r="BO10" s="8" t="s">
        <v>1327</v>
      </c>
      <c r="BP10" s="8" t="s">
        <v>1328</v>
      </c>
      <c r="BQ10" s="8" t="s">
        <v>1329</v>
      </c>
      <c r="BR10" s="8" t="s">
        <v>1330</v>
      </c>
      <c r="BS10" s="8" t="s">
        <v>1331</v>
      </c>
      <c r="BT10" s="8" t="s">
        <v>1332</v>
      </c>
      <c r="BU10" s="8" t="s">
        <v>1333</v>
      </c>
      <c r="BV10" s="8" t="s">
        <v>1334</v>
      </c>
      <c r="BW10" s="8" t="s">
        <v>1335</v>
      </c>
      <c r="BX10" s="8" t="s">
        <v>1336</v>
      </c>
      <c r="BY10" s="8" t="s">
        <v>1337</v>
      </c>
      <c r="BZ10" s="8" t="s">
        <v>1338</v>
      </c>
      <c r="CA10" s="8" t="s">
        <v>1339</v>
      </c>
      <c r="CB10" s="8" t="s">
        <v>1340</v>
      </c>
      <c r="CC10" s="8" t="s">
        <v>1341</v>
      </c>
      <c r="CD10" s="8" t="s">
        <v>1342</v>
      </c>
      <c r="CE10" s="8" t="s">
        <v>1343</v>
      </c>
      <c r="CF10" s="8" t="s">
        <v>1344</v>
      </c>
      <c r="CG10" s="8" t="s">
        <v>1345</v>
      </c>
      <c r="CH10" s="8" t="s">
        <v>1346</v>
      </c>
      <c r="CI10" s="8" t="s">
        <v>1347</v>
      </c>
      <c r="CJ10" s="8" t="s">
        <v>1348</v>
      </c>
      <c r="CK10" s="8" t="s">
        <v>1349</v>
      </c>
      <c r="CL10" s="8" t="s">
        <v>1350</v>
      </c>
      <c r="CM10" s="8" t="s">
        <v>1351</v>
      </c>
      <c r="CN10" s="8" t="s">
        <v>1352</v>
      </c>
      <c r="CO10" s="8" t="s">
        <v>1353</v>
      </c>
      <c r="CP10" s="8" t="s">
        <v>1354</v>
      </c>
      <c r="CQ10" s="8" t="s">
        <v>1355</v>
      </c>
      <c r="CR10" s="8" t="s">
        <v>1356</v>
      </c>
      <c r="CS10" s="8" t="s">
        <v>1357</v>
      </c>
      <c r="CT10" s="8" t="s">
        <v>1358</v>
      </c>
      <c r="CU10" s="8" t="s">
        <v>1359</v>
      </c>
      <c r="CV10" s="8" t="s">
        <v>1360</v>
      </c>
      <c r="CW10" s="8" t="s">
        <v>1361</v>
      </c>
      <c r="CX10" s="8" t="s">
        <v>1362</v>
      </c>
      <c r="CY10" s="8" t="s">
        <v>1363</v>
      </c>
      <c r="CZ10" s="8" t="s">
        <v>1364</v>
      </c>
      <c r="DA10" s="8" t="s">
        <v>1365</v>
      </c>
      <c r="DB10" s="8" t="s">
        <v>1366</v>
      </c>
      <c r="DC10" s="8" t="s">
        <v>1367</v>
      </c>
      <c r="DD10" s="8" t="s">
        <v>1368</v>
      </c>
      <c r="DE10" s="8" t="s">
        <v>1369</v>
      </c>
      <c r="DF10" s="8" t="s">
        <v>1370</v>
      </c>
      <c r="DG10" s="8" t="s">
        <v>1371</v>
      </c>
      <c r="DH10" s="8" t="s">
        <v>1372</v>
      </c>
      <c r="DI10" s="8" t="s">
        <v>1373</v>
      </c>
      <c r="DJ10" s="8" t="s">
        <v>1374</v>
      </c>
      <c r="DK10" s="8" t="s">
        <v>1375</v>
      </c>
      <c r="DL10" s="8" t="s">
        <v>1376</v>
      </c>
      <c r="DM10" s="8" t="s">
        <v>1377</v>
      </c>
      <c r="DN10" s="8" t="s">
        <v>1378</v>
      </c>
      <c r="DO10" s="8" t="s">
        <v>1379</v>
      </c>
      <c r="DP10" s="8" t="s">
        <v>1380</v>
      </c>
      <c r="DQ10" s="8" t="s">
        <v>1381</v>
      </c>
      <c r="DR10" s="8" t="s">
        <v>1382</v>
      </c>
      <c r="DS10" s="8" t="s">
        <v>1383</v>
      </c>
      <c r="DT10" s="8" t="s">
        <v>1384</v>
      </c>
      <c r="DU10" s="8" t="s">
        <v>1385</v>
      </c>
      <c r="DV10" s="8" t="s">
        <v>1386</v>
      </c>
      <c r="DW10" s="8" t="s">
        <v>1387</v>
      </c>
      <c r="DX10" s="8" t="s">
        <v>1388</v>
      </c>
      <c r="DY10" s="8" t="s">
        <v>1389</v>
      </c>
      <c r="DZ10" s="8" t="s">
        <v>1390</v>
      </c>
      <c r="EA10" s="8" t="s">
        <v>1391</v>
      </c>
      <c r="EB10" s="8" t="s">
        <v>1392</v>
      </c>
      <c r="EC10" s="8" t="s">
        <v>1393</v>
      </c>
      <c r="ED10" s="8" t="s">
        <v>1394</v>
      </c>
      <c r="EE10" s="8" t="s">
        <v>1395</v>
      </c>
      <c r="EF10" s="8" t="s">
        <v>1396</v>
      </c>
      <c r="EG10" s="8" t="s">
        <v>1397</v>
      </c>
      <c r="EH10" s="8" t="s">
        <v>1398</v>
      </c>
      <c r="EI10" s="8" t="s">
        <v>1399</v>
      </c>
      <c r="EJ10" s="8" t="s">
        <v>1400</v>
      </c>
      <c r="EK10" s="8" t="s">
        <v>1401</v>
      </c>
      <c r="EL10" s="8" t="s">
        <v>1402</v>
      </c>
      <c r="EM10" s="8" t="s">
        <v>1403</v>
      </c>
      <c r="EN10" s="8" t="s">
        <v>1404</v>
      </c>
      <c r="EO10" s="8" t="s">
        <v>1405</v>
      </c>
      <c r="EP10" s="8" t="s">
        <v>1406</v>
      </c>
      <c r="EQ10" s="8" t="s">
        <v>1407</v>
      </c>
      <c r="ER10" s="8" t="s">
        <v>1408</v>
      </c>
      <c r="ES10" s="8" t="s">
        <v>1409</v>
      </c>
      <c r="ET10" s="8" t="s">
        <v>1410</v>
      </c>
      <c r="EU10" s="8" t="s">
        <v>1411</v>
      </c>
      <c r="EV10" s="8" t="s">
        <v>1412</v>
      </c>
      <c r="EW10" s="8" t="s">
        <v>1413</v>
      </c>
      <c r="EX10" s="8" t="s">
        <v>1414</v>
      </c>
      <c r="EY10" s="8" t="s">
        <v>1415</v>
      </c>
      <c r="EZ10" s="8" t="s">
        <v>1416</v>
      </c>
      <c r="FA10" s="8" t="s">
        <v>1417</v>
      </c>
      <c r="FB10" s="8" t="s">
        <v>1418</v>
      </c>
      <c r="FC10" s="8" t="s">
        <v>1419</v>
      </c>
      <c r="FD10" s="8" t="s">
        <v>1420</v>
      </c>
      <c r="FE10" s="8" t="s">
        <v>1421</v>
      </c>
      <c r="FF10" s="8" t="s">
        <v>1422</v>
      </c>
      <c r="FG10" s="8" t="s">
        <v>1423</v>
      </c>
      <c r="FH10" s="8" t="s">
        <v>1424</v>
      </c>
      <c r="FI10" s="8" t="s">
        <v>1425</v>
      </c>
      <c r="FJ10" s="8" t="s">
        <v>1426</v>
      </c>
      <c r="FK10" s="8" t="s">
        <v>1427</v>
      </c>
      <c r="FL10" s="8" t="s">
        <v>1428</v>
      </c>
      <c r="FM10" s="8" t="s">
        <v>1429</v>
      </c>
      <c r="FN10" s="8" t="s">
        <v>1430</v>
      </c>
      <c r="FO10" s="8" t="s">
        <v>1431</v>
      </c>
      <c r="FP10" s="8" t="s">
        <v>1432</v>
      </c>
      <c r="FQ10" s="8" t="s">
        <v>1433</v>
      </c>
      <c r="FR10" s="8" t="s">
        <v>1434</v>
      </c>
      <c r="FS10" s="8" t="s">
        <v>1435</v>
      </c>
      <c r="FT10" s="8" t="s">
        <v>1436</v>
      </c>
      <c r="FU10" s="8" t="s">
        <v>1437</v>
      </c>
      <c r="FV10" s="8" t="s">
        <v>1438</v>
      </c>
      <c r="FW10" s="8" t="s">
        <v>1439</v>
      </c>
      <c r="FX10" s="8" t="s">
        <v>1440</v>
      </c>
      <c r="FY10" s="8" t="s">
        <v>1441</v>
      </c>
      <c r="FZ10" s="8" t="s">
        <v>1442</v>
      </c>
      <c r="GA10" s="8" t="s">
        <v>1443</v>
      </c>
      <c r="GB10" s="8" t="s">
        <v>1444</v>
      </c>
      <c r="GC10" s="8" t="s">
        <v>1445</v>
      </c>
      <c r="GD10" s="8" t="s">
        <v>1446</v>
      </c>
      <c r="GE10" s="8" t="s">
        <v>1447</v>
      </c>
      <c r="GF10" s="8" t="s">
        <v>1448</v>
      </c>
      <c r="GG10" s="8" t="s">
        <v>1449</v>
      </c>
      <c r="GH10" s="8" t="s">
        <v>1450</v>
      </c>
      <c r="GI10" s="8" t="s">
        <v>1451</v>
      </c>
      <c r="GJ10" s="8" t="s">
        <v>1452</v>
      </c>
      <c r="GK10" s="8" t="s">
        <v>1453</v>
      </c>
      <c r="GL10" s="8" t="s">
        <v>1454</v>
      </c>
      <c r="GM10" s="8" t="s">
        <v>1455</v>
      </c>
      <c r="GN10" s="8" t="s">
        <v>1456</v>
      </c>
      <c r="GO10" s="8" t="s">
        <v>1457</v>
      </c>
      <c r="GP10" s="8" t="s">
        <v>1458</v>
      </c>
      <c r="GQ10" s="8" t="s">
        <v>1459</v>
      </c>
      <c r="GR10" s="8" t="s">
        <v>1460</v>
      </c>
      <c r="GS10" s="8" t="s">
        <v>1461</v>
      </c>
      <c r="GT10" s="8" t="s">
        <v>1462</v>
      </c>
      <c r="GU10" s="8" t="s">
        <v>1463</v>
      </c>
      <c r="GV10" s="8" t="s">
        <v>1464</v>
      </c>
      <c r="GW10" s="8" t="s">
        <v>1465</v>
      </c>
      <c r="GX10" s="8" t="s">
        <v>1466</v>
      </c>
      <c r="GY10" s="8" t="s">
        <v>1467</v>
      </c>
      <c r="GZ10" s="8" t="s">
        <v>1468</v>
      </c>
      <c r="HA10" s="8" t="s">
        <v>1469</v>
      </c>
      <c r="HB10" s="8" t="s">
        <v>1470</v>
      </c>
      <c r="HC10" s="8" t="s">
        <v>1471</v>
      </c>
      <c r="HD10" s="8" t="s">
        <v>1472</v>
      </c>
      <c r="HE10" s="8" t="s">
        <v>1473</v>
      </c>
      <c r="HF10" s="8" t="s">
        <v>1474</v>
      </c>
      <c r="HG10" s="8" t="s">
        <v>1475</v>
      </c>
      <c r="HH10" s="8" t="s">
        <v>1476</v>
      </c>
      <c r="HI10" s="8" t="s">
        <v>1477</v>
      </c>
      <c r="HJ10" s="8" t="s">
        <v>1478</v>
      </c>
      <c r="HK10" s="8" t="s">
        <v>1479</v>
      </c>
      <c r="HL10" s="8" t="s">
        <v>1480</v>
      </c>
      <c r="HM10" s="8" t="s">
        <v>1481</v>
      </c>
      <c r="HN10" s="8" t="s">
        <v>1482</v>
      </c>
      <c r="HO10" s="8" t="s">
        <v>1483</v>
      </c>
      <c r="HP10" s="8" t="s">
        <v>1484</v>
      </c>
      <c r="HQ10" s="8" t="s">
        <v>1485</v>
      </c>
      <c r="HR10" s="8" t="s">
        <v>1486</v>
      </c>
      <c r="HS10" s="8" t="s">
        <v>1487</v>
      </c>
      <c r="HT10" s="8" t="s">
        <v>1488</v>
      </c>
      <c r="HU10" s="8" t="s">
        <v>1489</v>
      </c>
      <c r="HV10" s="8" t="s">
        <v>1490</v>
      </c>
      <c r="HW10" s="8" t="s">
        <v>1491</v>
      </c>
      <c r="HX10" s="8" t="s">
        <v>1492</v>
      </c>
      <c r="HY10" s="8" t="s">
        <v>1493</v>
      </c>
      <c r="HZ10" s="8" t="s">
        <v>1494</v>
      </c>
      <c r="IA10" s="8" t="s">
        <v>1495</v>
      </c>
      <c r="IB10" s="8" t="s">
        <v>1496</v>
      </c>
      <c r="IC10" s="8" t="s">
        <v>1497</v>
      </c>
      <c r="ID10" s="8" t="s">
        <v>1498</v>
      </c>
      <c r="IE10" s="8" t="s">
        <v>1499</v>
      </c>
      <c r="IF10" s="8" t="s">
        <v>1500</v>
      </c>
      <c r="IG10" s="8" t="s">
        <v>1501</v>
      </c>
      <c r="IH10" s="8" t="s">
        <v>1502</v>
      </c>
      <c r="II10" s="8" t="s">
        <v>1503</v>
      </c>
      <c r="IJ10" s="8" t="s">
        <v>1504</v>
      </c>
      <c r="IK10" s="8" t="s">
        <v>1505</v>
      </c>
      <c r="IL10" s="8" t="s">
        <v>1506</v>
      </c>
      <c r="IM10" s="8" t="s">
        <v>1507</v>
      </c>
      <c r="IN10" s="8" t="s">
        <v>1508</v>
      </c>
      <c r="IO10" s="8" t="s">
        <v>1509</v>
      </c>
      <c r="IP10" s="8" t="s">
        <v>1510</v>
      </c>
      <c r="IQ10" s="8" t="s">
        <v>1511</v>
      </c>
    </row>
    <row r="11" spans="1:251">
      <c r="A11" s="10">
        <v>42036</v>
      </c>
      <c r="B11" s="9">
        <v>31.812000000000001</v>
      </c>
      <c r="C11" s="9">
        <v>77.847999999999999</v>
      </c>
      <c r="D11" s="9">
        <v>54.872</v>
      </c>
      <c r="E11" s="9">
        <v>22.975000000000001</v>
      </c>
      <c r="F11" s="9">
        <v>15.019</v>
      </c>
      <c r="G11" s="9">
        <v>8.9689999999999994</v>
      </c>
      <c r="H11" s="9">
        <v>6.0490000000000004</v>
      </c>
      <c r="I11" s="9">
        <v>139.32</v>
      </c>
      <c r="J11" s="9">
        <v>75.441000000000003</v>
      </c>
      <c r="K11" s="9">
        <v>63.878999999999998</v>
      </c>
      <c r="L11" s="9">
        <v>420.43900000000002</v>
      </c>
      <c r="M11" s="9">
        <v>267.56299999999999</v>
      </c>
      <c r="N11" s="9">
        <v>152.87700000000001</v>
      </c>
      <c r="O11" s="9">
        <v>22.478999999999999</v>
      </c>
      <c r="P11" s="9">
        <v>13.521000000000001</v>
      </c>
      <c r="Q11" s="9">
        <v>8.9580000000000002</v>
      </c>
      <c r="R11" s="9">
        <v>6.7220000000000004</v>
      </c>
      <c r="S11" s="9">
        <v>4.04</v>
      </c>
      <c r="T11" s="9">
        <v>2.6819999999999999</v>
      </c>
      <c r="U11" s="9">
        <v>5.165</v>
      </c>
      <c r="V11" s="9">
        <v>3.931</v>
      </c>
      <c r="W11" s="9">
        <v>1.2350000000000001</v>
      </c>
      <c r="X11" s="9">
        <v>10.592000000000001</v>
      </c>
      <c r="Y11" s="9">
        <v>5.5510000000000002</v>
      </c>
      <c r="Z11" s="9">
        <v>5.0410000000000004</v>
      </c>
      <c r="AA11" s="9">
        <v>397.96</v>
      </c>
      <c r="AB11" s="9">
        <v>254.041</v>
      </c>
      <c r="AC11" s="9">
        <v>143.91900000000001</v>
      </c>
      <c r="AD11" s="9">
        <v>58.656999999999996</v>
      </c>
      <c r="AE11" s="9">
        <v>34.104999999999997</v>
      </c>
      <c r="AF11" s="9">
        <v>24.552</v>
      </c>
      <c r="AG11" s="9">
        <v>14.89</v>
      </c>
      <c r="AH11" s="9">
        <v>8.548</v>
      </c>
      <c r="AI11" s="9">
        <v>6.3419999999999996</v>
      </c>
      <c r="AJ11" s="9">
        <v>10.313000000000001</v>
      </c>
      <c r="AK11" s="9">
        <v>6.64</v>
      </c>
      <c r="AL11" s="9">
        <v>3.6739999999999999</v>
      </c>
      <c r="AM11" s="9">
        <v>33.454000000000001</v>
      </c>
      <c r="AN11" s="9">
        <v>18.917999999999999</v>
      </c>
      <c r="AO11" s="9">
        <v>14.537000000000001</v>
      </c>
      <c r="AP11" s="9">
        <v>339.303</v>
      </c>
      <c r="AQ11" s="9">
        <v>219.93600000000001</v>
      </c>
      <c r="AR11" s="9">
        <v>119.367</v>
      </c>
      <c r="AS11" s="9">
        <v>66.959999999999994</v>
      </c>
      <c r="AT11" s="9">
        <v>41.677999999999997</v>
      </c>
      <c r="AU11" s="9">
        <v>25.282</v>
      </c>
      <c r="AV11" s="9">
        <v>272.34300000000002</v>
      </c>
      <c r="AW11" s="9">
        <v>178.25800000000001</v>
      </c>
      <c r="AX11" s="9">
        <v>94.084999999999994</v>
      </c>
      <c r="AY11" s="9">
        <v>81.11</v>
      </c>
      <c r="AZ11" s="9">
        <v>49.914999999999999</v>
      </c>
      <c r="BA11" s="9">
        <v>31.195</v>
      </c>
      <c r="BB11" s="9">
        <v>191.233</v>
      </c>
      <c r="BC11" s="9">
        <v>128.34299999999999</v>
      </c>
      <c r="BD11" s="9">
        <v>62.89</v>
      </c>
      <c r="BE11" s="9">
        <v>6.9930000000000003</v>
      </c>
      <c r="BF11" s="9">
        <v>2.532</v>
      </c>
      <c r="BG11" s="9">
        <v>4.4619999999999997</v>
      </c>
      <c r="BH11" s="9">
        <v>413.44600000000003</v>
      </c>
      <c r="BI11" s="9">
        <v>265.03100000000001</v>
      </c>
      <c r="BJ11" s="9">
        <v>148.41499999999999</v>
      </c>
      <c r="BK11" s="9">
        <v>3311.4789999999998</v>
      </c>
      <c r="BL11" s="9">
        <v>1592.4849999999999</v>
      </c>
      <c r="BM11" s="9">
        <v>1718.9939999999999</v>
      </c>
      <c r="BN11" s="9">
        <v>135.85300000000001</v>
      </c>
      <c r="BO11" s="9">
        <v>80.468000000000004</v>
      </c>
      <c r="BP11" s="9">
        <v>55.384</v>
      </c>
      <c r="BQ11" s="9">
        <v>53.706000000000003</v>
      </c>
      <c r="BR11" s="9">
        <v>31.763999999999999</v>
      </c>
      <c r="BS11" s="9">
        <v>21.942</v>
      </c>
      <c r="BT11" s="9">
        <v>26.233000000000001</v>
      </c>
      <c r="BU11" s="9">
        <v>14.971</v>
      </c>
      <c r="BV11" s="9">
        <v>11.262</v>
      </c>
      <c r="BW11" s="9">
        <v>27.474</v>
      </c>
      <c r="BX11" s="9">
        <v>16.792999999999999</v>
      </c>
      <c r="BY11" s="9">
        <v>10.680999999999999</v>
      </c>
      <c r="BZ11" s="9">
        <v>3.5880000000000001</v>
      </c>
      <c r="CA11" s="9">
        <v>2.6779999999999999</v>
      </c>
      <c r="CB11" s="9">
        <v>0.90900000000000003</v>
      </c>
      <c r="CC11" s="9">
        <v>4.2919999999999998</v>
      </c>
      <c r="CD11" s="9">
        <v>2.44</v>
      </c>
      <c r="CE11" s="9">
        <v>1.853</v>
      </c>
      <c r="CF11" s="9">
        <v>77.853999999999999</v>
      </c>
      <c r="CG11" s="9">
        <v>46.264000000000003</v>
      </c>
      <c r="CH11" s="9">
        <v>31.588999999999999</v>
      </c>
      <c r="CI11" s="9">
        <v>55.762</v>
      </c>
      <c r="CJ11" s="9">
        <v>32.518000000000001</v>
      </c>
      <c r="CK11" s="9">
        <v>23.242999999999999</v>
      </c>
      <c r="CL11" s="9">
        <v>3.448</v>
      </c>
      <c r="CM11" s="9">
        <v>1.569</v>
      </c>
      <c r="CN11" s="9">
        <v>1.879</v>
      </c>
      <c r="CO11" s="9">
        <v>0</v>
      </c>
      <c r="CP11" s="9">
        <v>0</v>
      </c>
      <c r="CQ11" s="9">
        <v>0</v>
      </c>
      <c r="CR11" s="9">
        <v>52.313000000000002</v>
      </c>
      <c r="CS11" s="9">
        <v>30.95</v>
      </c>
      <c r="CT11" s="9">
        <v>21.364000000000001</v>
      </c>
      <c r="CU11" s="9">
        <v>33.378</v>
      </c>
      <c r="CV11" s="9">
        <v>18.718</v>
      </c>
      <c r="CW11" s="9">
        <v>14.66</v>
      </c>
      <c r="CX11" s="9">
        <v>9.4499999999999993</v>
      </c>
      <c r="CY11" s="9">
        <v>3.8340000000000001</v>
      </c>
      <c r="CZ11" s="9">
        <v>5.6159999999999997</v>
      </c>
      <c r="DA11" s="9">
        <v>3.5449999999999999</v>
      </c>
      <c r="DB11" s="9">
        <v>0.96299999999999997</v>
      </c>
      <c r="DC11" s="9">
        <v>2.5819999999999999</v>
      </c>
      <c r="DD11" s="9">
        <v>0.84599999999999997</v>
      </c>
      <c r="DE11" s="9">
        <v>0</v>
      </c>
      <c r="DF11" s="9">
        <v>0.84599999999999997</v>
      </c>
      <c r="DG11" s="9">
        <v>29.832999999999998</v>
      </c>
      <c r="DH11" s="9">
        <v>17.754999999999999</v>
      </c>
      <c r="DI11" s="9">
        <v>12.077999999999999</v>
      </c>
      <c r="DJ11" s="9">
        <v>3649.8670000000002</v>
      </c>
      <c r="DK11" s="9">
        <v>1980.2460000000001</v>
      </c>
      <c r="DL11" s="9">
        <v>1669.6210000000001</v>
      </c>
      <c r="DM11" s="9">
        <v>639.91700000000003</v>
      </c>
      <c r="DN11" s="9">
        <v>346.3</v>
      </c>
      <c r="DO11" s="9">
        <v>293.61700000000002</v>
      </c>
      <c r="DP11" s="9">
        <v>170.52600000000001</v>
      </c>
      <c r="DQ11" s="9">
        <v>96.519000000000005</v>
      </c>
      <c r="DR11" s="9">
        <v>74.007000000000005</v>
      </c>
      <c r="DS11" s="9">
        <v>193.71100000000001</v>
      </c>
      <c r="DT11" s="9">
        <v>106.73399999999999</v>
      </c>
      <c r="DU11" s="9">
        <v>86.977000000000004</v>
      </c>
      <c r="DV11" s="9">
        <v>275.68</v>
      </c>
      <c r="DW11" s="9">
        <v>143.047</v>
      </c>
      <c r="DX11" s="9">
        <v>132.63300000000001</v>
      </c>
      <c r="DY11" s="9">
        <v>3009.9490000000001</v>
      </c>
      <c r="DZ11" s="9">
        <v>1633.9459999999999</v>
      </c>
      <c r="EA11" s="9">
        <v>1376.0039999999999</v>
      </c>
      <c r="EB11" s="9">
        <v>1277.1179999999999</v>
      </c>
      <c r="EC11" s="9">
        <v>664.18</v>
      </c>
      <c r="ED11" s="9">
        <v>612.93700000000001</v>
      </c>
      <c r="EE11" s="9">
        <v>349.63299999999998</v>
      </c>
      <c r="EF11" s="9">
        <v>180.53700000000001</v>
      </c>
      <c r="EG11" s="9">
        <v>169.096</v>
      </c>
      <c r="EH11" s="9">
        <v>381.94900000000001</v>
      </c>
      <c r="EI11" s="9">
        <v>192.797</v>
      </c>
      <c r="EJ11" s="9">
        <v>189.15299999999999</v>
      </c>
      <c r="EK11" s="9">
        <v>545.53499999999997</v>
      </c>
      <c r="EL11" s="9">
        <v>290.846</v>
      </c>
      <c r="EM11" s="9">
        <v>254.68899999999999</v>
      </c>
      <c r="EN11" s="9">
        <v>1732.8309999999999</v>
      </c>
      <c r="EO11" s="9">
        <v>969.76499999999999</v>
      </c>
      <c r="EP11" s="9">
        <v>763.06600000000003</v>
      </c>
      <c r="EQ11" s="9">
        <v>732.53</v>
      </c>
      <c r="ER11" s="9">
        <v>388.59100000000001</v>
      </c>
      <c r="ES11" s="9">
        <v>343.93900000000002</v>
      </c>
      <c r="ET11" s="9">
        <v>1000.301</v>
      </c>
      <c r="EU11" s="9">
        <v>581.17399999999998</v>
      </c>
      <c r="EV11" s="9">
        <v>419.12700000000001</v>
      </c>
      <c r="EW11" s="9">
        <v>596.87599999999998</v>
      </c>
      <c r="EX11" s="9">
        <v>329.05</v>
      </c>
      <c r="EY11" s="9">
        <v>267.82600000000002</v>
      </c>
      <c r="EZ11" s="9">
        <v>403.42500000000001</v>
      </c>
      <c r="FA11" s="9">
        <v>252.125</v>
      </c>
      <c r="FB11" s="9">
        <v>151.30099999999999</v>
      </c>
      <c r="FC11" s="9">
        <v>269.21699999999998</v>
      </c>
      <c r="FD11" s="9">
        <v>157.60300000000001</v>
      </c>
      <c r="FE11" s="9">
        <v>111.614</v>
      </c>
      <c r="FF11" s="9">
        <v>3380.65</v>
      </c>
      <c r="FG11" s="9">
        <v>1822.643</v>
      </c>
      <c r="FH11" s="9">
        <v>1558.0070000000001</v>
      </c>
      <c r="FI11" s="9">
        <v>6013.3180000000002</v>
      </c>
      <c r="FJ11" s="9">
        <v>2971.1030000000001</v>
      </c>
      <c r="FK11" s="9">
        <v>3042.2150000000001</v>
      </c>
      <c r="FL11" s="9">
        <v>865.20799999999997</v>
      </c>
      <c r="FM11" s="9">
        <v>444.79700000000003</v>
      </c>
      <c r="FN11" s="9">
        <v>420.411</v>
      </c>
      <c r="FO11" s="9">
        <v>609.15599999999995</v>
      </c>
      <c r="FP11" s="9">
        <v>322.70400000000001</v>
      </c>
      <c r="FQ11" s="9">
        <v>286.452</v>
      </c>
      <c r="FR11" s="9">
        <v>409.166</v>
      </c>
      <c r="FS11" s="9">
        <v>231.95099999999999</v>
      </c>
      <c r="FT11" s="9">
        <v>177.215</v>
      </c>
      <c r="FU11" s="9">
        <v>199.99</v>
      </c>
      <c r="FV11" s="9">
        <v>90.754000000000005</v>
      </c>
      <c r="FW11" s="9">
        <v>109.236</v>
      </c>
      <c r="FX11" s="9">
        <v>88.718000000000004</v>
      </c>
      <c r="FY11" s="9">
        <v>40.408000000000001</v>
      </c>
      <c r="FZ11" s="9">
        <v>48.31</v>
      </c>
      <c r="GA11" s="9">
        <v>95.546999999999997</v>
      </c>
      <c r="GB11" s="9">
        <v>55.994999999999997</v>
      </c>
      <c r="GC11" s="9">
        <v>39.552999999999997</v>
      </c>
      <c r="GD11" s="9">
        <v>160.505</v>
      </c>
      <c r="GE11" s="9">
        <v>66.097999999999999</v>
      </c>
      <c r="GF11" s="9">
        <v>94.406999999999996</v>
      </c>
      <c r="GG11" s="9">
        <v>330.267</v>
      </c>
      <c r="GH11" s="9">
        <v>161.17500000000001</v>
      </c>
      <c r="GI11" s="9">
        <v>169.09200000000001</v>
      </c>
      <c r="GJ11" s="9">
        <v>195.64400000000001</v>
      </c>
      <c r="GK11" s="9">
        <v>110.577</v>
      </c>
      <c r="GL11" s="9">
        <v>85.067999999999998</v>
      </c>
      <c r="GM11" s="9">
        <v>19.109000000000002</v>
      </c>
      <c r="GN11" s="9">
        <v>7.1980000000000004</v>
      </c>
      <c r="GO11" s="9">
        <v>11.911</v>
      </c>
      <c r="GP11" s="9">
        <v>134.62200000000001</v>
      </c>
      <c r="GQ11" s="9">
        <v>50.597999999999999</v>
      </c>
      <c r="GR11" s="9">
        <v>84.024000000000001</v>
      </c>
      <c r="GS11" s="9">
        <v>195.00299999999999</v>
      </c>
      <c r="GT11" s="9">
        <v>118.521</v>
      </c>
      <c r="GU11" s="9">
        <v>76.481999999999999</v>
      </c>
      <c r="GV11" s="9">
        <v>96.331000000000003</v>
      </c>
      <c r="GW11" s="9">
        <v>62.473999999999997</v>
      </c>
      <c r="GX11" s="9">
        <v>33.856999999999999</v>
      </c>
      <c r="GY11" s="9">
        <v>73.572999999999993</v>
      </c>
      <c r="GZ11" s="9">
        <v>47.026000000000003</v>
      </c>
      <c r="HA11" s="9">
        <v>26.545999999999999</v>
      </c>
      <c r="HB11" s="9">
        <v>16.376000000000001</v>
      </c>
      <c r="HC11" s="9">
        <v>8.8889999999999993</v>
      </c>
      <c r="HD11" s="9">
        <v>7.4859999999999998</v>
      </c>
      <c r="HE11" s="9">
        <v>121.431</v>
      </c>
      <c r="HF11" s="9">
        <v>71.495000000000005</v>
      </c>
      <c r="HG11" s="9">
        <v>49.936</v>
      </c>
      <c r="HH11" s="9">
        <v>2975.0230000000001</v>
      </c>
      <c r="HI11" s="9">
        <v>1604.9670000000001</v>
      </c>
      <c r="HJ11" s="9">
        <v>1370.056</v>
      </c>
      <c r="HK11" s="9">
        <v>546.10599999999999</v>
      </c>
      <c r="HL11" s="9">
        <v>293.07799999999997</v>
      </c>
      <c r="HM11" s="9">
        <v>253.02799999999999</v>
      </c>
      <c r="HN11" s="9">
        <v>161.42099999999999</v>
      </c>
      <c r="HO11" s="9">
        <v>87.539000000000001</v>
      </c>
      <c r="HP11" s="9">
        <v>73.882000000000005</v>
      </c>
      <c r="HQ11" s="9">
        <v>164.34700000000001</v>
      </c>
      <c r="HR11" s="9">
        <v>90.405000000000001</v>
      </c>
      <c r="HS11" s="9">
        <v>73.941000000000003</v>
      </c>
      <c r="HT11" s="9">
        <v>220.33799999999999</v>
      </c>
      <c r="HU11" s="9">
        <v>115.133</v>
      </c>
      <c r="HV11" s="9">
        <v>105.20399999999999</v>
      </c>
      <c r="HW11" s="9">
        <v>2428.9169999999999</v>
      </c>
      <c r="HX11" s="9">
        <v>1311.8889999999999</v>
      </c>
      <c r="HY11" s="9">
        <v>1117.028</v>
      </c>
      <c r="HZ11" s="9">
        <v>1054.17</v>
      </c>
      <c r="IA11" s="9">
        <v>547.58199999999999</v>
      </c>
      <c r="IB11" s="9">
        <v>506.58800000000002</v>
      </c>
      <c r="IC11" s="9">
        <v>283.98599999999999</v>
      </c>
      <c r="ID11" s="9">
        <v>145.03700000000001</v>
      </c>
      <c r="IE11" s="9">
        <v>138.94900000000001</v>
      </c>
      <c r="IF11" s="9">
        <v>301.41399999999999</v>
      </c>
      <c r="IG11" s="9">
        <v>143.804</v>
      </c>
      <c r="IH11" s="9">
        <v>157.61000000000001</v>
      </c>
      <c r="II11" s="9">
        <v>468.77</v>
      </c>
      <c r="IJ11" s="9">
        <v>258.74099999999999</v>
      </c>
      <c r="IK11" s="9">
        <v>210.029</v>
      </c>
      <c r="IL11" s="9">
        <v>1374.7470000000001</v>
      </c>
      <c r="IM11" s="9">
        <v>764.30700000000002</v>
      </c>
      <c r="IN11" s="9">
        <v>610.44000000000005</v>
      </c>
      <c r="IO11" s="9">
        <v>589.61900000000003</v>
      </c>
      <c r="IP11" s="9">
        <v>303.31700000000001</v>
      </c>
      <c r="IQ11" s="9">
        <v>286.30099999999999</v>
      </c>
    </row>
    <row r="12" spans="1:251">
      <c r="A12" s="10">
        <v>42401</v>
      </c>
      <c r="B12" s="9">
        <v>40.555</v>
      </c>
      <c r="C12" s="9">
        <v>78.424999999999997</v>
      </c>
      <c r="D12" s="9">
        <v>49.718000000000004</v>
      </c>
      <c r="E12" s="9">
        <v>28.707000000000001</v>
      </c>
      <c r="F12" s="9">
        <v>10.010999999999999</v>
      </c>
      <c r="G12" s="9">
        <v>5.3879999999999999</v>
      </c>
      <c r="H12" s="9">
        <v>4.6239999999999997</v>
      </c>
      <c r="I12" s="9">
        <v>142.80600000000001</v>
      </c>
      <c r="J12" s="9">
        <v>81.504999999999995</v>
      </c>
      <c r="K12" s="9">
        <v>61.301000000000002</v>
      </c>
      <c r="L12" s="9">
        <v>445.78199999999998</v>
      </c>
      <c r="M12" s="9">
        <v>274.36799999999999</v>
      </c>
      <c r="N12" s="9">
        <v>171.41399999999999</v>
      </c>
      <c r="O12" s="9">
        <v>19.37</v>
      </c>
      <c r="P12" s="9">
        <v>13.067</v>
      </c>
      <c r="Q12" s="9">
        <v>6.3029999999999999</v>
      </c>
      <c r="R12" s="9">
        <v>4.9649999999999999</v>
      </c>
      <c r="S12" s="9">
        <v>2.649</v>
      </c>
      <c r="T12" s="9">
        <v>2.3149999999999999</v>
      </c>
      <c r="U12" s="9">
        <v>2.82</v>
      </c>
      <c r="V12" s="9">
        <v>2.5190000000000001</v>
      </c>
      <c r="W12" s="9">
        <v>0.30099999999999999</v>
      </c>
      <c r="X12" s="9">
        <v>11.585000000000001</v>
      </c>
      <c r="Y12" s="9">
        <v>7.8979999999999997</v>
      </c>
      <c r="Z12" s="9">
        <v>3.6859999999999999</v>
      </c>
      <c r="AA12" s="9">
        <v>426.41199999999998</v>
      </c>
      <c r="AB12" s="9">
        <v>261.30099999999999</v>
      </c>
      <c r="AC12" s="9">
        <v>165.11099999999999</v>
      </c>
      <c r="AD12" s="9">
        <v>47.244999999999997</v>
      </c>
      <c r="AE12" s="9">
        <v>30.853999999999999</v>
      </c>
      <c r="AF12" s="9">
        <v>16.390999999999998</v>
      </c>
      <c r="AG12" s="9">
        <v>9.2550000000000008</v>
      </c>
      <c r="AH12" s="9">
        <v>6.1909999999999998</v>
      </c>
      <c r="AI12" s="9">
        <v>3.0640000000000001</v>
      </c>
      <c r="AJ12" s="9">
        <v>15.055999999999999</v>
      </c>
      <c r="AK12" s="9">
        <v>8.5709999999999997</v>
      </c>
      <c r="AL12" s="9">
        <v>6.484</v>
      </c>
      <c r="AM12" s="9">
        <v>22.934000000000001</v>
      </c>
      <c r="AN12" s="9">
        <v>16.091999999999999</v>
      </c>
      <c r="AO12" s="9">
        <v>6.8419999999999996</v>
      </c>
      <c r="AP12" s="9">
        <v>379.16800000000001</v>
      </c>
      <c r="AQ12" s="9">
        <v>230.447</v>
      </c>
      <c r="AR12" s="9">
        <v>148.72</v>
      </c>
      <c r="AS12" s="9">
        <v>66.561000000000007</v>
      </c>
      <c r="AT12" s="9">
        <v>44.182000000000002</v>
      </c>
      <c r="AU12" s="9">
        <v>22.379000000000001</v>
      </c>
      <c r="AV12" s="9">
        <v>312.60700000000003</v>
      </c>
      <c r="AW12" s="9">
        <v>186.26499999999999</v>
      </c>
      <c r="AX12" s="9">
        <v>126.34099999999999</v>
      </c>
      <c r="AY12" s="9">
        <v>112.724</v>
      </c>
      <c r="AZ12" s="9">
        <v>63.747</v>
      </c>
      <c r="BA12" s="9">
        <v>48.978000000000002</v>
      </c>
      <c r="BB12" s="9">
        <v>199.88200000000001</v>
      </c>
      <c r="BC12" s="9">
        <v>122.51900000000001</v>
      </c>
      <c r="BD12" s="9">
        <v>77.363</v>
      </c>
      <c r="BE12" s="9">
        <v>6.7039999999999997</v>
      </c>
      <c r="BF12" s="9">
        <v>4.5270000000000001</v>
      </c>
      <c r="BG12" s="9">
        <v>2.177</v>
      </c>
      <c r="BH12" s="9">
        <v>439.07799999999997</v>
      </c>
      <c r="BI12" s="9">
        <v>269.84100000000001</v>
      </c>
      <c r="BJ12" s="9">
        <v>169.23699999999999</v>
      </c>
      <c r="BK12" s="9">
        <v>3408.5369999999998</v>
      </c>
      <c r="BL12" s="9">
        <v>1628.78</v>
      </c>
      <c r="BM12" s="9">
        <v>1779.7560000000001</v>
      </c>
      <c r="BN12" s="9">
        <v>143.345</v>
      </c>
      <c r="BO12" s="9">
        <v>90.784000000000006</v>
      </c>
      <c r="BP12" s="9">
        <v>52.56</v>
      </c>
      <c r="BQ12" s="9">
        <v>45.326999999999998</v>
      </c>
      <c r="BR12" s="9">
        <v>32.296999999999997</v>
      </c>
      <c r="BS12" s="9">
        <v>13.031000000000001</v>
      </c>
      <c r="BT12" s="9">
        <v>24.588000000000001</v>
      </c>
      <c r="BU12" s="9">
        <v>18.068999999999999</v>
      </c>
      <c r="BV12" s="9">
        <v>6.5190000000000001</v>
      </c>
      <c r="BW12" s="9">
        <v>20.739000000000001</v>
      </c>
      <c r="BX12" s="9">
        <v>14.227</v>
      </c>
      <c r="BY12" s="9">
        <v>6.5119999999999996</v>
      </c>
      <c r="BZ12" s="9">
        <v>4.5640000000000001</v>
      </c>
      <c r="CA12" s="9">
        <v>2.8420000000000001</v>
      </c>
      <c r="CB12" s="9">
        <v>1.722</v>
      </c>
      <c r="CC12" s="9">
        <v>3.8719999999999999</v>
      </c>
      <c r="CD12" s="9">
        <v>2.105</v>
      </c>
      <c r="CE12" s="9">
        <v>1.7669999999999999</v>
      </c>
      <c r="CF12" s="9">
        <v>94.144999999999996</v>
      </c>
      <c r="CG12" s="9">
        <v>56.383000000000003</v>
      </c>
      <c r="CH12" s="9">
        <v>37.762999999999998</v>
      </c>
      <c r="CI12" s="9">
        <v>62.936999999999998</v>
      </c>
      <c r="CJ12" s="9">
        <v>35.390999999999998</v>
      </c>
      <c r="CK12" s="9">
        <v>27.545999999999999</v>
      </c>
      <c r="CL12" s="9">
        <v>3.0009999999999999</v>
      </c>
      <c r="CM12" s="9">
        <v>2.15</v>
      </c>
      <c r="CN12" s="9">
        <v>0.85099999999999998</v>
      </c>
      <c r="CO12" s="9">
        <v>0.51200000000000001</v>
      </c>
      <c r="CP12" s="9">
        <v>0</v>
      </c>
      <c r="CQ12" s="9">
        <v>0.51200000000000001</v>
      </c>
      <c r="CR12" s="9">
        <v>59.936</v>
      </c>
      <c r="CS12" s="9">
        <v>33.241</v>
      </c>
      <c r="CT12" s="9">
        <v>26.695</v>
      </c>
      <c r="CU12" s="9">
        <v>41.783999999999999</v>
      </c>
      <c r="CV12" s="9">
        <v>27.623000000000001</v>
      </c>
      <c r="CW12" s="9">
        <v>14.161</v>
      </c>
      <c r="CX12" s="9">
        <v>13.081</v>
      </c>
      <c r="CY12" s="9">
        <v>6.68</v>
      </c>
      <c r="CZ12" s="9">
        <v>6.4</v>
      </c>
      <c r="DA12" s="9">
        <v>3.7029999999999998</v>
      </c>
      <c r="DB12" s="9">
        <v>2.3759999999999999</v>
      </c>
      <c r="DC12" s="9">
        <v>1.3260000000000001</v>
      </c>
      <c r="DD12" s="9">
        <v>0</v>
      </c>
      <c r="DE12" s="9">
        <v>0</v>
      </c>
      <c r="DF12" s="9">
        <v>0</v>
      </c>
      <c r="DG12" s="9">
        <v>38.082000000000001</v>
      </c>
      <c r="DH12" s="9">
        <v>25.247</v>
      </c>
      <c r="DI12" s="9">
        <v>12.835000000000001</v>
      </c>
      <c r="DJ12" s="9">
        <v>3798.3240000000001</v>
      </c>
      <c r="DK12" s="9">
        <v>2023.098</v>
      </c>
      <c r="DL12" s="9">
        <v>1775.2249999999999</v>
      </c>
      <c r="DM12" s="9">
        <v>701.55100000000004</v>
      </c>
      <c r="DN12" s="9">
        <v>365.06200000000001</v>
      </c>
      <c r="DO12" s="9">
        <v>336.48899999999998</v>
      </c>
      <c r="DP12" s="9">
        <v>186.18600000000001</v>
      </c>
      <c r="DQ12" s="9">
        <v>103.462</v>
      </c>
      <c r="DR12" s="9">
        <v>82.724000000000004</v>
      </c>
      <c r="DS12" s="9">
        <v>205.15299999999999</v>
      </c>
      <c r="DT12" s="9">
        <v>99.683999999999997</v>
      </c>
      <c r="DU12" s="9">
        <v>105.46899999999999</v>
      </c>
      <c r="DV12" s="9">
        <v>310.21199999999999</v>
      </c>
      <c r="DW12" s="9">
        <v>161.916</v>
      </c>
      <c r="DX12" s="9">
        <v>148.29599999999999</v>
      </c>
      <c r="DY12" s="9">
        <v>3096.7730000000001</v>
      </c>
      <c r="DZ12" s="9">
        <v>1658.0360000000001</v>
      </c>
      <c r="EA12" s="9">
        <v>1438.7360000000001</v>
      </c>
      <c r="EB12" s="9">
        <v>1253.703</v>
      </c>
      <c r="EC12" s="9">
        <v>657.76</v>
      </c>
      <c r="ED12" s="9">
        <v>595.94299999999998</v>
      </c>
      <c r="EE12" s="9">
        <v>356.22300000000001</v>
      </c>
      <c r="EF12" s="9">
        <v>181.208</v>
      </c>
      <c r="EG12" s="9">
        <v>175.01499999999999</v>
      </c>
      <c r="EH12" s="9">
        <v>372.30700000000002</v>
      </c>
      <c r="EI12" s="9">
        <v>193.93100000000001</v>
      </c>
      <c r="EJ12" s="9">
        <v>178.376</v>
      </c>
      <c r="EK12" s="9">
        <v>525.17200000000003</v>
      </c>
      <c r="EL12" s="9">
        <v>282.62</v>
      </c>
      <c r="EM12" s="9">
        <v>242.55199999999999</v>
      </c>
      <c r="EN12" s="9">
        <v>1843.07</v>
      </c>
      <c r="EO12" s="9">
        <v>1000.277</v>
      </c>
      <c r="EP12" s="9">
        <v>842.79399999999998</v>
      </c>
      <c r="EQ12" s="9">
        <v>773.77099999999996</v>
      </c>
      <c r="ER12" s="9">
        <v>406.41699999999997</v>
      </c>
      <c r="ES12" s="9">
        <v>367.35500000000002</v>
      </c>
      <c r="ET12" s="9">
        <v>1069.299</v>
      </c>
      <c r="EU12" s="9">
        <v>593.86</v>
      </c>
      <c r="EV12" s="9">
        <v>475.43900000000002</v>
      </c>
      <c r="EW12" s="9">
        <v>644.495</v>
      </c>
      <c r="EX12" s="9">
        <v>332.95800000000003</v>
      </c>
      <c r="EY12" s="9">
        <v>311.53800000000001</v>
      </c>
      <c r="EZ12" s="9">
        <v>424.80399999999997</v>
      </c>
      <c r="FA12" s="9">
        <v>260.90300000000002</v>
      </c>
      <c r="FB12" s="9">
        <v>163.90100000000001</v>
      </c>
      <c r="FC12" s="9">
        <v>309.60700000000003</v>
      </c>
      <c r="FD12" s="9">
        <v>159.50899999999999</v>
      </c>
      <c r="FE12" s="9">
        <v>150.09800000000001</v>
      </c>
      <c r="FF12" s="9">
        <v>3488.7170000000001</v>
      </c>
      <c r="FG12" s="9">
        <v>1863.59</v>
      </c>
      <c r="FH12" s="9">
        <v>1625.127</v>
      </c>
      <c r="FI12" s="9">
        <v>6140.098</v>
      </c>
      <c r="FJ12" s="9">
        <v>3026.0920000000001</v>
      </c>
      <c r="FK12" s="9">
        <v>3114.0059999999999</v>
      </c>
      <c r="FL12" s="9">
        <v>933.947</v>
      </c>
      <c r="FM12" s="9">
        <v>462.80399999999997</v>
      </c>
      <c r="FN12" s="9">
        <v>471.14400000000001</v>
      </c>
      <c r="FO12" s="9">
        <v>653.697</v>
      </c>
      <c r="FP12" s="9">
        <v>327.94499999999999</v>
      </c>
      <c r="FQ12" s="9">
        <v>325.75200000000001</v>
      </c>
      <c r="FR12" s="9">
        <v>433.97300000000001</v>
      </c>
      <c r="FS12" s="9">
        <v>217.52099999999999</v>
      </c>
      <c r="FT12" s="9">
        <v>216.452</v>
      </c>
      <c r="FU12" s="9">
        <v>219.72399999999999</v>
      </c>
      <c r="FV12" s="9">
        <v>110.42400000000001</v>
      </c>
      <c r="FW12" s="9">
        <v>109.3</v>
      </c>
      <c r="FX12" s="9">
        <v>83.596000000000004</v>
      </c>
      <c r="FY12" s="9">
        <v>35.889000000000003</v>
      </c>
      <c r="FZ12" s="9">
        <v>47.707000000000001</v>
      </c>
      <c r="GA12" s="9">
        <v>89.625</v>
      </c>
      <c r="GB12" s="9">
        <v>46.14</v>
      </c>
      <c r="GC12" s="9">
        <v>43.485999999999997</v>
      </c>
      <c r="GD12" s="9">
        <v>190.625</v>
      </c>
      <c r="GE12" s="9">
        <v>88.718999999999994</v>
      </c>
      <c r="GF12" s="9">
        <v>101.90600000000001</v>
      </c>
      <c r="GG12" s="9">
        <v>377.14100000000002</v>
      </c>
      <c r="GH12" s="9">
        <v>170.92599999999999</v>
      </c>
      <c r="GI12" s="9">
        <v>206.21600000000001</v>
      </c>
      <c r="GJ12" s="9">
        <v>218.03899999999999</v>
      </c>
      <c r="GK12" s="9">
        <v>107.114</v>
      </c>
      <c r="GL12" s="9">
        <v>110.925</v>
      </c>
      <c r="GM12" s="9">
        <v>23.512</v>
      </c>
      <c r="GN12" s="9">
        <v>7.92</v>
      </c>
      <c r="GO12" s="9">
        <v>15.592000000000001</v>
      </c>
      <c r="GP12" s="9">
        <v>159.102</v>
      </c>
      <c r="GQ12" s="9">
        <v>63.811999999999998</v>
      </c>
      <c r="GR12" s="9">
        <v>95.290999999999997</v>
      </c>
      <c r="GS12" s="9">
        <v>212.71600000000001</v>
      </c>
      <c r="GT12" s="9">
        <v>123.441</v>
      </c>
      <c r="GU12" s="9">
        <v>89.274000000000001</v>
      </c>
      <c r="GV12" s="9">
        <v>99.347999999999999</v>
      </c>
      <c r="GW12" s="9">
        <v>58.533000000000001</v>
      </c>
      <c r="GX12" s="9">
        <v>40.814999999999998</v>
      </c>
      <c r="GY12" s="9">
        <v>91.567999999999998</v>
      </c>
      <c r="GZ12" s="9">
        <v>52.393999999999998</v>
      </c>
      <c r="HA12" s="9">
        <v>39.173000000000002</v>
      </c>
      <c r="HB12" s="9">
        <v>14.045999999999999</v>
      </c>
      <c r="HC12" s="9">
        <v>8.2780000000000005</v>
      </c>
      <c r="HD12" s="9">
        <v>5.7679999999999998</v>
      </c>
      <c r="HE12" s="9">
        <v>121.148</v>
      </c>
      <c r="HF12" s="9">
        <v>71.046999999999997</v>
      </c>
      <c r="HG12" s="9">
        <v>50.100999999999999</v>
      </c>
      <c r="HH12" s="9">
        <v>3045.9630000000002</v>
      </c>
      <c r="HI12" s="9">
        <v>1654.375</v>
      </c>
      <c r="HJ12" s="9">
        <v>1391.588</v>
      </c>
      <c r="HK12" s="9">
        <v>570.18100000000004</v>
      </c>
      <c r="HL12" s="9">
        <v>307.86900000000003</v>
      </c>
      <c r="HM12" s="9">
        <v>262.31200000000001</v>
      </c>
      <c r="HN12" s="9">
        <v>177.55799999999999</v>
      </c>
      <c r="HO12" s="9">
        <v>94.281999999999996</v>
      </c>
      <c r="HP12" s="9">
        <v>83.275999999999996</v>
      </c>
      <c r="HQ12" s="9">
        <v>162.529</v>
      </c>
      <c r="HR12" s="9">
        <v>93.218999999999994</v>
      </c>
      <c r="HS12" s="9">
        <v>69.31</v>
      </c>
      <c r="HT12" s="9">
        <v>230.09399999999999</v>
      </c>
      <c r="HU12" s="9">
        <v>120.369</v>
      </c>
      <c r="HV12" s="9">
        <v>109.726</v>
      </c>
      <c r="HW12" s="9">
        <v>2475.7820000000002</v>
      </c>
      <c r="HX12" s="9">
        <v>1346.5060000000001</v>
      </c>
      <c r="HY12" s="9">
        <v>1129.2760000000001</v>
      </c>
      <c r="HZ12" s="9">
        <v>1051.0530000000001</v>
      </c>
      <c r="IA12" s="9">
        <v>553.36599999999999</v>
      </c>
      <c r="IB12" s="9">
        <v>497.68700000000001</v>
      </c>
      <c r="IC12" s="9">
        <v>325.08999999999997</v>
      </c>
      <c r="ID12" s="9">
        <v>173.92400000000001</v>
      </c>
      <c r="IE12" s="9">
        <v>151.166</v>
      </c>
      <c r="IF12" s="9">
        <v>301.63600000000002</v>
      </c>
      <c r="IG12" s="9">
        <v>154.81100000000001</v>
      </c>
      <c r="IH12" s="9">
        <v>146.82499999999999</v>
      </c>
      <c r="II12" s="9">
        <v>424.32799999999997</v>
      </c>
      <c r="IJ12" s="9">
        <v>224.63200000000001</v>
      </c>
      <c r="IK12" s="9">
        <v>199.696</v>
      </c>
      <c r="IL12" s="9">
        <v>1424.7280000000001</v>
      </c>
      <c r="IM12" s="9">
        <v>793.13900000000001</v>
      </c>
      <c r="IN12" s="9">
        <v>631.58900000000006</v>
      </c>
      <c r="IO12" s="9">
        <v>619.59100000000001</v>
      </c>
      <c r="IP12" s="9">
        <v>327.88</v>
      </c>
      <c r="IQ12" s="9">
        <v>291.71100000000001</v>
      </c>
    </row>
    <row r="13" spans="1:251">
      <c r="A13" s="10">
        <v>42767</v>
      </c>
      <c r="B13" s="9">
        <v>38.030999999999999</v>
      </c>
      <c r="C13" s="9">
        <v>70.498000000000005</v>
      </c>
      <c r="D13" s="9">
        <v>41.884999999999998</v>
      </c>
      <c r="E13" s="9">
        <v>28.613</v>
      </c>
      <c r="F13" s="9">
        <v>11.183</v>
      </c>
      <c r="G13" s="9">
        <v>6.1349999999999998</v>
      </c>
      <c r="H13" s="9">
        <v>5.048</v>
      </c>
      <c r="I13" s="9">
        <v>149.429</v>
      </c>
      <c r="J13" s="9">
        <v>74.072999999999993</v>
      </c>
      <c r="K13" s="9">
        <v>75.355999999999995</v>
      </c>
      <c r="L13" s="9">
        <v>458.86700000000002</v>
      </c>
      <c r="M13" s="9">
        <v>275.73599999999999</v>
      </c>
      <c r="N13" s="9">
        <v>183.131</v>
      </c>
      <c r="O13" s="9">
        <v>24.463999999999999</v>
      </c>
      <c r="P13" s="9">
        <v>15.94</v>
      </c>
      <c r="Q13" s="9">
        <v>8.5239999999999991</v>
      </c>
      <c r="R13" s="9">
        <v>6.782</v>
      </c>
      <c r="S13" s="9">
        <v>4.1859999999999999</v>
      </c>
      <c r="T13" s="9">
        <v>2.5960000000000001</v>
      </c>
      <c r="U13" s="9">
        <v>4.2910000000000004</v>
      </c>
      <c r="V13" s="9">
        <v>3.3780000000000001</v>
      </c>
      <c r="W13" s="9">
        <v>0.91300000000000003</v>
      </c>
      <c r="X13" s="9">
        <v>13.391</v>
      </c>
      <c r="Y13" s="9">
        <v>8.3759999999999994</v>
      </c>
      <c r="Z13" s="9">
        <v>5.0149999999999997</v>
      </c>
      <c r="AA13" s="9">
        <v>434.40300000000002</v>
      </c>
      <c r="AB13" s="9">
        <v>259.79599999999999</v>
      </c>
      <c r="AC13" s="9">
        <v>174.607</v>
      </c>
      <c r="AD13" s="9">
        <v>57.470999999999997</v>
      </c>
      <c r="AE13" s="9">
        <v>34.886000000000003</v>
      </c>
      <c r="AF13" s="9">
        <v>22.585000000000001</v>
      </c>
      <c r="AG13" s="9">
        <v>11.22</v>
      </c>
      <c r="AH13" s="9">
        <v>7.8840000000000003</v>
      </c>
      <c r="AI13" s="9">
        <v>3.3359999999999999</v>
      </c>
      <c r="AJ13" s="9">
        <v>14.759</v>
      </c>
      <c r="AK13" s="9">
        <v>7.07</v>
      </c>
      <c r="AL13" s="9">
        <v>7.69</v>
      </c>
      <c r="AM13" s="9">
        <v>31.491</v>
      </c>
      <c r="AN13" s="9">
        <v>19.931999999999999</v>
      </c>
      <c r="AO13" s="9">
        <v>11.558999999999999</v>
      </c>
      <c r="AP13" s="9">
        <v>376.93299999999999</v>
      </c>
      <c r="AQ13" s="9">
        <v>224.911</v>
      </c>
      <c r="AR13" s="9">
        <v>152.02199999999999</v>
      </c>
      <c r="AS13" s="9">
        <v>70.350999999999999</v>
      </c>
      <c r="AT13" s="9">
        <v>37.186</v>
      </c>
      <c r="AU13" s="9">
        <v>33.164999999999999</v>
      </c>
      <c r="AV13" s="9">
        <v>306.58100000000002</v>
      </c>
      <c r="AW13" s="9">
        <v>187.72499999999999</v>
      </c>
      <c r="AX13" s="9">
        <v>118.85599999999999</v>
      </c>
      <c r="AY13" s="9">
        <v>94.863</v>
      </c>
      <c r="AZ13" s="9">
        <v>54.625</v>
      </c>
      <c r="BA13" s="9">
        <v>40.238</v>
      </c>
      <c r="BB13" s="9">
        <v>211.71799999999999</v>
      </c>
      <c r="BC13" s="9">
        <v>133.1</v>
      </c>
      <c r="BD13" s="9">
        <v>78.617999999999995</v>
      </c>
      <c r="BE13" s="9">
        <v>6.0949999999999998</v>
      </c>
      <c r="BF13" s="9">
        <v>4.0999999999999996</v>
      </c>
      <c r="BG13" s="9">
        <v>1.9950000000000001</v>
      </c>
      <c r="BH13" s="9">
        <v>452.77199999999999</v>
      </c>
      <c r="BI13" s="9">
        <v>271.637</v>
      </c>
      <c r="BJ13" s="9">
        <v>181.136</v>
      </c>
      <c r="BK13" s="9">
        <v>3567.7530000000002</v>
      </c>
      <c r="BL13" s="9">
        <v>1698.5540000000001</v>
      </c>
      <c r="BM13" s="9">
        <v>1869.1990000000001</v>
      </c>
      <c r="BN13" s="9">
        <v>144.733</v>
      </c>
      <c r="BO13" s="9">
        <v>89.995999999999995</v>
      </c>
      <c r="BP13" s="9">
        <v>54.735999999999997</v>
      </c>
      <c r="BQ13" s="9">
        <v>40.323</v>
      </c>
      <c r="BR13" s="9">
        <v>24.885999999999999</v>
      </c>
      <c r="BS13" s="9">
        <v>15.436999999999999</v>
      </c>
      <c r="BT13" s="9">
        <v>20.875</v>
      </c>
      <c r="BU13" s="9">
        <v>12.022</v>
      </c>
      <c r="BV13" s="9">
        <v>8.8529999999999998</v>
      </c>
      <c r="BW13" s="9">
        <v>19.448</v>
      </c>
      <c r="BX13" s="9">
        <v>12.864000000000001</v>
      </c>
      <c r="BY13" s="9">
        <v>6.5839999999999996</v>
      </c>
      <c r="BZ13" s="9">
        <v>2.7210000000000001</v>
      </c>
      <c r="CA13" s="9">
        <v>0.83099999999999996</v>
      </c>
      <c r="CB13" s="9">
        <v>1.89</v>
      </c>
      <c r="CC13" s="9">
        <v>5.093</v>
      </c>
      <c r="CD13" s="9">
        <v>2.984</v>
      </c>
      <c r="CE13" s="9">
        <v>2.1080000000000001</v>
      </c>
      <c r="CF13" s="9">
        <v>99.316999999999993</v>
      </c>
      <c r="CG13" s="9">
        <v>62.125999999999998</v>
      </c>
      <c r="CH13" s="9">
        <v>37.191000000000003</v>
      </c>
      <c r="CI13" s="9">
        <v>62.707000000000001</v>
      </c>
      <c r="CJ13" s="9">
        <v>36.247</v>
      </c>
      <c r="CK13" s="9">
        <v>26.460999999999999</v>
      </c>
      <c r="CL13" s="9">
        <v>4.8540000000000001</v>
      </c>
      <c r="CM13" s="9">
        <v>3.3969999999999998</v>
      </c>
      <c r="CN13" s="9">
        <v>1.4570000000000001</v>
      </c>
      <c r="CO13" s="9">
        <v>0.58499999999999996</v>
      </c>
      <c r="CP13" s="9">
        <v>0</v>
      </c>
      <c r="CQ13" s="9">
        <v>0.58499999999999996</v>
      </c>
      <c r="CR13" s="9">
        <v>57.853000000000002</v>
      </c>
      <c r="CS13" s="9">
        <v>32.848999999999997</v>
      </c>
      <c r="CT13" s="9">
        <v>25.004000000000001</v>
      </c>
      <c r="CU13" s="9">
        <v>47.798000000000002</v>
      </c>
      <c r="CV13" s="9">
        <v>32.963999999999999</v>
      </c>
      <c r="CW13" s="9">
        <v>14.834</v>
      </c>
      <c r="CX13" s="9">
        <v>11.435</v>
      </c>
      <c r="CY13" s="9">
        <v>7.2110000000000003</v>
      </c>
      <c r="CZ13" s="9">
        <v>4.2240000000000002</v>
      </c>
      <c r="DA13" s="9">
        <v>1.2410000000000001</v>
      </c>
      <c r="DB13" s="9">
        <v>0.70299999999999996</v>
      </c>
      <c r="DC13" s="9">
        <v>0.53900000000000003</v>
      </c>
      <c r="DD13" s="9">
        <v>0</v>
      </c>
      <c r="DE13" s="9">
        <v>0</v>
      </c>
      <c r="DF13" s="9">
        <v>0</v>
      </c>
      <c r="DG13" s="9">
        <v>46.557000000000002</v>
      </c>
      <c r="DH13" s="9">
        <v>32.261000000000003</v>
      </c>
      <c r="DI13" s="9">
        <v>14.295</v>
      </c>
      <c r="DJ13" s="9">
        <v>3757.8319999999999</v>
      </c>
      <c r="DK13" s="9">
        <v>2008.6210000000001</v>
      </c>
      <c r="DL13" s="9">
        <v>1749.211</v>
      </c>
      <c r="DM13" s="9">
        <v>672.21900000000005</v>
      </c>
      <c r="DN13" s="9">
        <v>348.78699999999998</v>
      </c>
      <c r="DO13" s="9">
        <v>323.43200000000002</v>
      </c>
      <c r="DP13" s="9">
        <v>176.55600000000001</v>
      </c>
      <c r="DQ13" s="9">
        <v>98.713999999999999</v>
      </c>
      <c r="DR13" s="9">
        <v>77.841999999999999</v>
      </c>
      <c r="DS13" s="9">
        <v>200.19900000000001</v>
      </c>
      <c r="DT13" s="9">
        <v>99.561999999999998</v>
      </c>
      <c r="DU13" s="9">
        <v>100.637</v>
      </c>
      <c r="DV13" s="9">
        <v>295.46300000000002</v>
      </c>
      <c r="DW13" s="9">
        <v>150.51</v>
      </c>
      <c r="DX13" s="9">
        <v>144.95400000000001</v>
      </c>
      <c r="DY13" s="9">
        <v>3085.6129999999998</v>
      </c>
      <c r="DZ13" s="9">
        <v>1659.835</v>
      </c>
      <c r="EA13" s="9">
        <v>1425.779</v>
      </c>
      <c r="EB13" s="9">
        <v>1316.4159999999999</v>
      </c>
      <c r="EC13" s="9">
        <v>699.26900000000001</v>
      </c>
      <c r="ED13" s="9">
        <v>617.14700000000005</v>
      </c>
      <c r="EE13" s="9">
        <v>433.10599999999999</v>
      </c>
      <c r="EF13" s="9">
        <v>226.67</v>
      </c>
      <c r="EG13" s="9">
        <v>206.43600000000001</v>
      </c>
      <c r="EH13" s="9">
        <v>389.12700000000001</v>
      </c>
      <c r="EI13" s="9">
        <v>212.077</v>
      </c>
      <c r="EJ13" s="9">
        <v>177.05</v>
      </c>
      <c r="EK13" s="9">
        <v>494.18299999999999</v>
      </c>
      <c r="EL13" s="9">
        <v>260.52199999999999</v>
      </c>
      <c r="EM13" s="9">
        <v>233.661</v>
      </c>
      <c r="EN13" s="9">
        <v>1769.1980000000001</v>
      </c>
      <c r="EO13" s="9">
        <v>960.56600000000003</v>
      </c>
      <c r="EP13" s="9">
        <v>808.63199999999995</v>
      </c>
      <c r="EQ13" s="9">
        <v>695.423</v>
      </c>
      <c r="ER13" s="9">
        <v>369.78899999999999</v>
      </c>
      <c r="ES13" s="9">
        <v>325.63400000000001</v>
      </c>
      <c r="ET13" s="9">
        <v>1073.7739999999999</v>
      </c>
      <c r="EU13" s="9">
        <v>590.77599999999995</v>
      </c>
      <c r="EV13" s="9">
        <v>482.99799999999999</v>
      </c>
      <c r="EW13" s="9">
        <v>658.69299999999998</v>
      </c>
      <c r="EX13" s="9">
        <v>350.1</v>
      </c>
      <c r="EY13" s="9">
        <v>308.59300000000002</v>
      </c>
      <c r="EZ13" s="9">
        <v>415.08100000000002</v>
      </c>
      <c r="FA13" s="9">
        <v>240.67599999999999</v>
      </c>
      <c r="FB13" s="9">
        <v>174.405</v>
      </c>
      <c r="FC13" s="9">
        <v>290.49599999999998</v>
      </c>
      <c r="FD13" s="9">
        <v>156.149</v>
      </c>
      <c r="FE13" s="9">
        <v>134.346</v>
      </c>
      <c r="FF13" s="9">
        <v>3467.337</v>
      </c>
      <c r="FG13" s="9">
        <v>1852.472</v>
      </c>
      <c r="FH13" s="9">
        <v>1614.865</v>
      </c>
      <c r="FI13" s="9">
        <v>6175.7780000000002</v>
      </c>
      <c r="FJ13" s="9">
        <v>3026.4960000000001</v>
      </c>
      <c r="FK13" s="9">
        <v>3149.2820000000002</v>
      </c>
      <c r="FL13" s="9">
        <v>888.39099999999996</v>
      </c>
      <c r="FM13" s="9">
        <v>442.83600000000001</v>
      </c>
      <c r="FN13" s="9">
        <v>445.55599999999998</v>
      </c>
      <c r="FO13" s="9">
        <v>593.43200000000002</v>
      </c>
      <c r="FP13" s="9">
        <v>304.56299999999999</v>
      </c>
      <c r="FQ13" s="9">
        <v>288.86900000000003</v>
      </c>
      <c r="FR13" s="9">
        <v>404.15100000000001</v>
      </c>
      <c r="FS13" s="9">
        <v>214.72499999999999</v>
      </c>
      <c r="FT13" s="9">
        <v>189.42599999999999</v>
      </c>
      <c r="FU13" s="9">
        <v>189.28100000000001</v>
      </c>
      <c r="FV13" s="9">
        <v>89.837999999999994</v>
      </c>
      <c r="FW13" s="9">
        <v>99.442999999999998</v>
      </c>
      <c r="FX13" s="9">
        <v>63.529000000000003</v>
      </c>
      <c r="FY13" s="9">
        <v>27.474</v>
      </c>
      <c r="FZ13" s="9">
        <v>36.055</v>
      </c>
      <c r="GA13" s="9">
        <v>84.628</v>
      </c>
      <c r="GB13" s="9">
        <v>47.802999999999997</v>
      </c>
      <c r="GC13" s="9">
        <v>36.825000000000003</v>
      </c>
      <c r="GD13" s="9">
        <v>210.33199999999999</v>
      </c>
      <c r="GE13" s="9">
        <v>90.468999999999994</v>
      </c>
      <c r="GF13" s="9">
        <v>119.86199999999999</v>
      </c>
      <c r="GG13" s="9">
        <v>386.44299999999998</v>
      </c>
      <c r="GH13" s="9">
        <v>186.4</v>
      </c>
      <c r="GI13" s="9">
        <v>200.04300000000001</v>
      </c>
      <c r="GJ13" s="9">
        <v>213.48699999999999</v>
      </c>
      <c r="GK13" s="9">
        <v>114.366</v>
      </c>
      <c r="GL13" s="9">
        <v>99.120999999999995</v>
      </c>
      <c r="GM13" s="9">
        <v>19.849</v>
      </c>
      <c r="GN13" s="9">
        <v>9.5790000000000006</v>
      </c>
      <c r="GO13" s="9">
        <v>10.27</v>
      </c>
      <c r="GP13" s="9">
        <v>172.95699999999999</v>
      </c>
      <c r="GQ13" s="9">
        <v>72.034000000000006</v>
      </c>
      <c r="GR13" s="9">
        <v>100.923</v>
      </c>
      <c r="GS13" s="9">
        <v>199.012</v>
      </c>
      <c r="GT13" s="9">
        <v>108.02200000000001</v>
      </c>
      <c r="GU13" s="9">
        <v>90.99</v>
      </c>
      <c r="GV13" s="9">
        <v>74.933999999999997</v>
      </c>
      <c r="GW13" s="9">
        <v>44.645000000000003</v>
      </c>
      <c r="GX13" s="9">
        <v>30.289000000000001</v>
      </c>
      <c r="GY13" s="9">
        <v>77.009</v>
      </c>
      <c r="GZ13" s="9">
        <v>41.783000000000001</v>
      </c>
      <c r="HA13" s="9">
        <v>35.225999999999999</v>
      </c>
      <c r="HB13" s="9">
        <v>13.462</v>
      </c>
      <c r="HC13" s="9">
        <v>5.3079999999999998</v>
      </c>
      <c r="HD13" s="9">
        <v>8.1530000000000005</v>
      </c>
      <c r="HE13" s="9">
        <v>122.003</v>
      </c>
      <c r="HF13" s="9">
        <v>66.239000000000004</v>
      </c>
      <c r="HG13" s="9">
        <v>55.764000000000003</v>
      </c>
      <c r="HH13" s="9">
        <v>3133.6770000000001</v>
      </c>
      <c r="HI13" s="9">
        <v>1678.5730000000001</v>
      </c>
      <c r="HJ13" s="9">
        <v>1455.104</v>
      </c>
      <c r="HK13" s="9">
        <v>571.78599999999994</v>
      </c>
      <c r="HL13" s="9">
        <v>305.74200000000002</v>
      </c>
      <c r="HM13" s="9">
        <v>266.04399999999998</v>
      </c>
      <c r="HN13" s="9">
        <v>150.923</v>
      </c>
      <c r="HO13" s="9">
        <v>86.24</v>
      </c>
      <c r="HP13" s="9">
        <v>64.683000000000007</v>
      </c>
      <c r="HQ13" s="9">
        <v>169.10300000000001</v>
      </c>
      <c r="HR13" s="9">
        <v>84.114000000000004</v>
      </c>
      <c r="HS13" s="9">
        <v>84.989000000000004</v>
      </c>
      <c r="HT13" s="9">
        <v>251.75899999999999</v>
      </c>
      <c r="HU13" s="9">
        <v>135.38800000000001</v>
      </c>
      <c r="HV13" s="9">
        <v>116.372</v>
      </c>
      <c r="HW13" s="9">
        <v>2561.8910000000001</v>
      </c>
      <c r="HX13" s="9">
        <v>1372.8309999999999</v>
      </c>
      <c r="HY13" s="9">
        <v>1189.06</v>
      </c>
      <c r="HZ13" s="9">
        <v>1133.855</v>
      </c>
      <c r="IA13" s="9">
        <v>577.92899999999997</v>
      </c>
      <c r="IB13" s="9">
        <v>555.92600000000004</v>
      </c>
      <c r="IC13" s="9">
        <v>347.65699999999998</v>
      </c>
      <c r="ID13" s="9">
        <v>174.011</v>
      </c>
      <c r="IE13" s="9">
        <v>173.64599999999999</v>
      </c>
      <c r="IF13" s="9">
        <v>307.012</v>
      </c>
      <c r="IG13" s="9">
        <v>155.82499999999999</v>
      </c>
      <c r="IH13" s="9">
        <v>151.18799999999999</v>
      </c>
      <c r="II13" s="9">
        <v>479.18599999999998</v>
      </c>
      <c r="IJ13" s="9">
        <v>248.09299999999999</v>
      </c>
      <c r="IK13" s="9">
        <v>231.09200000000001</v>
      </c>
      <c r="IL13" s="9">
        <v>1428.0360000000001</v>
      </c>
      <c r="IM13" s="9">
        <v>794.90200000000004</v>
      </c>
      <c r="IN13" s="9">
        <v>633.13400000000001</v>
      </c>
      <c r="IO13" s="9">
        <v>595.77099999999996</v>
      </c>
      <c r="IP13" s="9">
        <v>322.404</v>
      </c>
      <c r="IQ13" s="9">
        <v>273.36700000000002</v>
      </c>
    </row>
    <row r="14" spans="1:251">
      <c r="A14" s="10">
        <v>43132</v>
      </c>
      <c r="B14" s="9">
        <v>34.835999999999999</v>
      </c>
      <c r="C14" s="9">
        <v>65.397000000000006</v>
      </c>
      <c r="D14" s="9">
        <v>42.500999999999998</v>
      </c>
      <c r="E14" s="9">
        <v>22.896000000000001</v>
      </c>
      <c r="F14" s="9">
        <v>10.771000000000001</v>
      </c>
      <c r="G14" s="9">
        <v>5.5359999999999996</v>
      </c>
      <c r="H14" s="9">
        <v>5.2350000000000003</v>
      </c>
      <c r="I14" s="9">
        <v>125.59399999999999</v>
      </c>
      <c r="J14" s="9">
        <v>63.154000000000003</v>
      </c>
      <c r="K14" s="9">
        <v>62.44</v>
      </c>
      <c r="L14" s="9">
        <v>519.529</v>
      </c>
      <c r="M14" s="9">
        <v>313.226</v>
      </c>
      <c r="N14" s="9">
        <v>206.303</v>
      </c>
      <c r="O14" s="9">
        <v>18.545999999999999</v>
      </c>
      <c r="P14" s="9">
        <v>12.108000000000001</v>
      </c>
      <c r="Q14" s="9">
        <v>6.4379999999999997</v>
      </c>
      <c r="R14" s="9">
        <v>5.42</v>
      </c>
      <c r="S14" s="9">
        <v>3.1720000000000002</v>
      </c>
      <c r="T14" s="9">
        <v>2.2480000000000002</v>
      </c>
      <c r="U14" s="9">
        <v>5.1390000000000002</v>
      </c>
      <c r="V14" s="9">
        <v>3.0310000000000001</v>
      </c>
      <c r="W14" s="9">
        <v>2.1070000000000002</v>
      </c>
      <c r="X14" s="9">
        <v>7.9870000000000001</v>
      </c>
      <c r="Y14" s="9">
        <v>5.9050000000000002</v>
      </c>
      <c r="Z14" s="9">
        <v>2.0819999999999999</v>
      </c>
      <c r="AA14" s="9">
        <v>500.983</v>
      </c>
      <c r="AB14" s="9">
        <v>301.11700000000002</v>
      </c>
      <c r="AC14" s="9">
        <v>199.86600000000001</v>
      </c>
      <c r="AD14" s="9">
        <v>66.986999999999995</v>
      </c>
      <c r="AE14" s="9">
        <v>36.521000000000001</v>
      </c>
      <c r="AF14" s="9">
        <v>30.466000000000001</v>
      </c>
      <c r="AG14" s="9">
        <v>14.553000000000001</v>
      </c>
      <c r="AH14" s="9">
        <v>7.0739999999999998</v>
      </c>
      <c r="AI14" s="9">
        <v>7.48</v>
      </c>
      <c r="AJ14" s="9">
        <v>19.321000000000002</v>
      </c>
      <c r="AK14" s="9">
        <v>10.013999999999999</v>
      </c>
      <c r="AL14" s="9">
        <v>9.3079999999999998</v>
      </c>
      <c r="AM14" s="9">
        <v>33.112000000000002</v>
      </c>
      <c r="AN14" s="9">
        <v>19.434000000000001</v>
      </c>
      <c r="AO14" s="9">
        <v>13.679</v>
      </c>
      <c r="AP14" s="9">
        <v>433.99599999999998</v>
      </c>
      <c r="AQ14" s="9">
        <v>264.596</v>
      </c>
      <c r="AR14" s="9">
        <v>169.4</v>
      </c>
      <c r="AS14" s="9">
        <v>78.180999999999997</v>
      </c>
      <c r="AT14" s="9">
        <v>46.104999999999997</v>
      </c>
      <c r="AU14" s="9">
        <v>32.076000000000001</v>
      </c>
      <c r="AV14" s="9">
        <v>355.815</v>
      </c>
      <c r="AW14" s="9">
        <v>218.49100000000001</v>
      </c>
      <c r="AX14" s="9">
        <v>137.32400000000001</v>
      </c>
      <c r="AY14" s="9">
        <v>125.529</v>
      </c>
      <c r="AZ14" s="9">
        <v>76.468999999999994</v>
      </c>
      <c r="BA14" s="9">
        <v>49.061</v>
      </c>
      <c r="BB14" s="9">
        <v>230.285</v>
      </c>
      <c r="BC14" s="9">
        <v>142.02199999999999</v>
      </c>
      <c r="BD14" s="9">
        <v>88.263000000000005</v>
      </c>
      <c r="BE14" s="9">
        <v>5.8010000000000002</v>
      </c>
      <c r="BF14" s="9">
        <v>3.5430000000000001</v>
      </c>
      <c r="BG14" s="9">
        <v>2.258</v>
      </c>
      <c r="BH14" s="9">
        <v>513.72799999999995</v>
      </c>
      <c r="BI14" s="9">
        <v>309.68200000000002</v>
      </c>
      <c r="BJ14" s="9">
        <v>204.04499999999999</v>
      </c>
      <c r="BK14" s="9">
        <v>3682.0709999999999</v>
      </c>
      <c r="BL14" s="9">
        <v>1749.8130000000001</v>
      </c>
      <c r="BM14" s="9">
        <v>1932.258</v>
      </c>
      <c r="BN14" s="9">
        <v>132.79499999999999</v>
      </c>
      <c r="BO14" s="9">
        <v>80.876999999999995</v>
      </c>
      <c r="BP14" s="9">
        <v>51.917999999999999</v>
      </c>
      <c r="BQ14" s="9">
        <v>46.848999999999997</v>
      </c>
      <c r="BR14" s="9">
        <v>31.736000000000001</v>
      </c>
      <c r="BS14" s="9">
        <v>15.113</v>
      </c>
      <c r="BT14" s="9">
        <v>24.393000000000001</v>
      </c>
      <c r="BU14" s="9">
        <v>16.477</v>
      </c>
      <c r="BV14" s="9">
        <v>7.9169999999999998</v>
      </c>
      <c r="BW14" s="9">
        <v>22.456</v>
      </c>
      <c r="BX14" s="9">
        <v>15.26</v>
      </c>
      <c r="BY14" s="9">
        <v>7.1959999999999997</v>
      </c>
      <c r="BZ14" s="9">
        <v>5.798</v>
      </c>
      <c r="CA14" s="9">
        <v>3.4750000000000001</v>
      </c>
      <c r="CB14" s="9">
        <v>2.3220000000000001</v>
      </c>
      <c r="CC14" s="9">
        <v>1.9139999999999999</v>
      </c>
      <c r="CD14" s="9">
        <v>0.94</v>
      </c>
      <c r="CE14" s="9">
        <v>0.97399999999999998</v>
      </c>
      <c r="CF14" s="9">
        <v>84.031999999999996</v>
      </c>
      <c r="CG14" s="9">
        <v>48.201000000000001</v>
      </c>
      <c r="CH14" s="9">
        <v>35.831000000000003</v>
      </c>
      <c r="CI14" s="9">
        <v>59.506</v>
      </c>
      <c r="CJ14" s="9">
        <v>34.978000000000002</v>
      </c>
      <c r="CK14" s="9">
        <v>24.527999999999999</v>
      </c>
      <c r="CL14" s="9">
        <v>4.5640000000000001</v>
      </c>
      <c r="CM14" s="9">
        <v>2.8420000000000001</v>
      </c>
      <c r="CN14" s="9">
        <v>1.7210000000000001</v>
      </c>
      <c r="CO14" s="9">
        <v>1.2629999999999999</v>
      </c>
      <c r="CP14" s="9">
        <v>1.2629999999999999</v>
      </c>
      <c r="CQ14" s="9">
        <v>0</v>
      </c>
      <c r="CR14" s="9">
        <v>54.942999999999998</v>
      </c>
      <c r="CS14" s="9">
        <v>32.136000000000003</v>
      </c>
      <c r="CT14" s="9">
        <v>22.806999999999999</v>
      </c>
      <c r="CU14" s="9">
        <v>32.241</v>
      </c>
      <c r="CV14" s="9">
        <v>17.704999999999998</v>
      </c>
      <c r="CW14" s="9">
        <v>14.535</v>
      </c>
      <c r="CX14" s="9">
        <v>5.4320000000000004</v>
      </c>
      <c r="CY14" s="9">
        <v>2.6419999999999999</v>
      </c>
      <c r="CZ14" s="9">
        <v>2.7909999999999999</v>
      </c>
      <c r="DA14" s="9">
        <v>1.2370000000000001</v>
      </c>
      <c r="DB14" s="9">
        <v>0.70099999999999996</v>
      </c>
      <c r="DC14" s="9">
        <v>0.53700000000000003</v>
      </c>
      <c r="DD14" s="9">
        <v>0.152</v>
      </c>
      <c r="DE14" s="9">
        <v>0</v>
      </c>
      <c r="DF14" s="9">
        <v>0.152</v>
      </c>
      <c r="DG14" s="9">
        <v>31.003</v>
      </c>
      <c r="DH14" s="9">
        <v>17.004999999999999</v>
      </c>
      <c r="DI14" s="9">
        <v>13.999000000000001</v>
      </c>
      <c r="DJ14" s="9">
        <v>3895.1709999999998</v>
      </c>
      <c r="DK14" s="9">
        <v>2061.8760000000002</v>
      </c>
      <c r="DL14" s="9">
        <v>1833.296</v>
      </c>
      <c r="DM14" s="9">
        <v>752.13599999999997</v>
      </c>
      <c r="DN14" s="9">
        <v>395.69200000000001</v>
      </c>
      <c r="DO14" s="9">
        <v>356.44400000000002</v>
      </c>
      <c r="DP14" s="9">
        <v>190.107</v>
      </c>
      <c r="DQ14" s="9">
        <v>101.158</v>
      </c>
      <c r="DR14" s="9">
        <v>88.948999999999998</v>
      </c>
      <c r="DS14" s="9">
        <v>216.00800000000001</v>
      </c>
      <c r="DT14" s="9">
        <v>110.815</v>
      </c>
      <c r="DU14" s="9">
        <v>105.193</v>
      </c>
      <c r="DV14" s="9">
        <v>346.02199999999999</v>
      </c>
      <c r="DW14" s="9">
        <v>183.72</v>
      </c>
      <c r="DX14" s="9">
        <v>162.30199999999999</v>
      </c>
      <c r="DY14" s="9">
        <v>3143.0349999999999</v>
      </c>
      <c r="DZ14" s="9">
        <v>1666.183</v>
      </c>
      <c r="EA14" s="9">
        <v>1476.8520000000001</v>
      </c>
      <c r="EB14" s="9">
        <v>1416.7280000000001</v>
      </c>
      <c r="EC14" s="9">
        <v>733.79899999999998</v>
      </c>
      <c r="ED14" s="9">
        <v>682.92899999999997</v>
      </c>
      <c r="EE14" s="9">
        <v>399.53899999999999</v>
      </c>
      <c r="EF14" s="9">
        <v>210.298</v>
      </c>
      <c r="EG14" s="9">
        <v>189.24199999999999</v>
      </c>
      <c r="EH14" s="9">
        <v>443.91199999999998</v>
      </c>
      <c r="EI14" s="9">
        <v>222.68299999999999</v>
      </c>
      <c r="EJ14" s="9">
        <v>221.22900000000001</v>
      </c>
      <c r="EK14" s="9">
        <v>573.27700000000004</v>
      </c>
      <c r="EL14" s="9">
        <v>300.81799999999998</v>
      </c>
      <c r="EM14" s="9">
        <v>272.459</v>
      </c>
      <c r="EN14" s="9">
        <v>1726.307</v>
      </c>
      <c r="EO14" s="9">
        <v>932.38400000000001</v>
      </c>
      <c r="EP14" s="9">
        <v>793.92200000000003</v>
      </c>
      <c r="EQ14" s="9">
        <v>679.73099999999999</v>
      </c>
      <c r="ER14" s="9">
        <v>365.05700000000002</v>
      </c>
      <c r="ES14" s="9">
        <v>314.67399999999998</v>
      </c>
      <c r="ET14" s="9">
        <v>1046.576</v>
      </c>
      <c r="EU14" s="9">
        <v>567.327</v>
      </c>
      <c r="EV14" s="9">
        <v>479.24900000000002</v>
      </c>
      <c r="EW14" s="9">
        <v>645.47</v>
      </c>
      <c r="EX14" s="9">
        <v>328.411</v>
      </c>
      <c r="EY14" s="9">
        <v>317.05900000000003</v>
      </c>
      <c r="EZ14" s="9">
        <v>401.10500000000002</v>
      </c>
      <c r="FA14" s="9">
        <v>238.916</v>
      </c>
      <c r="FB14" s="9">
        <v>162.18899999999999</v>
      </c>
      <c r="FC14" s="9">
        <v>308.34699999999998</v>
      </c>
      <c r="FD14" s="9">
        <v>170.31700000000001</v>
      </c>
      <c r="FE14" s="9">
        <v>138.03</v>
      </c>
      <c r="FF14" s="9">
        <v>3586.8240000000001</v>
      </c>
      <c r="FG14" s="9">
        <v>1891.558</v>
      </c>
      <c r="FH14" s="9">
        <v>1695.2650000000001</v>
      </c>
      <c r="FI14" s="9">
        <v>6258.0680000000002</v>
      </c>
      <c r="FJ14" s="9">
        <v>3068.5770000000002</v>
      </c>
      <c r="FK14" s="9">
        <v>3189.4920000000002</v>
      </c>
      <c r="FL14" s="9">
        <v>893.27200000000005</v>
      </c>
      <c r="FM14" s="9">
        <v>440.43200000000002</v>
      </c>
      <c r="FN14" s="9">
        <v>452.84</v>
      </c>
      <c r="FO14" s="9">
        <v>646.04300000000001</v>
      </c>
      <c r="FP14" s="9">
        <v>328.274</v>
      </c>
      <c r="FQ14" s="9">
        <v>317.76900000000001</v>
      </c>
      <c r="FR14" s="9">
        <v>430.24</v>
      </c>
      <c r="FS14" s="9">
        <v>225.30199999999999</v>
      </c>
      <c r="FT14" s="9">
        <v>204.93799999999999</v>
      </c>
      <c r="FU14" s="9">
        <v>215.80199999999999</v>
      </c>
      <c r="FV14" s="9">
        <v>102.97199999999999</v>
      </c>
      <c r="FW14" s="9">
        <v>112.831</v>
      </c>
      <c r="FX14" s="9">
        <v>79.116</v>
      </c>
      <c r="FY14" s="9">
        <v>28.818000000000001</v>
      </c>
      <c r="FZ14" s="9">
        <v>50.296999999999997</v>
      </c>
      <c r="GA14" s="9">
        <v>77.162000000000006</v>
      </c>
      <c r="GB14" s="9">
        <v>39.729999999999997</v>
      </c>
      <c r="GC14" s="9">
        <v>37.432000000000002</v>
      </c>
      <c r="GD14" s="9">
        <v>170.06700000000001</v>
      </c>
      <c r="GE14" s="9">
        <v>72.427999999999997</v>
      </c>
      <c r="GF14" s="9">
        <v>97.638999999999996</v>
      </c>
      <c r="GG14" s="9">
        <v>378.35199999999998</v>
      </c>
      <c r="GH14" s="9">
        <v>180.636</v>
      </c>
      <c r="GI14" s="9">
        <v>197.71700000000001</v>
      </c>
      <c r="GJ14" s="9">
        <v>241.21299999999999</v>
      </c>
      <c r="GK14" s="9">
        <v>128.41</v>
      </c>
      <c r="GL14" s="9">
        <v>112.803</v>
      </c>
      <c r="GM14" s="9">
        <v>25.135000000000002</v>
      </c>
      <c r="GN14" s="9">
        <v>10.289</v>
      </c>
      <c r="GO14" s="9">
        <v>14.847</v>
      </c>
      <c r="GP14" s="9">
        <v>137.13900000000001</v>
      </c>
      <c r="GQ14" s="9">
        <v>52.225000000000001</v>
      </c>
      <c r="GR14" s="9">
        <v>84.914000000000001</v>
      </c>
      <c r="GS14" s="9">
        <v>177.22399999999999</v>
      </c>
      <c r="GT14" s="9">
        <v>101.84</v>
      </c>
      <c r="GU14" s="9">
        <v>75.384</v>
      </c>
      <c r="GV14" s="9">
        <v>70.019000000000005</v>
      </c>
      <c r="GW14" s="9">
        <v>37.469000000000001</v>
      </c>
      <c r="GX14" s="9">
        <v>32.549999999999997</v>
      </c>
      <c r="GY14" s="9">
        <v>67.134</v>
      </c>
      <c r="GZ14" s="9">
        <v>41.906999999999996</v>
      </c>
      <c r="HA14" s="9">
        <v>25.227</v>
      </c>
      <c r="HB14" s="9">
        <v>6.726</v>
      </c>
      <c r="HC14" s="9">
        <v>3.7080000000000002</v>
      </c>
      <c r="HD14" s="9">
        <v>3.0179999999999998</v>
      </c>
      <c r="HE14" s="9">
        <v>110.09</v>
      </c>
      <c r="HF14" s="9">
        <v>59.933</v>
      </c>
      <c r="HG14" s="9">
        <v>50.156999999999996</v>
      </c>
      <c r="HH14" s="9">
        <v>3198.8319999999999</v>
      </c>
      <c r="HI14" s="9">
        <v>1708.5329999999999</v>
      </c>
      <c r="HJ14" s="9">
        <v>1490.299</v>
      </c>
      <c r="HK14" s="9">
        <v>623.67499999999995</v>
      </c>
      <c r="HL14" s="9">
        <v>307.35899999999998</v>
      </c>
      <c r="HM14" s="9">
        <v>316.31599999999997</v>
      </c>
      <c r="HN14" s="9">
        <v>189.173</v>
      </c>
      <c r="HO14" s="9">
        <v>92.403999999999996</v>
      </c>
      <c r="HP14" s="9">
        <v>96.769000000000005</v>
      </c>
      <c r="HQ14" s="9">
        <v>167.035</v>
      </c>
      <c r="HR14" s="9">
        <v>85.34</v>
      </c>
      <c r="HS14" s="9">
        <v>81.694999999999993</v>
      </c>
      <c r="HT14" s="9">
        <v>267.46800000000002</v>
      </c>
      <c r="HU14" s="9">
        <v>129.61600000000001</v>
      </c>
      <c r="HV14" s="9">
        <v>137.852</v>
      </c>
      <c r="HW14" s="9">
        <v>2575.1570000000002</v>
      </c>
      <c r="HX14" s="9">
        <v>1401.173</v>
      </c>
      <c r="HY14" s="9">
        <v>1173.9829999999999</v>
      </c>
      <c r="HZ14" s="9">
        <v>1149.751</v>
      </c>
      <c r="IA14" s="9">
        <v>613.19899999999996</v>
      </c>
      <c r="IB14" s="9">
        <v>536.55200000000002</v>
      </c>
      <c r="IC14" s="9">
        <v>330.21899999999999</v>
      </c>
      <c r="ID14" s="9">
        <v>180.06399999999999</v>
      </c>
      <c r="IE14" s="9">
        <v>150.15600000000001</v>
      </c>
      <c r="IF14" s="9">
        <v>343.29899999999998</v>
      </c>
      <c r="IG14" s="9">
        <v>170.203</v>
      </c>
      <c r="IH14" s="9">
        <v>173.096</v>
      </c>
      <c r="II14" s="9">
        <v>476.233</v>
      </c>
      <c r="IJ14" s="9">
        <v>262.93200000000002</v>
      </c>
      <c r="IK14" s="9">
        <v>213.30099999999999</v>
      </c>
      <c r="IL14" s="9">
        <v>1425.4059999999999</v>
      </c>
      <c r="IM14" s="9">
        <v>787.97500000000002</v>
      </c>
      <c r="IN14" s="9">
        <v>637.43100000000004</v>
      </c>
      <c r="IO14" s="9">
        <v>560.03700000000003</v>
      </c>
      <c r="IP14" s="9">
        <v>295.15100000000001</v>
      </c>
      <c r="IQ14" s="9">
        <v>264.88600000000002</v>
      </c>
    </row>
    <row r="15" spans="1:251">
      <c r="A15" s="10">
        <v>43497</v>
      </c>
      <c r="B15" s="9">
        <v>29.829000000000001</v>
      </c>
      <c r="C15" s="9">
        <v>63.264000000000003</v>
      </c>
      <c r="D15" s="9">
        <v>41.081000000000003</v>
      </c>
      <c r="E15" s="9">
        <v>22.183</v>
      </c>
      <c r="F15" s="9">
        <v>9.3070000000000004</v>
      </c>
      <c r="G15" s="9">
        <v>6.92</v>
      </c>
      <c r="H15" s="9">
        <v>2.387</v>
      </c>
      <c r="I15" s="9">
        <v>115.411</v>
      </c>
      <c r="J15" s="9">
        <v>62.588000000000001</v>
      </c>
      <c r="K15" s="9">
        <v>52.823</v>
      </c>
      <c r="L15" s="9">
        <v>559.40700000000004</v>
      </c>
      <c r="M15" s="9">
        <v>344.54700000000003</v>
      </c>
      <c r="N15" s="9">
        <v>214.86</v>
      </c>
      <c r="O15" s="9">
        <v>25.385999999999999</v>
      </c>
      <c r="P15" s="9">
        <v>17.882000000000001</v>
      </c>
      <c r="Q15" s="9">
        <v>7.5039999999999996</v>
      </c>
      <c r="R15" s="9">
        <v>8.67</v>
      </c>
      <c r="S15" s="9">
        <v>5.14</v>
      </c>
      <c r="T15" s="9">
        <v>3.5289999999999999</v>
      </c>
      <c r="U15" s="9">
        <v>7.1760000000000002</v>
      </c>
      <c r="V15" s="9">
        <v>5.1859999999999999</v>
      </c>
      <c r="W15" s="9">
        <v>1.99</v>
      </c>
      <c r="X15" s="9">
        <v>9.5399999999999991</v>
      </c>
      <c r="Y15" s="9">
        <v>7.5549999999999997</v>
      </c>
      <c r="Z15" s="9">
        <v>1.9850000000000001</v>
      </c>
      <c r="AA15" s="9">
        <v>534.02200000000005</v>
      </c>
      <c r="AB15" s="9">
        <v>326.66500000000002</v>
      </c>
      <c r="AC15" s="9">
        <v>207.35599999999999</v>
      </c>
      <c r="AD15" s="9">
        <v>73.231999999999999</v>
      </c>
      <c r="AE15" s="9">
        <v>42.131999999999998</v>
      </c>
      <c r="AF15" s="9">
        <v>31.099</v>
      </c>
      <c r="AG15" s="9">
        <v>16.739999999999998</v>
      </c>
      <c r="AH15" s="9">
        <v>9.1669999999999998</v>
      </c>
      <c r="AI15" s="9">
        <v>7.5730000000000004</v>
      </c>
      <c r="AJ15" s="9">
        <v>20.67</v>
      </c>
      <c r="AK15" s="9">
        <v>12.907999999999999</v>
      </c>
      <c r="AL15" s="9">
        <v>7.7619999999999996</v>
      </c>
      <c r="AM15" s="9">
        <v>35.822000000000003</v>
      </c>
      <c r="AN15" s="9">
        <v>20.056000000000001</v>
      </c>
      <c r="AO15" s="9">
        <v>15.765000000000001</v>
      </c>
      <c r="AP15" s="9">
        <v>460.79</v>
      </c>
      <c r="AQ15" s="9">
        <v>284.53300000000002</v>
      </c>
      <c r="AR15" s="9">
        <v>176.25700000000001</v>
      </c>
      <c r="AS15" s="9">
        <v>70.012</v>
      </c>
      <c r="AT15" s="9">
        <v>40.570999999999998</v>
      </c>
      <c r="AU15" s="9">
        <v>29.440999999999999</v>
      </c>
      <c r="AV15" s="9">
        <v>390.77800000000002</v>
      </c>
      <c r="AW15" s="9">
        <v>243.96199999999999</v>
      </c>
      <c r="AX15" s="9">
        <v>146.816</v>
      </c>
      <c r="AY15" s="9">
        <v>127.584</v>
      </c>
      <c r="AZ15" s="9">
        <v>71.963999999999999</v>
      </c>
      <c r="BA15" s="9">
        <v>55.62</v>
      </c>
      <c r="BB15" s="9">
        <v>263.19400000000002</v>
      </c>
      <c r="BC15" s="9">
        <v>171.99799999999999</v>
      </c>
      <c r="BD15" s="9">
        <v>91.195999999999998</v>
      </c>
      <c r="BE15" s="9">
        <v>6.7839999999999998</v>
      </c>
      <c r="BF15" s="9">
        <v>5.0220000000000002</v>
      </c>
      <c r="BG15" s="9">
        <v>1.762</v>
      </c>
      <c r="BH15" s="9">
        <v>552.62300000000005</v>
      </c>
      <c r="BI15" s="9">
        <v>339.52600000000001</v>
      </c>
      <c r="BJ15" s="9">
        <v>213.09800000000001</v>
      </c>
      <c r="BK15" s="9">
        <v>3783.8119999999999</v>
      </c>
      <c r="BL15" s="9">
        <v>1793.567</v>
      </c>
      <c r="BM15" s="9">
        <v>1990.2449999999999</v>
      </c>
      <c r="BN15" s="9">
        <v>159.44200000000001</v>
      </c>
      <c r="BO15" s="9">
        <v>91.453999999999994</v>
      </c>
      <c r="BP15" s="9">
        <v>67.988</v>
      </c>
      <c r="BQ15" s="9">
        <v>54.566000000000003</v>
      </c>
      <c r="BR15" s="9">
        <v>34.786000000000001</v>
      </c>
      <c r="BS15" s="9">
        <v>19.78</v>
      </c>
      <c r="BT15" s="9">
        <v>33.213000000000001</v>
      </c>
      <c r="BU15" s="9">
        <v>22.067</v>
      </c>
      <c r="BV15" s="9">
        <v>11.146000000000001</v>
      </c>
      <c r="BW15" s="9">
        <v>21.353000000000002</v>
      </c>
      <c r="BX15" s="9">
        <v>12.718999999999999</v>
      </c>
      <c r="BY15" s="9">
        <v>8.6340000000000003</v>
      </c>
      <c r="BZ15" s="9">
        <v>8.0229999999999997</v>
      </c>
      <c r="CA15" s="9">
        <v>5.1619999999999999</v>
      </c>
      <c r="CB15" s="9">
        <v>2.86</v>
      </c>
      <c r="CC15" s="9">
        <v>7.3170000000000002</v>
      </c>
      <c r="CD15" s="9">
        <v>4.2640000000000002</v>
      </c>
      <c r="CE15" s="9">
        <v>3.0529999999999999</v>
      </c>
      <c r="CF15" s="9">
        <v>97.558999999999997</v>
      </c>
      <c r="CG15" s="9">
        <v>52.404000000000003</v>
      </c>
      <c r="CH15" s="9">
        <v>45.155000000000001</v>
      </c>
      <c r="CI15" s="9">
        <v>66.995999999999995</v>
      </c>
      <c r="CJ15" s="9">
        <v>36.085000000000001</v>
      </c>
      <c r="CK15" s="9">
        <v>30.911000000000001</v>
      </c>
      <c r="CL15" s="9">
        <v>3.625</v>
      </c>
      <c r="CM15" s="9">
        <v>3.0569999999999999</v>
      </c>
      <c r="CN15" s="9">
        <v>0.56699999999999995</v>
      </c>
      <c r="CO15" s="9">
        <v>0</v>
      </c>
      <c r="CP15" s="9">
        <v>0</v>
      </c>
      <c r="CQ15" s="9">
        <v>0</v>
      </c>
      <c r="CR15" s="9">
        <v>63.371000000000002</v>
      </c>
      <c r="CS15" s="9">
        <v>33.027999999999999</v>
      </c>
      <c r="CT15" s="9">
        <v>30.344000000000001</v>
      </c>
      <c r="CU15" s="9">
        <v>44.664000000000001</v>
      </c>
      <c r="CV15" s="9">
        <v>25.603999999999999</v>
      </c>
      <c r="CW15" s="9">
        <v>19.059999999999999</v>
      </c>
      <c r="CX15" s="9">
        <v>10.228999999999999</v>
      </c>
      <c r="CY15" s="9">
        <v>6.2789999999999999</v>
      </c>
      <c r="CZ15" s="9">
        <v>3.9510000000000001</v>
      </c>
      <c r="DA15" s="9">
        <v>3.1589999999999998</v>
      </c>
      <c r="DB15" s="9">
        <v>1.964</v>
      </c>
      <c r="DC15" s="9">
        <v>1.1950000000000001</v>
      </c>
      <c r="DD15" s="9">
        <v>0.61799999999999999</v>
      </c>
      <c r="DE15" s="9">
        <v>0.16</v>
      </c>
      <c r="DF15" s="9">
        <v>0.45800000000000002</v>
      </c>
      <c r="DG15" s="9">
        <v>41.505000000000003</v>
      </c>
      <c r="DH15" s="9">
        <v>23.64</v>
      </c>
      <c r="DI15" s="9">
        <v>17.864999999999998</v>
      </c>
      <c r="DJ15" s="9">
        <v>4009.915</v>
      </c>
      <c r="DK15" s="9">
        <v>2123.038</v>
      </c>
      <c r="DL15" s="9">
        <v>1886.877</v>
      </c>
      <c r="DM15" s="9">
        <v>739.63</v>
      </c>
      <c r="DN15" s="9">
        <v>372.142</v>
      </c>
      <c r="DO15" s="9">
        <v>367.48700000000002</v>
      </c>
      <c r="DP15" s="9">
        <v>202.33099999999999</v>
      </c>
      <c r="DQ15" s="9">
        <v>89.381</v>
      </c>
      <c r="DR15" s="9">
        <v>112.95099999999999</v>
      </c>
      <c r="DS15" s="9">
        <v>219.488</v>
      </c>
      <c r="DT15" s="9">
        <v>122.227</v>
      </c>
      <c r="DU15" s="9">
        <v>97.260999999999996</v>
      </c>
      <c r="DV15" s="9">
        <v>317.81099999999998</v>
      </c>
      <c r="DW15" s="9">
        <v>160.535</v>
      </c>
      <c r="DX15" s="9">
        <v>157.27500000000001</v>
      </c>
      <c r="DY15" s="9">
        <v>3270.2849999999999</v>
      </c>
      <c r="DZ15" s="9">
        <v>1750.895</v>
      </c>
      <c r="EA15" s="9">
        <v>1519.39</v>
      </c>
      <c r="EB15" s="9">
        <v>1470.836</v>
      </c>
      <c r="EC15" s="9">
        <v>764.726</v>
      </c>
      <c r="ED15" s="9">
        <v>706.11</v>
      </c>
      <c r="EE15" s="9">
        <v>429.46100000000001</v>
      </c>
      <c r="EF15" s="9">
        <v>218.273</v>
      </c>
      <c r="EG15" s="9">
        <v>211.18799999999999</v>
      </c>
      <c r="EH15" s="9">
        <v>441.66399999999999</v>
      </c>
      <c r="EI15" s="9">
        <v>232.44499999999999</v>
      </c>
      <c r="EJ15" s="9">
        <v>209.21899999999999</v>
      </c>
      <c r="EK15" s="9">
        <v>599.71100000000001</v>
      </c>
      <c r="EL15" s="9">
        <v>314.00799999999998</v>
      </c>
      <c r="EM15" s="9">
        <v>285.70299999999997</v>
      </c>
      <c r="EN15" s="9">
        <v>1799.4490000000001</v>
      </c>
      <c r="EO15" s="9">
        <v>986.16899999999998</v>
      </c>
      <c r="EP15" s="9">
        <v>813.28</v>
      </c>
      <c r="EQ15" s="9">
        <v>692.55700000000002</v>
      </c>
      <c r="ER15" s="9">
        <v>368.32400000000001</v>
      </c>
      <c r="ES15" s="9">
        <v>324.233</v>
      </c>
      <c r="ET15" s="9">
        <v>1106.8920000000001</v>
      </c>
      <c r="EU15" s="9">
        <v>617.84500000000003</v>
      </c>
      <c r="EV15" s="9">
        <v>489.04700000000003</v>
      </c>
      <c r="EW15" s="9">
        <v>685.601</v>
      </c>
      <c r="EX15" s="9">
        <v>365.77300000000002</v>
      </c>
      <c r="EY15" s="9">
        <v>319.82799999999997</v>
      </c>
      <c r="EZ15" s="9">
        <v>421.29199999999997</v>
      </c>
      <c r="FA15" s="9">
        <v>252.072</v>
      </c>
      <c r="FB15" s="9">
        <v>169.21899999999999</v>
      </c>
      <c r="FC15" s="9">
        <v>333.08699999999999</v>
      </c>
      <c r="FD15" s="9">
        <v>166.25899999999999</v>
      </c>
      <c r="FE15" s="9">
        <v>166.82900000000001</v>
      </c>
      <c r="FF15" s="9">
        <v>3676.8270000000002</v>
      </c>
      <c r="FG15" s="9">
        <v>1956.779</v>
      </c>
      <c r="FH15" s="9">
        <v>1720.048</v>
      </c>
      <c r="FI15" s="9">
        <v>6346.5110000000004</v>
      </c>
      <c r="FJ15" s="9">
        <v>3115.8879999999999</v>
      </c>
      <c r="FK15" s="9">
        <v>3230.623</v>
      </c>
      <c r="FL15" s="9">
        <v>967.18700000000001</v>
      </c>
      <c r="FM15" s="9">
        <v>471.26499999999999</v>
      </c>
      <c r="FN15" s="9">
        <v>495.92200000000003</v>
      </c>
      <c r="FO15" s="9">
        <v>702.43299999999999</v>
      </c>
      <c r="FP15" s="9">
        <v>343.983</v>
      </c>
      <c r="FQ15" s="9">
        <v>358.45100000000002</v>
      </c>
      <c r="FR15" s="9">
        <v>460.274</v>
      </c>
      <c r="FS15" s="9">
        <v>235.625</v>
      </c>
      <c r="FT15" s="9">
        <v>224.648</v>
      </c>
      <c r="FU15" s="9">
        <v>242.16</v>
      </c>
      <c r="FV15" s="9">
        <v>108.357</v>
      </c>
      <c r="FW15" s="9">
        <v>133.80199999999999</v>
      </c>
      <c r="FX15" s="9">
        <v>92.605000000000004</v>
      </c>
      <c r="FY15" s="9">
        <v>35.893999999999998</v>
      </c>
      <c r="FZ15" s="9">
        <v>56.710999999999999</v>
      </c>
      <c r="GA15" s="9">
        <v>78.503</v>
      </c>
      <c r="GB15" s="9">
        <v>46.494999999999997</v>
      </c>
      <c r="GC15" s="9">
        <v>32.006999999999998</v>
      </c>
      <c r="GD15" s="9">
        <v>186.251</v>
      </c>
      <c r="GE15" s="9">
        <v>80.787000000000006</v>
      </c>
      <c r="GF15" s="9">
        <v>105.464</v>
      </c>
      <c r="GG15" s="9">
        <v>429.88499999999999</v>
      </c>
      <c r="GH15" s="9">
        <v>193.60400000000001</v>
      </c>
      <c r="GI15" s="9">
        <v>236.28100000000001</v>
      </c>
      <c r="GJ15" s="9">
        <v>259.12200000000001</v>
      </c>
      <c r="GK15" s="9">
        <v>122.994</v>
      </c>
      <c r="GL15" s="9">
        <v>136.12799999999999</v>
      </c>
      <c r="GM15" s="9">
        <v>24.984000000000002</v>
      </c>
      <c r="GN15" s="9">
        <v>5.6219999999999999</v>
      </c>
      <c r="GO15" s="9">
        <v>19.361000000000001</v>
      </c>
      <c r="GP15" s="9">
        <v>170.76300000000001</v>
      </c>
      <c r="GQ15" s="9">
        <v>70.61</v>
      </c>
      <c r="GR15" s="9">
        <v>100.15300000000001</v>
      </c>
      <c r="GS15" s="9">
        <v>167.95599999999999</v>
      </c>
      <c r="GT15" s="9">
        <v>99.936999999999998</v>
      </c>
      <c r="GU15" s="9">
        <v>68.019000000000005</v>
      </c>
      <c r="GV15" s="9">
        <v>78.561000000000007</v>
      </c>
      <c r="GW15" s="9">
        <v>51.405999999999999</v>
      </c>
      <c r="GX15" s="9">
        <v>27.155000000000001</v>
      </c>
      <c r="GY15" s="9">
        <v>73.965000000000003</v>
      </c>
      <c r="GZ15" s="9">
        <v>43.265000000000001</v>
      </c>
      <c r="HA15" s="9">
        <v>30.701000000000001</v>
      </c>
      <c r="HB15" s="9">
        <v>14.773</v>
      </c>
      <c r="HC15" s="9">
        <v>6.4050000000000002</v>
      </c>
      <c r="HD15" s="9">
        <v>8.3670000000000009</v>
      </c>
      <c r="HE15" s="9">
        <v>93.991</v>
      </c>
      <c r="HF15" s="9">
        <v>56.671999999999997</v>
      </c>
      <c r="HG15" s="9">
        <v>37.317999999999998</v>
      </c>
      <c r="HH15" s="9">
        <v>3309.8339999999998</v>
      </c>
      <c r="HI15" s="9">
        <v>1766.2349999999999</v>
      </c>
      <c r="HJ15" s="9">
        <v>1543.5989999999999</v>
      </c>
      <c r="HK15" s="9">
        <v>662.899</v>
      </c>
      <c r="HL15" s="9">
        <v>340.37</v>
      </c>
      <c r="HM15" s="9">
        <v>322.529</v>
      </c>
      <c r="HN15" s="9">
        <v>173.78200000000001</v>
      </c>
      <c r="HO15" s="9">
        <v>93.31</v>
      </c>
      <c r="HP15" s="9">
        <v>80.471999999999994</v>
      </c>
      <c r="HQ15" s="9">
        <v>176.00299999999999</v>
      </c>
      <c r="HR15" s="9">
        <v>86.072000000000003</v>
      </c>
      <c r="HS15" s="9">
        <v>89.93</v>
      </c>
      <c r="HT15" s="9">
        <v>313.11399999999998</v>
      </c>
      <c r="HU15" s="9">
        <v>160.98699999999999</v>
      </c>
      <c r="HV15" s="9">
        <v>152.12700000000001</v>
      </c>
      <c r="HW15" s="9">
        <v>2646.9349999999999</v>
      </c>
      <c r="HX15" s="9">
        <v>1425.865</v>
      </c>
      <c r="HY15" s="9">
        <v>1221.07</v>
      </c>
      <c r="HZ15" s="9">
        <v>1221.683</v>
      </c>
      <c r="IA15" s="9">
        <v>634.65899999999999</v>
      </c>
      <c r="IB15" s="9">
        <v>587.02499999999998</v>
      </c>
      <c r="IC15" s="9">
        <v>358.923</v>
      </c>
      <c r="ID15" s="9">
        <v>177.10499999999999</v>
      </c>
      <c r="IE15" s="9">
        <v>181.81800000000001</v>
      </c>
      <c r="IF15" s="9">
        <v>367.14</v>
      </c>
      <c r="IG15" s="9">
        <v>198.916</v>
      </c>
      <c r="IH15" s="9">
        <v>168.22399999999999</v>
      </c>
      <c r="II15" s="9">
        <v>495.62</v>
      </c>
      <c r="IJ15" s="9">
        <v>258.63799999999998</v>
      </c>
      <c r="IK15" s="9">
        <v>236.982</v>
      </c>
      <c r="IL15" s="9">
        <v>1425.252</v>
      </c>
      <c r="IM15" s="9">
        <v>791.20600000000002</v>
      </c>
      <c r="IN15" s="9">
        <v>634.04600000000005</v>
      </c>
      <c r="IO15" s="9">
        <v>579.96600000000001</v>
      </c>
      <c r="IP15" s="9">
        <v>321.34899999999999</v>
      </c>
      <c r="IQ15" s="9">
        <v>258.61700000000002</v>
      </c>
    </row>
    <row r="16" spans="1:251">
      <c r="A16" s="10">
        <v>43862</v>
      </c>
      <c r="B16" s="9">
        <v>31.155000000000001</v>
      </c>
      <c r="C16" s="9">
        <v>72.825999999999993</v>
      </c>
      <c r="D16" s="9">
        <v>43.787999999999997</v>
      </c>
      <c r="E16" s="9">
        <v>29.038</v>
      </c>
      <c r="F16" s="9">
        <v>11.827999999999999</v>
      </c>
      <c r="G16" s="9">
        <v>5.9119999999999999</v>
      </c>
      <c r="H16" s="9">
        <v>5.9160000000000004</v>
      </c>
      <c r="I16" s="9">
        <v>125.405</v>
      </c>
      <c r="J16" s="9">
        <v>67.337999999999994</v>
      </c>
      <c r="K16" s="9">
        <v>58.067999999999998</v>
      </c>
      <c r="L16" s="9">
        <v>582.70299999999997</v>
      </c>
      <c r="M16" s="9">
        <v>343.96800000000002</v>
      </c>
      <c r="N16" s="9">
        <v>238.73400000000001</v>
      </c>
      <c r="O16" s="9">
        <v>22.92</v>
      </c>
      <c r="P16" s="9">
        <v>12.798999999999999</v>
      </c>
      <c r="Q16" s="9">
        <v>10.121</v>
      </c>
      <c r="R16" s="9">
        <v>7.1130000000000004</v>
      </c>
      <c r="S16" s="9">
        <v>4.5730000000000004</v>
      </c>
      <c r="T16" s="9">
        <v>2.54</v>
      </c>
      <c r="U16" s="9">
        <v>6.6150000000000002</v>
      </c>
      <c r="V16" s="9">
        <v>3.1880000000000002</v>
      </c>
      <c r="W16" s="9">
        <v>3.427</v>
      </c>
      <c r="X16" s="9">
        <v>9.1920000000000002</v>
      </c>
      <c r="Y16" s="9">
        <v>5.0380000000000003</v>
      </c>
      <c r="Z16" s="9">
        <v>4.1550000000000002</v>
      </c>
      <c r="AA16" s="9">
        <v>559.78200000000004</v>
      </c>
      <c r="AB16" s="9">
        <v>331.16899999999998</v>
      </c>
      <c r="AC16" s="9">
        <v>228.613</v>
      </c>
      <c r="AD16" s="9">
        <v>82.516999999999996</v>
      </c>
      <c r="AE16" s="9">
        <v>54.265000000000001</v>
      </c>
      <c r="AF16" s="9">
        <v>28.251999999999999</v>
      </c>
      <c r="AG16" s="9">
        <v>16.023</v>
      </c>
      <c r="AH16" s="9">
        <v>10.202</v>
      </c>
      <c r="AI16" s="9">
        <v>5.8209999999999997</v>
      </c>
      <c r="AJ16" s="9">
        <v>18.472000000000001</v>
      </c>
      <c r="AK16" s="9">
        <v>12.005000000000001</v>
      </c>
      <c r="AL16" s="9">
        <v>6.468</v>
      </c>
      <c r="AM16" s="9">
        <v>48.021000000000001</v>
      </c>
      <c r="AN16" s="9">
        <v>32.058</v>
      </c>
      <c r="AO16" s="9">
        <v>15.962999999999999</v>
      </c>
      <c r="AP16" s="9">
        <v>477.26499999999999</v>
      </c>
      <c r="AQ16" s="9">
        <v>276.90499999999997</v>
      </c>
      <c r="AR16" s="9">
        <v>200.36099999999999</v>
      </c>
      <c r="AS16" s="9">
        <v>87.765000000000001</v>
      </c>
      <c r="AT16" s="9">
        <v>54.154000000000003</v>
      </c>
      <c r="AU16" s="9">
        <v>33.610999999999997</v>
      </c>
      <c r="AV16" s="9">
        <v>389.5</v>
      </c>
      <c r="AW16" s="9">
        <v>222.751</v>
      </c>
      <c r="AX16" s="9">
        <v>166.749</v>
      </c>
      <c r="AY16" s="9">
        <v>122.15600000000001</v>
      </c>
      <c r="AZ16" s="9">
        <v>63.862000000000002</v>
      </c>
      <c r="BA16" s="9">
        <v>58.293999999999997</v>
      </c>
      <c r="BB16" s="9">
        <v>267.34399999999999</v>
      </c>
      <c r="BC16" s="9">
        <v>158.88800000000001</v>
      </c>
      <c r="BD16" s="9">
        <v>108.456</v>
      </c>
      <c r="BE16" s="9">
        <v>5.3209999999999997</v>
      </c>
      <c r="BF16" s="9">
        <v>2.8340000000000001</v>
      </c>
      <c r="BG16" s="9">
        <v>2.4870000000000001</v>
      </c>
      <c r="BH16" s="9">
        <v>577.38199999999995</v>
      </c>
      <c r="BI16" s="9">
        <v>341.13499999999999</v>
      </c>
      <c r="BJ16" s="9">
        <v>236.24700000000001</v>
      </c>
      <c r="BK16" s="9">
        <v>3950.6959999999999</v>
      </c>
      <c r="BL16" s="9">
        <v>1870.7080000000001</v>
      </c>
      <c r="BM16" s="9">
        <v>2079.9879999999998</v>
      </c>
      <c r="BN16" s="9">
        <v>161.23400000000001</v>
      </c>
      <c r="BO16" s="9">
        <v>91.186000000000007</v>
      </c>
      <c r="BP16" s="9">
        <v>70.048000000000002</v>
      </c>
      <c r="BQ16" s="9">
        <v>55.531999999999996</v>
      </c>
      <c r="BR16" s="9">
        <v>35.174999999999997</v>
      </c>
      <c r="BS16" s="9">
        <v>20.356999999999999</v>
      </c>
      <c r="BT16" s="9">
        <v>28.888000000000002</v>
      </c>
      <c r="BU16" s="9">
        <v>17.321999999999999</v>
      </c>
      <c r="BV16" s="9">
        <v>11.566000000000001</v>
      </c>
      <c r="BW16" s="9">
        <v>26.643999999999998</v>
      </c>
      <c r="BX16" s="9">
        <v>17.853000000000002</v>
      </c>
      <c r="BY16" s="9">
        <v>8.7910000000000004</v>
      </c>
      <c r="BZ16" s="9">
        <v>4.3230000000000004</v>
      </c>
      <c r="CA16" s="9">
        <v>1.3879999999999999</v>
      </c>
      <c r="CB16" s="9">
        <v>2.9350000000000001</v>
      </c>
      <c r="CC16" s="9">
        <v>5.7759999999999998</v>
      </c>
      <c r="CD16" s="9">
        <v>3.0910000000000002</v>
      </c>
      <c r="CE16" s="9">
        <v>2.6840000000000002</v>
      </c>
      <c r="CF16" s="9">
        <v>99.926000000000002</v>
      </c>
      <c r="CG16" s="9">
        <v>52.918999999999997</v>
      </c>
      <c r="CH16" s="9">
        <v>47.006999999999998</v>
      </c>
      <c r="CI16" s="9">
        <v>60.552999999999997</v>
      </c>
      <c r="CJ16" s="9">
        <v>30.788</v>
      </c>
      <c r="CK16" s="9">
        <v>29.765000000000001</v>
      </c>
      <c r="CL16" s="9">
        <v>4.4240000000000004</v>
      </c>
      <c r="CM16" s="9">
        <v>1.9370000000000001</v>
      </c>
      <c r="CN16" s="9">
        <v>2.4870000000000001</v>
      </c>
      <c r="CO16" s="9">
        <v>0.63200000000000001</v>
      </c>
      <c r="CP16" s="9">
        <v>0</v>
      </c>
      <c r="CQ16" s="9">
        <v>0.63200000000000001</v>
      </c>
      <c r="CR16" s="9">
        <v>56.128999999999998</v>
      </c>
      <c r="CS16" s="9">
        <v>28.850999999999999</v>
      </c>
      <c r="CT16" s="9">
        <v>27.277999999999999</v>
      </c>
      <c r="CU16" s="9">
        <v>50.469000000000001</v>
      </c>
      <c r="CV16" s="9">
        <v>28.056000000000001</v>
      </c>
      <c r="CW16" s="9">
        <v>22.413</v>
      </c>
      <c r="CX16" s="9">
        <v>8.6609999999999996</v>
      </c>
      <c r="CY16" s="9">
        <v>4.9690000000000003</v>
      </c>
      <c r="CZ16" s="9">
        <v>3.6920000000000002</v>
      </c>
      <c r="DA16" s="9">
        <v>0.89600000000000002</v>
      </c>
      <c r="DB16" s="9">
        <v>0.89600000000000002</v>
      </c>
      <c r="DC16" s="9">
        <v>0</v>
      </c>
      <c r="DD16" s="9">
        <v>0</v>
      </c>
      <c r="DE16" s="9">
        <v>0</v>
      </c>
      <c r="DF16" s="9">
        <v>0</v>
      </c>
      <c r="DG16" s="9">
        <v>49.573</v>
      </c>
      <c r="DH16" s="9">
        <v>27.16</v>
      </c>
      <c r="DI16" s="9">
        <v>22.413</v>
      </c>
      <c r="DJ16" s="9">
        <v>4030.5729999999999</v>
      </c>
      <c r="DK16" s="9">
        <v>2127.6260000000002</v>
      </c>
      <c r="DL16" s="9">
        <v>1902.9469999999999</v>
      </c>
      <c r="DM16" s="9">
        <v>714.38900000000001</v>
      </c>
      <c r="DN16" s="9">
        <v>350.21699999999998</v>
      </c>
      <c r="DO16" s="9">
        <v>364.17200000000003</v>
      </c>
      <c r="DP16" s="9">
        <v>169.41200000000001</v>
      </c>
      <c r="DQ16" s="9">
        <v>80.244</v>
      </c>
      <c r="DR16" s="9">
        <v>89.168000000000006</v>
      </c>
      <c r="DS16" s="9">
        <v>218.626</v>
      </c>
      <c r="DT16" s="9">
        <v>105.297</v>
      </c>
      <c r="DU16" s="9">
        <v>113.328</v>
      </c>
      <c r="DV16" s="9">
        <v>326.35199999999998</v>
      </c>
      <c r="DW16" s="9">
        <v>164.67500000000001</v>
      </c>
      <c r="DX16" s="9">
        <v>161.67599999999999</v>
      </c>
      <c r="DY16" s="9">
        <v>3316.1840000000002</v>
      </c>
      <c r="DZ16" s="9">
        <v>1777.4090000000001</v>
      </c>
      <c r="EA16" s="9">
        <v>1538.7750000000001</v>
      </c>
      <c r="EB16" s="9">
        <v>1536.75</v>
      </c>
      <c r="EC16" s="9">
        <v>795.29300000000001</v>
      </c>
      <c r="ED16" s="9">
        <v>741.45799999999997</v>
      </c>
      <c r="EE16" s="9">
        <v>421.56099999999998</v>
      </c>
      <c r="EF16" s="9">
        <v>207.09</v>
      </c>
      <c r="EG16" s="9">
        <v>214.471</v>
      </c>
      <c r="EH16" s="9">
        <v>497.351</v>
      </c>
      <c r="EI16" s="9">
        <v>262.91500000000002</v>
      </c>
      <c r="EJ16" s="9">
        <v>234.43600000000001</v>
      </c>
      <c r="EK16" s="9">
        <v>617.83799999999997</v>
      </c>
      <c r="EL16" s="9">
        <v>325.28800000000001</v>
      </c>
      <c r="EM16" s="9">
        <v>292.55</v>
      </c>
      <c r="EN16" s="9">
        <v>1779.434</v>
      </c>
      <c r="EO16" s="9">
        <v>982.11699999999996</v>
      </c>
      <c r="EP16" s="9">
        <v>797.31700000000001</v>
      </c>
      <c r="EQ16" s="9">
        <v>668.90700000000004</v>
      </c>
      <c r="ER16" s="9">
        <v>358.77600000000001</v>
      </c>
      <c r="ES16" s="9">
        <v>310.13099999999997</v>
      </c>
      <c r="ET16" s="9">
        <v>1110.528</v>
      </c>
      <c r="EU16" s="9">
        <v>623.34100000000001</v>
      </c>
      <c r="EV16" s="9">
        <v>487.18599999999998</v>
      </c>
      <c r="EW16" s="9">
        <v>675.10400000000004</v>
      </c>
      <c r="EX16" s="9">
        <v>365.94799999999998</v>
      </c>
      <c r="EY16" s="9">
        <v>309.15699999999998</v>
      </c>
      <c r="EZ16" s="9">
        <v>435.423</v>
      </c>
      <c r="FA16" s="9">
        <v>257.39299999999997</v>
      </c>
      <c r="FB16" s="9">
        <v>178.03</v>
      </c>
      <c r="FC16" s="9">
        <v>314.24900000000002</v>
      </c>
      <c r="FD16" s="9">
        <v>161.89599999999999</v>
      </c>
      <c r="FE16" s="9">
        <v>152.35400000000001</v>
      </c>
      <c r="FF16" s="9">
        <v>3716.3240000000001</v>
      </c>
      <c r="FG16" s="9">
        <v>1965.731</v>
      </c>
      <c r="FH16" s="9">
        <v>1750.5940000000001</v>
      </c>
      <c r="FI16" s="9">
        <v>6419.6980000000003</v>
      </c>
      <c r="FJ16" s="9">
        <v>3151.078</v>
      </c>
      <c r="FK16" s="9">
        <v>3268.62</v>
      </c>
      <c r="FL16" s="9">
        <v>956.14800000000002</v>
      </c>
      <c r="FM16" s="9">
        <v>486.07299999999998</v>
      </c>
      <c r="FN16" s="9">
        <v>470.07499999999999</v>
      </c>
      <c r="FO16" s="9">
        <v>685.19600000000003</v>
      </c>
      <c r="FP16" s="9">
        <v>354.73200000000003</v>
      </c>
      <c r="FQ16" s="9">
        <v>330.464</v>
      </c>
      <c r="FR16" s="9">
        <v>459.12</v>
      </c>
      <c r="FS16" s="9">
        <v>252.08799999999999</v>
      </c>
      <c r="FT16" s="9">
        <v>207.03200000000001</v>
      </c>
      <c r="FU16" s="9">
        <v>226.07599999999999</v>
      </c>
      <c r="FV16" s="9">
        <v>102.643</v>
      </c>
      <c r="FW16" s="9">
        <v>123.43300000000001</v>
      </c>
      <c r="FX16" s="9">
        <v>94.834000000000003</v>
      </c>
      <c r="FY16" s="9">
        <v>37.113</v>
      </c>
      <c r="FZ16" s="9">
        <v>57.722000000000001</v>
      </c>
      <c r="GA16" s="9">
        <v>82.400999999999996</v>
      </c>
      <c r="GB16" s="9">
        <v>47.466999999999999</v>
      </c>
      <c r="GC16" s="9">
        <v>34.933999999999997</v>
      </c>
      <c r="GD16" s="9">
        <v>188.55099999999999</v>
      </c>
      <c r="GE16" s="9">
        <v>83.873999999999995</v>
      </c>
      <c r="GF16" s="9">
        <v>104.67700000000001</v>
      </c>
      <c r="GG16" s="9">
        <v>387.92700000000002</v>
      </c>
      <c r="GH16" s="9">
        <v>186.315</v>
      </c>
      <c r="GI16" s="9">
        <v>201.61199999999999</v>
      </c>
      <c r="GJ16" s="9">
        <v>237.90700000000001</v>
      </c>
      <c r="GK16" s="9">
        <v>122.744</v>
      </c>
      <c r="GL16" s="9">
        <v>115.16200000000001</v>
      </c>
      <c r="GM16" s="9">
        <v>26.484999999999999</v>
      </c>
      <c r="GN16" s="9">
        <v>8.93</v>
      </c>
      <c r="GO16" s="9">
        <v>17.553999999999998</v>
      </c>
      <c r="GP16" s="9">
        <v>150.02099999999999</v>
      </c>
      <c r="GQ16" s="9">
        <v>63.570999999999998</v>
      </c>
      <c r="GR16" s="9">
        <v>86.45</v>
      </c>
      <c r="GS16" s="9">
        <v>197.27500000000001</v>
      </c>
      <c r="GT16" s="9">
        <v>106.922</v>
      </c>
      <c r="GU16" s="9">
        <v>90.352999999999994</v>
      </c>
      <c r="GV16" s="9">
        <v>80.554000000000002</v>
      </c>
      <c r="GW16" s="9">
        <v>50.585999999999999</v>
      </c>
      <c r="GX16" s="9">
        <v>29.968</v>
      </c>
      <c r="GY16" s="9">
        <v>76.343000000000004</v>
      </c>
      <c r="GZ16" s="9">
        <v>39.151000000000003</v>
      </c>
      <c r="HA16" s="9">
        <v>37.191000000000003</v>
      </c>
      <c r="HB16" s="9">
        <v>16.247</v>
      </c>
      <c r="HC16" s="9">
        <v>5.375</v>
      </c>
      <c r="HD16" s="9">
        <v>10.872</v>
      </c>
      <c r="HE16" s="9">
        <v>120.932</v>
      </c>
      <c r="HF16" s="9">
        <v>67.771000000000001</v>
      </c>
      <c r="HG16" s="9">
        <v>53.161000000000001</v>
      </c>
      <c r="HH16" s="9">
        <v>3377.3850000000002</v>
      </c>
      <c r="HI16" s="9">
        <v>1784.1089999999999</v>
      </c>
      <c r="HJ16" s="9">
        <v>1593.2760000000001</v>
      </c>
      <c r="HK16" s="9">
        <v>658.18799999999999</v>
      </c>
      <c r="HL16" s="9">
        <v>341.26400000000001</v>
      </c>
      <c r="HM16" s="9">
        <v>316.92399999999998</v>
      </c>
      <c r="HN16" s="9">
        <v>175.07400000000001</v>
      </c>
      <c r="HO16" s="9">
        <v>88.938999999999993</v>
      </c>
      <c r="HP16" s="9">
        <v>86.135000000000005</v>
      </c>
      <c r="HQ16" s="9">
        <v>186.649</v>
      </c>
      <c r="HR16" s="9">
        <v>99.909000000000006</v>
      </c>
      <c r="HS16" s="9">
        <v>86.739000000000004</v>
      </c>
      <c r="HT16" s="9">
        <v>296.46499999999997</v>
      </c>
      <c r="HU16" s="9">
        <v>152.41499999999999</v>
      </c>
      <c r="HV16" s="9">
        <v>144.05000000000001</v>
      </c>
      <c r="HW16" s="9">
        <v>2719.1970000000001</v>
      </c>
      <c r="HX16" s="9">
        <v>1442.845</v>
      </c>
      <c r="HY16" s="9">
        <v>1276.3520000000001</v>
      </c>
      <c r="HZ16" s="9">
        <v>1263.0809999999999</v>
      </c>
      <c r="IA16" s="9">
        <v>648.36199999999997</v>
      </c>
      <c r="IB16" s="9">
        <v>614.71799999999996</v>
      </c>
      <c r="IC16" s="9">
        <v>341.76600000000002</v>
      </c>
      <c r="ID16" s="9">
        <v>167.08199999999999</v>
      </c>
      <c r="IE16" s="9">
        <v>174.684</v>
      </c>
      <c r="IF16" s="9">
        <v>412.495</v>
      </c>
      <c r="IG16" s="9">
        <v>220.63800000000001</v>
      </c>
      <c r="IH16" s="9">
        <v>191.857</v>
      </c>
      <c r="II16" s="9">
        <v>508.81900000000002</v>
      </c>
      <c r="IJ16" s="9">
        <v>260.642</v>
      </c>
      <c r="IK16" s="9">
        <v>248.17699999999999</v>
      </c>
      <c r="IL16" s="9">
        <v>1456.116</v>
      </c>
      <c r="IM16" s="9">
        <v>794.48199999999997</v>
      </c>
      <c r="IN16" s="9">
        <v>661.63300000000004</v>
      </c>
      <c r="IO16" s="9">
        <v>573.05399999999997</v>
      </c>
      <c r="IP16" s="9">
        <v>307.32499999999999</v>
      </c>
      <c r="IQ16" s="9">
        <v>265.72800000000001</v>
      </c>
    </row>
    <row r="17" spans="1:251">
      <c r="A17" s="10">
        <v>44228</v>
      </c>
      <c r="B17" s="9">
        <v>54.359000000000002</v>
      </c>
      <c r="C17" s="9">
        <v>80.194000000000003</v>
      </c>
      <c r="D17" s="9">
        <v>41.956000000000003</v>
      </c>
      <c r="E17" s="9">
        <v>38.238</v>
      </c>
      <c r="F17" s="9">
        <v>11.254</v>
      </c>
      <c r="G17" s="9">
        <v>4.7960000000000003</v>
      </c>
      <c r="H17" s="9">
        <v>6.4580000000000002</v>
      </c>
      <c r="I17" s="9">
        <v>127.852</v>
      </c>
      <c r="J17" s="9">
        <v>63.912999999999997</v>
      </c>
      <c r="K17" s="9">
        <v>63.938000000000002</v>
      </c>
      <c r="L17" s="9">
        <v>634.17200000000003</v>
      </c>
      <c r="M17" s="9">
        <v>386.28800000000001</v>
      </c>
      <c r="N17" s="9">
        <v>247.88399999999999</v>
      </c>
      <c r="O17" s="9">
        <v>20.861000000000001</v>
      </c>
      <c r="P17" s="9">
        <v>13.058</v>
      </c>
      <c r="Q17" s="9">
        <v>7.8029999999999999</v>
      </c>
      <c r="R17" s="9">
        <v>4.3760000000000003</v>
      </c>
      <c r="S17" s="9">
        <v>3.2490000000000001</v>
      </c>
      <c r="T17" s="9">
        <v>1.1259999999999999</v>
      </c>
      <c r="U17" s="9">
        <v>7.42</v>
      </c>
      <c r="V17" s="9">
        <v>5.0839999999999996</v>
      </c>
      <c r="W17" s="9">
        <v>2.3359999999999999</v>
      </c>
      <c r="X17" s="9">
        <v>9.0649999999999995</v>
      </c>
      <c r="Y17" s="9">
        <v>4.7240000000000002</v>
      </c>
      <c r="Z17" s="9">
        <v>4.3410000000000002</v>
      </c>
      <c r="AA17" s="9">
        <v>613.31100000000004</v>
      </c>
      <c r="AB17" s="9">
        <v>373.23</v>
      </c>
      <c r="AC17" s="9">
        <v>240.08099999999999</v>
      </c>
      <c r="AD17" s="9">
        <v>77.126999999999995</v>
      </c>
      <c r="AE17" s="9">
        <v>49.237000000000002</v>
      </c>
      <c r="AF17" s="9">
        <v>27.89</v>
      </c>
      <c r="AG17" s="9">
        <v>13.26</v>
      </c>
      <c r="AH17" s="9">
        <v>9.3849999999999998</v>
      </c>
      <c r="AI17" s="9">
        <v>3.875</v>
      </c>
      <c r="AJ17" s="9">
        <v>28.797000000000001</v>
      </c>
      <c r="AK17" s="9">
        <v>19.234000000000002</v>
      </c>
      <c r="AL17" s="9">
        <v>9.5630000000000006</v>
      </c>
      <c r="AM17" s="9">
        <v>35.07</v>
      </c>
      <c r="AN17" s="9">
        <v>20.617999999999999</v>
      </c>
      <c r="AO17" s="9">
        <v>14.452</v>
      </c>
      <c r="AP17" s="9">
        <v>536.18399999999997</v>
      </c>
      <c r="AQ17" s="9">
        <v>323.99299999999999</v>
      </c>
      <c r="AR17" s="9">
        <v>212.191</v>
      </c>
      <c r="AS17" s="9">
        <v>91.058000000000007</v>
      </c>
      <c r="AT17" s="9">
        <v>54.872</v>
      </c>
      <c r="AU17" s="9">
        <v>36.186</v>
      </c>
      <c r="AV17" s="9">
        <v>445.12599999999998</v>
      </c>
      <c r="AW17" s="9">
        <v>269.12099999999998</v>
      </c>
      <c r="AX17" s="9">
        <v>176.00399999999999</v>
      </c>
      <c r="AY17" s="9">
        <v>139.00399999999999</v>
      </c>
      <c r="AZ17" s="9">
        <v>81.498000000000005</v>
      </c>
      <c r="BA17" s="9">
        <v>57.506</v>
      </c>
      <c r="BB17" s="9">
        <v>306.12200000000001</v>
      </c>
      <c r="BC17" s="9">
        <v>187.624</v>
      </c>
      <c r="BD17" s="9">
        <v>118.498</v>
      </c>
      <c r="BE17" s="9">
        <v>5.4630000000000001</v>
      </c>
      <c r="BF17" s="9">
        <v>3.649</v>
      </c>
      <c r="BG17" s="9">
        <v>1.8129999999999999</v>
      </c>
      <c r="BH17" s="9">
        <v>628.70899999999995</v>
      </c>
      <c r="BI17" s="9">
        <v>382.63799999999998</v>
      </c>
      <c r="BJ17" s="9">
        <v>246.071</v>
      </c>
      <c r="BK17" s="9">
        <v>4082.317</v>
      </c>
      <c r="BL17" s="9">
        <v>1927.742</v>
      </c>
      <c r="BM17" s="9">
        <v>2154.5749999999998</v>
      </c>
      <c r="BN17" s="9">
        <v>151.94</v>
      </c>
      <c r="BO17" s="9">
        <v>92.004000000000005</v>
      </c>
      <c r="BP17" s="9">
        <v>59.936</v>
      </c>
      <c r="BQ17" s="9">
        <v>63.734999999999999</v>
      </c>
      <c r="BR17" s="9">
        <v>40.634</v>
      </c>
      <c r="BS17" s="9">
        <v>23.100999999999999</v>
      </c>
      <c r="BT17" s="9">
        <v>30.155999999999999</v>
      </c>
      <c r="BU17" s="9">
        <v>18.518000000000001</v>
      </c>
      <c r="BV17" s="9">
        <v>11.638999999999999</v>
      </c>
      <c r="BW17" s="9">
        <v>33.578000000000003</v>
      </c>
      <c r="BX17" s="9">
        <v>22.116</v>
      </c>
      <c r="BY17" s="9">
        <v>11.462</v>
      </c>
      <c r="BZ17" s="9">
        <v>7.6470000000000002</v>
      </c>
      <c r="CA17" s="9">
        <v>4.2539999999999996</v>
      </c>
      <c r="CB17" s="9">
        <v>3.3929999999999998</v>
      </c>
      <c r="CC17" s="9">
        <v>7.2759999999999998</v>
      </c>
      <c r="CD17" s="9">
        <v>3.9</v>
      </c>
      <c r="CE17" s="9">
        <v>3.3759999999999999</v>
      </c>
      <c r="CF17" s="9">
        <v>80.929000000000002</v>
      </c>
      <c r="CG17" s="9">
        <v>47.470999999999997</v>
      </c>
      <c r="CH17" s="9">
        <v>33.457999999999998</v>
      </c>
      <c r="CI17" s="9">
        <v>58.374000000000002</v>
      </c>
      <c r="CJ17" s="9">
        <v>34.218000000000004</v>
      </c>
      <c r="CK17" s="9">
        <v>24.155999999999999</v>
      </c>
      <c r="CL17" s="9">
        <v>2.57</v>
      </c>
      <c r="CM17" s="9">
        <v>1.9430000000000001</v>
      </c>
      <c r="CN17" s="9">
        <v>0.627</v>
      </c>
      <c r="CO17" s="9">
        <v>0</v>
      </c>
      <c r="CP17" s="9">
        <v>0</v>
      </c>
      <c r="CQ17" s="9">
        <v>0</v>
      </c>
      <c r="CR17" s="9">
        <v>55.802999999999997</v>
      </c>
      <c r="CS17" s="9">
        <v>32.274999999999999</v>
      </c>
      <c r="CT17" s="9">
        <v>23.527999999999999</v>
      </c>
      <c r="CU17" s="9">
        <v>35.293999999999997</v>
      </c>
      <c r="CV17" s="9">
        <v>20.802</v>
      </c>
      <c r="CW17" s="9">
        <v>14.492000000000001</v>
      </c>
      <c r="CX17" s="9">
        <v>10.814</v>
      </c>
      <c r="CY17" s="9">
        <v>6.4749999999999996</v>
      </c>
      <c r="CZ17" s="9">
        <v>4.3390000000000004</v>
      </c>
      <c r="DA17" s="9">
        <v>2.8919999999999999</v>
      </c>
      <c r="DB17" s="9">
        <v>1.706</v>
      </c>
      <c r="DC17" s="9">
        <v>1.1859999999999999</v>
      </c>
      <c r="DD17" s="9">
        <v>0</v>
      </c>
      <c r="DE17" s="9">
        <v>0</v>
      </c>
      <c r="DF17" s="9">
        <v>0</v>
      </c>
      <c r="DG17" s="9">
        <v>32.402000000000001</v>
      </c>
      <c r="DH17" s="9">
        <v>19.094999999999999</v>
      </c>
      <c r="DI17" s="9">
        <v>13.305999999999999</v>
      </c>
      <c r="DJ17" s="9">
        <v>4010.4789999999998</v>
      </c>
      <c r="DK17" s="9">
        <v>2107.6129999999998</v>
      </c>
      <c r="DL17" s="9">
        <v>1902.867</v>
      </c>
      <c r="DM17" s="9">
        <v>685.73199999999997</v>
      </c>
      <c r="DN17" s="9">
        <v>352.66899999999998</v>
      </c>
      <c r="DO17" s="9">
        <v>333.06299999999999</v>
      </c>
      <c r="DP17" s="9">
        <v>199.797</v>
      </c>
      <c r="DQ17" s="9">
        <v>96.385000000000005</v>
      </c>
      <c r="DR17" s="9">
        <v>103.41200000000001</v>
      </c>
      <c r="DS17" s="9">
        <v>232.57400000000001</v>
      </c>
      <c r="DT17" s="9">
        <v>116.09699999999999</v>
      </c>
      <c r="DU17" s="9">
        <v>116.477</v>
      </c>
      <c r="DV17" s="9">
        <v>253.36</v>
      </c>
      <c r="DW17" s="9">
        <v>140.18600000000001</v>
      </c>
      <c r="DX17" s="9">
        <v>113.17400000000001</v>
      </c>
      <c r="DY17" s="9">
        <v>3324.7469999999998</v>
      </c>
      <c r="DZ17" s="9">
        <v>1754.944</v>
      </c>
      <c r="EA17" s="9">
        <v>1569.8040000000001</v>
      </c>
      <c r="EB17" s="9">
        <v>1448.26</v>
      </c>
      <c r="EC17" s="9">
        <v>740.08600000000001</v>
      </c>
      <c r="ED17" s="9">
        <v>708.17499999999995</v>
      </c>
      <c r="EE17" s="9">
        <v>385.41500000000002</v>
      </c>
      <c r="EF17" s="9">
        <v>202.35400000000001</v>
      </c>
      <c r="EG17" s="9">
        <v>183.06100000000001</v>
      </c>
      <c r="EH17" s="9">
        <v>441.79599999999999</v>
      </c>
      <c r="EI17" s="9">
        <v>214.88800000000001</v>
      </c>
      <c r="EJ17" s="9">
        <v>226.90799999999999</v>
      </c>
      <c r="EK17" s="9">
        <v>621.04899999999998</v>
      </c>
      <c r="EL17" s="9">
        <v>322.84399999999999</v>
      </c>
      <c r="EM17" s="9">
        <v>298.20600000000002</v>
      </c>
      <c r="EN17" s="9">
        <v>1876.4870000000001</v>
      </c>
      <c r="EO17" s="9">
        <v>1014.8579999999999</v>
      </c>
      <c r="EP17" s="9">
        <v>861.62900000000002</v>
      </c>
      <c r="EQ17" s="9">
        <v>719.70100000000002</v>
      </c>
      <c r="ER17" s="9">
        <v>377.161</v>
      </c>
      <c r="ES17" s="9">
        <v>342.54</v>
      </c>
      <c r="ET17" s="9">
        <v>1156.7860000000001</v>
      </c>
      <c r="EU17" s="9">
        <v>637.697</v>
      </c>
      <c r="EV17" s="9">
        <v>519.08900000000006</v>
      </c>
      <c r="EW17" s="9">
        <v>686.68899999999996</v>
      </c>
      <c r="EX17" s="9">
        <v>353.84800000000001</v>
      </c>
      <c r="EY17" s="9">
        <v>332.84100000000001</v>
      </c>
      <c r="EZ17" s="9">
        <v>470.09699999999998</v>
      </c>
      <c r="FA17" s="9">
        <v>283.84899999999999</v>
      </c>
      <c r="FB17" s="9">
        <v>186.249</v>
      </c>
      <c r="FC17" s="9">
        <v>275.19499999999999</v>
      </c>
      <c r="FD17" s="9">
        <v>150.227</v>
      </c>
      <c r="FE17" s="9">
        <v>124.968</v>
      </c>
      <c r="FF17" s="9">
        <v>3735.2840000000001</v>
      </c>
      <c r="FG17" s="9">
        <v>1957.385</v>
      </c>
      <c r="FH17" s="9">
        <v>1777.8989999999999</v>
      </c>
      <c r="FI17" s="9">
        <v>6413.9189999999999</v>
      </c>
      <c r="FJ17" s="9">
        <v>3148.5390000000002</v>
      </c>
      <c r="FK17" s="9">
        <v>3265.38</v>
      </c>
      <c r="FL17" s="9">
        <v>911.06</v>
      </c>
      <c r="FM17" s="9">
        <v>443.13400000000001</v>
      </c>
      <c r="FN17" s="9">
        <v>467.92599999999999</v>
      </c>
      <c r="FO17" s="9">
        <v>668.89499999999998</v>
      </c>
      <c r="FP17" s="9">
        <v>336.90899999999999</v>
      </c>
      <c r="FQ17" s="9">
        <v>331.98599999999999</v>
      </c>
      <c r="FR17" s="9">
        <v>423.101</v>
      </c>
      <c r="FS17" s="9">
        <v>227.19900000000001</v>
      </c>
      <c r="FT17" s="9">
        <v>195.90199999999999</v>
      </c>
      <c r="FU17" s="9">
        <v>245.79400000000001</v>
      </c>
      <c r="FV17" s="9">
        <v>109.71</v>
      </c>
      <c r="FW17" s="9">
        <v>136.084</v>
      </c>
      <c r="FX17" s="9">
        <v>71.055000000000007</v>
      </c>
      <c r="FY17" s="9">
        <v>34.232999999999997</v>
      </c>
      <c r="FZ17" s="9">
        <v>36.820999999999998</v>
      </c>
      <c r="GA17" s="9">
        <v>77.903999999999996</v>
      </c>
      <c r="GB17" s="9">
        <v>45.341000000000001</v>
      </c>
      <c r="GC17" s="9">
        <v>32.564</v>
      </c>
      <c r="GD17" s="9">
        <v>164.261</v>
      </c>
      <c r="GE17" s="9">
        <v>60.884</v>
      </c>
      <c r="GF17" s="9">
        <v>103.376</v>
      </c>
      <c r="GG17" s="9">
        <v>315.37599999999998</v>
      </c>
      <c r="GH17" s="9">
        <v>146.40600000000001</v>
      </c>
      <c r="GI17" s="9">
        <v>168.97</v>
      </c>
      <c r="GJ17" s="9">
        <v>186.59800000000001</v>
      </c>
      <c r="GK17" s="9">
        <v>98.772999999999996</v>
      </c>
      <c r="GL17" s="9">
        <v>87.825000000000003</v>
      </c>
      <c r="GM17" s="9">
        <v>16.48</v>
      </c>
      <c r="GN17" s="9">
        <v>9.4730000000000008</v>
      </c>
      <c r="GO17" s="9">
        <v>7.0069999999999997</v>
      </c>
      <c r="GP17" s="9">
        <v>128.779</v>
      </c>
      <c r="GQ17" s="9">
        <v>47.633000000000003</v>
      </c>
      <c r="GR17" s="9">
        <v>81.144999999999996</v>
      </c>
      <c r="GS17" s="9">
        <v>201.983</v>
      </c>
      <c r="GT17" s="9">
        <v>110.04600000000001</v>
      </c>
      <c r="GU17" s="9">
        <v>91.936999999999998</v>
      </c>
      <c r="GV17" s="9">
        <v>106.319</v>
      </c>
      <c r="GW17" s="9">
        <v>60.128</v>
      </c>
      <c r="GX17" s="9">
        <v>46.191000000000003</v>
      </c>
      <c r="GY17" s="9">
        <v>88.596999999999994</v>
      </c>
      <c r="GZ17" s="9">
        <v>51.454000000000001</v>
      </c>
      <c r="HA17" s="9">
        <v>37.143000000000001</v>
      </c>
      <c r="HB17" s="9">
        <v>19.135999999999999</v>
      </c>
      <c r="HC17" s="9">
        <v>10.002000000000001</v>
      </c>
      <c r="HD17" s="9">
        <v>9.1340000000000003</v>
      </c>
      <c r="HE17" s="9">
        <v>113.386</v>
      </c>
      <c r="HF17" s="9">
        <v>58.591999999999999</v>
      </c>
      <c r="HG17" s="9">
        <v>54.793999999999997</v>
      </c>
      <c r="HH17" s="9">
        <v>3308.605</v>
      </c>
      <c r="HI17" s="9">
        <v>1747.441</v>
      </c>
      <c r="HJ17" s="9">
        <v>1561.164</v>
      </c>
      <c r="HK17" s="9">
        <v>544.66800000000001</v>
      </c>
      <c r="HL17" s="9">
        <v>265.46899999999999</v>
      </c>
      <c r="HM17" s="9">
        <v>279.19900000000001</v>
      </c>
      <c r="HN17" s="9">
        <v>164.53399999999999</v>
      </c>
      <c r="HO17" s="9">
        <v>74.557000000000002</v>
      </c>
      <c r="HP17" s="9">
        <v>89.977000000000004</v>
      </c>
      <c r="HQ17" s="9">
        <v>180.42699999999999</v>
      </c>
      <c r="HR17" s="9">
        <v>78.506</v>
      </c>
      <c r="HS17" s="9">
        <v>101.92</v>
      </c>
      <c r="HT17" s="9">
        <v>199.70699999999999</v>
      </c>
      <c r="HU17" s="9">
        <v>112.40600000000001</v>
      </c>
      <c r="HV17" s="9">
        <v>87.301000000000002</v>
      </c>
      <c r="HW17" s="9">
        <v>2763.9369999999999</v>
      </c>
      <c r="HX17" s="9">
        <v>1481.972</v>
      </c>
      <c r="HY17" s="9">
        <v>1281.9649999999999</v>
      </c>
      <c r="HZ17" s="9">
        <v>1247.2</v>
      </c>
      <c r="IA17" s="9">
        <v>649.32600000000002</v>
      </c>
      <c r="IB17" s="9">
        <v>597.87400000000002</v>
      </c>
      <c r="IC17" s="9">
        <v>301.476</v>
      </c>
      <c r="ID17" s="9">
        <v>135.65799999999999</v>
      </c>
      <c r="IE17" s="9">
        <v>165.81800000000001</v>
      </c>
      <c r="IF17" s="9">
        <v>389.947</v>
      </c>
      <c r="IG17" s="9">
        <v>216.601</v>
      </c>
      <c r="IH17" s="9">
        <v>173.346</v>
      </c>
      <c r="II17" s="9">
        <v>555.77700000000004</v>
      </c>
      <c r="IJ17" s="9">
        <v>297.06700000000001</v>
      </c>
      <c r="IK17" s="9">
        <v>258.70999999999998</v>
      </c>
      <c r="IL17" s="9">
        <v>1516.7370000000001</v>
      </c>
      <c r="IM17" s="9">
        <v>832.64599999999996</v>
      </c>
      <c r="IN17" s="9">
        <v>684.09100000000001</v>
      </c>
      <c r="IO17" s="9">
        <v>634.90099999999995</v>
      </c>
      <c r="IP17" s="9">
        <v>348.245</v>
      </c>
      <c r="IQ17" s="9">
        <v>286.65600000000001</v>
      </c>
    </row>
    <row r="18" spans="1:251">
      <c r="A18" s="10">
        <v>44593</v>
      </c>
      <c r="B18" s="9">
        <v>34.773000000000003</v>
      </c>
      <c r="C18" s="9">
        <v>68.326999999999998</v>
      </c>
      <c r="D18" s="9">
        <v>38.978000000000002</v>
      </c>
      <c r="E18" s="9">
        <v>29.349</v>
      </c>
      <c r="F18" s="9">
        <v>5.117</v>
      </c>
      <c r="G18" s="9">
        <v>3.3090000000000002</v>
      </c>
      <c r="H18" s="9">
        <v>1.8080000000000001</v>
      </c>
      <c r="I18" s="9">
        <v>88.665999999999997</v>
      </c>
      <c r="J18" s="9">
        <v>42.064999999999998</v>
      </c>
      <c r="K18" s="9">
        <v>46.600999999999999</v>
      </c>
      <c r="L18" s="9">
        <v>629.125</v>
      </c>
      <c r="M18" s="9">
        <v>379.54700000000003</v>
      </c>
      <c r="N18" s="9">
        <v>249.578</v>
      </c>
      <c r="O18" s="9">
        <v>27.914000000000001</v>
      </c>
      <c r="P18" s="9">
        <v>13.689</v>
      </c>
      <c r="Q18" s="9">
        <v>14.225</v>
      </c>
      <c r="R18" s="9">
        <v>8.7940000000000005</v>
      </c>
      <c r="S18" s="9">
        <v>3.456</v>
      </c>
      <c r="T18" s="9">
        <v>5.3380000000000001</v>
      </c>
      <c r="U18" s="9">
        <v>5.3129999999999997</v>
      </c>
      <c r="V18" s="9">
        <v>4.1719999999999997</v>
      </c>
      <c r="W18" s="9">
        <v>1.141</v>
      </c>
      <c r="X18" s="9">
        <v>13.807</v>
      </c>
      <c r="Y18" s="9">
        <v>6.0609999999999999</v>
      </c>
      <c r="Z18" s="9">
        <v>7.7460000000000004</v>
      </c>
      <c r="AA18" s="9">
        <v>601.21100000000001</v>
      </c>
      <c r="AB18" s="9">
        <v>365.85700000000003</v>
      </c>
      <c r="AC18" s="9">
        <v>235.35400000000001</v>
      </c>
      <c r="AD18" s="9">
        <v>84.566000000000003</v>
      </c>
      <c r="AE18" s="9">
        <v>53.749000000000002</v>
      </c>
      <c r="AF18" s="9">
        <v>30.817</v>
      </c>
      <c r="AG18" s="9">
        <v>16.733000000000001</v>
      </c>
      <c r="AH18" s="9">
        <v>12.159000000000001</v>
      </c>
      <c r="AI18" s="9">
        <v>4.5739999999999998</v>
      </c>
      <c r="AJ18" s="9">
        <v>23.096</v>
      </c>
      <c r="AK18" s="9">
        <v>13.893000000000001</v>
      </c>
      <c r="AL18" s="9">
        <v>9.2029999999999994</v>
      </c>
      <c r="AM18" s="9">
        <v>44.738</v>
      </c>
      <c r="AN18" s="9">
        <v>27.698</v>
      </c>
      <c r="AO18" s="9">
        <v>17.04</v>
      </c>
      <c r="AP18" s="9">
        <v>516.64499999999998</v>
      </c>
      <c r="AQ18" s="9">
        <v>312.108</v>
      </c>
      <c r="AR18" s="9">
        <v>204.536</v>
      </c>
      <c r="AS18" s="9">
        <v>83.430999999999997</v>
      </c>
      <c r="AT18" s="9">
        <v>50.6</v>
      </c>
      <c r="AU18" s="9">
        <v>32.831000000000003</v>
      </c>
      <c r="AV18" s="9">
        <v>433.214</v>
      </c>
      <c r="AW18" s="9">
        <v>261.50799999999998</v>
      </c>
      <c r="AX18" s="9">
        <v>171.70599999999999</v>
      </c>
      <c r="AY18" s="9">
        <v>128.934</v>
      </c>
      <c r="AZ18" s="9">
        <v>70.293999999999997</v>
      </c>
      <c r="BA18" s="9">
        <v>58.64</v>
      </c>
      <c r="BB18" s="9">
        <v>304.279</v>
      </c>
      <c r="BC18" s="9">
        <v>191.214</v>
      </c>
      <c r="BD18" s="9">
        <v>113.066</v>
      </c>
      <c r="BE18" s="9">
        <v>9.3279999999999994</v>
      </c>
      <c r="BF18" s="9">
        <v>3.004</v>
      </c>
      <c r="BG18" s="9">
        <v>6.3230000000000004</v>
      </c>
      <c r="BH18" s="9">
        <v>619.79700000000003</v>
      </c>
      <c r="BI18" s="9">
        <v>376.54199999999997</v>
      </c>
      <c r="BJ18" s="9">
        <v>243.255</v>
      </c>
      <c r="BK18" s="9">
        <v>4229.8239999999996</v>
      </c>
      <c r="BL18" s="9">
        <v>1995.441</v>
      </c>
      <c r="BM18" s="9">
        <v>2234.3829999999998</v>
      </c>
      <c r="BN18" s="9">
        <v>170.523</v>
      </c>
      <c r="BO18" s="9">
        <v>92.929000000000002</v>
      </c>
      <c r="BP18" s="9">
        <v>77.593999999999994</v>
      </c>
      <c r="BQ18" s="9">
        <v>59.534999999999997</v>
      </c>
      <c r="BR18" s="9">
        <v>37.323</v>
      </c>
      <c r="BS18" s="9">
        <v>22.212</v>
      </c>
      <c r="BT18" s="9">
        <v>34.906999999999996</v>
      </c>
      <c r="BU18" s="9">
        <v>20.207999999999998</v>
      </c>
      <c r="BV18" s="9">
        <v>14.699</v>
      </c>
      <c r="BW18" s="9">
        <v>24.629000000000001</v>
      </c>
      <c r="BX18" s="9">
        <v>17.114999999999998</v>
      </c>
      <c r="BY18" s="9">
        <v>7.5140000000000002</v>
      </c>
      <c r="BZ18" s="9">
        <v>1.262</v>
      </c>
      <c r="CA18" s="9">
        <v>0.156</v>
      </c>
      <c r="CB18" s="9">
        <v>1.107</v>
      </c>
      <c r="CC18" s="9">
        <v>6.8319999999999999</v>
      </c>
      <c r="CD18" s="9">
        <v>5.0270000000000001</v>
      </c>
      <c r="CE18" s="9">
        <v>1.8049999999999999</v>
      </c>
      <c r="CF18" s="9">
        <v>104.155</v>
      </c>
      <c r="CG18" s="9">
        <v>50.579000000000001</v>
      </c>
      <c r="CH18" s="9">
        <v>53.576999999999998</v>
      </c>
      <c r="CI18" s="9">
        <v>85.563000000000002</v>
      </c>
      <c r="CJ18" s="9">
        <v>39.195999999999998</v>
      </c>
      <c r="CK18" s="9">
        <v>46.366999999999997</v>
      </c>
      <c r="CL18" s="9">
        <v>7.1310000000000002</v>
      </c>
      <c r="CM18" s="9">
        <v>2.9409999999999998</v>
      </c>
      <c r="CN18" s="9">
        <v>4.1900000000000004</v>
      </c>
      <c r="CO18" s="9">
        <v>0.33300000000000002</v>
      </c>
      <c r="CP18" s="9">
        <v>8.6999999999999994E-2</v>
      </c>
      <c r="CQ18" s="9">
        <v>0.246</v>
      </c>
      <c r="CR18" s="9">
        <v>78.432000000000002</v>
      </c>
      <c r="CS18" s="9">
        <v>36.255000000000003</v>
      </c>
      <c r="CT18" s="9">
        <v>42.177</v>
      </c>
      <c r="CU18" s="9">
        <v>34.752000000000002</v>
      </c>
      <c r="CV18" s="9">
        <v>19.414000000000001</v>
      </c>
      <c r="CW18" s="9">
        <v>15.337999999999999</v>
      </c>
      <c r="CX18" s="9">
        <v>7.2969999999999997</v>
      </c>
      <c r="CY18" s="9">
        <v>3.26</v>
      </c>
      <c r="CZ18" s="9">
        <v>4.0369999999999999</v>
      </c>
      <c r="DA18" s="9">
        <v>2.1960000000000002</v>
      </c>
      <c r="DB18" s="9">
        <v>6.3E-2</v>
      </c>
      <c r="DC18" s="9">
        <v>2.133</v>
      </c>
      <c r="DD18" s="9">
        <v>0.45900000000000002</v>
      </c>
      <c r="DE18" s="9">
        <v>0</v>
      </c>
      <c r="DF18" s="9">
        <v>0.45900000000000002</v>
      </c>
      <c r="DG18" s="9">
        <v>32.555</v>
      </c>
      <c r="DH18" s="9">
        <v>19.350999999999999</v>
      </c>
      <c r="DI18" s="9">
        <v>13.205</v>
      </c>
      <c r="DJ18" s="9">
        <v>4093.462</v>
      </c>
      <c r="DK18" s="9">
        <v>2139.931</v>
      </c>
      <c r="DL18" s="9">
        <v>1953.53</v>
      </c>
      <c r="DM18" s="9">
        <v>796.31399999999996</v>
      </c>
      <c r="DN18" s="9">
        <v>398.97699999999998</v>
      </c>
      <c r="DO18" s="9">
        <v>397.33699999999999</v>
      </c>
      <c r="DP18" s="9">
        <v>212.512</v>
      </c>
      <c r="DQ18" s="9">
        <v>110.70699999999999</v>
      </c>
      <c r="DR18" s="9">
        <v>101.80500000000001</v>
      </c>
      <c r="DS18" s="9">
        <v>218.43100000000001</v>
      </c>
      <c r="DT18" s="9">
        <v>103.068</v>
      </c>
      <c r="DU18" s="9">
        <v>115.363</v>
      </c>
      <c r="DV18" s="9">
        <v>365.37</v>
      </c>
      <c r="DW18" s="9">
        <v>185.20099999999999</v>
      </c>
      <c r="DX18" s="9">
        <v>180.17</v>
      </c>
      <c r="DY18" s="9">
        <v>3297.1480000000001</v>
      </c>
      <c r="DZ18" s="9">
        <v>1740.9549999999999</v>
      </c>
      <c r="EA18" s="9">
        <v>1556.193</v>
      </c>
      <c r="EB18" s="9">
        <v>1445.1110000000001</v>
      </c>
      <c r="EC18" s="9">
        <v>733.74900000000002</v>
      </c>
      <c r="ED18" s="9">
        <v>711.36199999999997</v>
      </c>
      <c r="EE18" s="9">
        <v>389.76</v>
      </c>
      <c r="EF18" s="9">
        <v>202.15299999999999</v>
      </c>
      <c r="EG18" s="9">
        <v>187.60599999999999</v>
      </c>
      <c r="EH18" s="9">
        <v>439.601</v>
      </c>
      <c r="EI18" s="9">
        <v>218.86</v>
      </c>
      <c r="EJ18" s="9">
        <v>220.74100000000001</v>
      </c>
      <c r="EK18" s="9">
        <v>615.75</v>
      </c>
      <c r="EL18" s="9">
        <v>312.73599999999999</v>
      </c>
      <c r="EM18" s="9">
        <v>303.01400000000001</v>
      </c>
      <c r="EN18" s="9">
        <v>1852.037</v>
      </c>
      <c r="EO18" s="9">
        <v>1007.205</v>
      </c>
      <c r="EP18" s="9">
        <v>844.83100000000002</v>
      </c>
      <c r="EQ18" s="9">
        <v>732.67100000000005</v>
      </c>
      <c r="ER18" s="9">
        <v>390.88200000000001</v>
      </c>
      <c r="ES18" s="9">
        <v>341.79</v>
      </c>
      <c r="ET18" s="9">
        <v>1119.365</v>
      </c>
      <c r="EU18" s="9">
        <v>616.32399999999996</v>
      </c>
      <c r="EV18" s="9">
        <v>503.04199999999997</v>
      </c>
      <c r="EW18" s="9">
        <v>649.36199999999997</v>
      </c>
      <c r="EX18" s="9">
        <v>342.49900000000002</v>
      </c>
      <c r="EY18" s="9">
        <v>306.863</v>
      </c>
      <c r="EZ18" s="9">
        <v>470.00299999999999</v>
      </c>
      <c r="FA18" s="9">
        <v>273.82400000000001</v>
      </c>
      <c r="FB18" s="9">
        <v>196.179</v>
      </c>
      <c r="FC18" s="9">
        <v>337.49099999999999</v>
      </c>
      <c r="FD18" s="9">
        <v>169.435</v>
      </c>
      <c r="FE18" s="9">
        <v>168.05600000000001</v>
      </c>
      <c r="FF18" s="9">
        <v>3755.971</v>
      </c>
      <c r="FG18" s="9">
        <v>1970.4960000000001</v>
      </c>
      <c r="FH18" s="9">
        <v>1785.4749999999999</v>
      </c>
      <c r="FI18" s="9">
        <v>6473.8710000000001</v>
      </c>
      <c r="FJ18" s="9">
        <v>3180.1819999999998</v>
      </c>
      <c r="FK18" s="9">
        <v>3293.6889999999999</v>
      </c>
      <c r="FL18" s="9">
        <v>1008.795</v>
      </c>
      <c r="FM18" s="9">
        <v>483.26799999999997</v>
      </c>
      <c r="FN18" s="9">
        <v>525.52700000000004</v>
      </c>
      <c r="FO18" s="9">
        <v>756.97</v>
      </c>
      <c r="FP18" s="9">
        <v>370.72899999999998</v>
      </c>
      <c r="FQ18" s="9">
        <v>386.24099999999999</v>
      </c>
      <c r="FR18" s="9">
        <v>509.10399999999998</v>
      </c>
      <c r="FS18" s="9">
        <v>249.416</v>
      </c>
      <c r="FT18" s="9">
        <v>259.68799999999999</v>
      </c>
      <c r="FU18" s="9">
        <v>247.86600000000001</v>
      </c>
      <c r="FV18" s="9">
        <v>121.313</v>
      </c>
      <c r="FW18" s="9">
        <v>126.553</v>
      </c>
      <c r="FX18" s="9">
        <v>72.986000000000004</v>
      </c>
      <c r="FY18" s="9">
        <v>31.657</v>
      </c>
      <c r="FZ18" s="9">
        <v>41.329000000000001</v>
      </c>
      <c r="GA18" s="9">
        <v>56.965000000000003</v>
      </c>
      <c r="GB18" s="9">
        <v>30.399000000000001</v>
      </c>
      <c r="GC18" s="9">
        <v>26.565999999999999</v>
      </c>
      <c r="GD18" s="9">
        <v>194.86</v>
      </c>
      <c r="GE18" s="9">
        <v>82.138999999999996</v>
      </c>
      <c r="GF18" s="9">
        <v>112.721</v>
      </c>
      <c r="GG18" s="9">
        <v>429.28300000000002</v>
      </c>
      <c r="GH18" s="9">
        <v>194.69</v>
      </c>
      <c r="GI18" s="9">
        <v>234.59299999999999</v>
      </c>
      <c r="GJ18" s="9">
        <v>271.80700000000002</v>
      </c>
      <c r="GK18" s="9">
        <v>130.75399999999999</v>
      </c>
      <c r="GL18" s="9">
        <v>141.053</v>
      </c>
      <c r="GM18" s="9">
        <v>19.827999999999999</v>
      </c>
      <c r="GN18" s="9">
        <v>9.07</v>
      </c>
      <c r="GO18" s="9">
        <v>10.757999999999999</v>
      </c>
      <c r="GP18" s="9">
        <v>157.476</v>
      </c>
      <c r="GQ18" s="9">
        <v>63.936</v>
      </c>
      <c r="GR18" s="9">
        <v>93.539000000000001</v>
      </c>
      <c r="GS18" s="9">
        <v>160.03299999999999</v>
      </c>
      <c r="GT18" s="9">
        <v>87.283000000000001</v>
      </c>
      <c r="GU18" s="9">
        <v>72.748999999999995</v>
      </c>
      <c r="GV18" s="9">
        <v>69.221000000000004</v>
      </c>
      <c r="GW18" s="9">
        <v>33.25</v>
      </c>
      <c r="GX18" s="9">
        <v>35.970999999999997</v>
      </c>
      <c r="GY18" s="9">
        <v>65.683999999999997</v>
      </c>
      <c r="GZ18" s="9">
        <v>38.682000000000002</v>
      </c>
      <c r="HA18" s="9">
        <v>27.001999999999999</v>
      </c>
      <c r="HB18" s="9">
        <v>8.8059999999999992</v>
      </c>
      <c r="HC18" s="9">
        <v>4.8109999999999999</v>
      </c>
      <c r="HD18" s="9">
        <v>3.9950000000000001</v>
      </c>
      <c r="HE18" s="9">
        <v>94.349000000000004</v>
      </c>
      <c r="HF18" s="9">
        <v>48.601999999999997</v>
      </c>
      <c r="HG18" s="9">
        <v>45.747</v>
      </c>
      <c r="HH18" s="9">
        <v>3433.277</v>
      </c>
      <c r="HI18" s="9">
        <v>1808.03</v>
      </c>
      <c r="HJ18" s="9">
        <v>1625.2470000000001</v>
      </c>
      <c r="HK18" s="9">
        <v>768.47400000000005</v>
      </c>
      <c r="HL18" s="9">
        <v>379.81900000000002</v>
      </c>
      <c r="HM18" s="9">
        <v>388.654</v>
      </c>
      <c r="HN18" s="9">
        <v>201.322</v>
      </c>
      <c r="HO18" s="9">
        <v>104.366</v>
      </c>
      <c r="HP18" s="9">
        <v>96.954999999999998</v>
      </c>
      <c r="HQ18" s="9">
        <v>229.42500000000001</v>
      </c>
      <c r="HR18" s="9">
        <v>107.10299999999999</v>
      </c>
      <c r="HS18" s="9">
        <v>122.322</v>
      </c>
      <c r="HT18" s="9">
        <v>337.72699999999998</v>
      </c>
      <c r="HU18" s="9">
        <v>168.35</v>
      </c>
      <c r="HV18" s="9">
        <v>169.37700000000001</v>
      </c>
      <c r="HW18" s="9">
        <v>2664.8040000000001</v>
      </c>
      <c r="HX18" s="9">
        <v>1428.211</v>
      </c>
      <c r="HY18" s="9">
        <v>1236.5930000000001</v>
      </c>
      <c r="HZ18" s="9">
        <v>1144.3789999999999</v>
      </c>
      <c r="IA18" s="9">
        <v>592.49400000000003</v>
      </c>
      <c r="IB18" s="9">
        <v>551.88599999999997</v>
      </c>
      <c r="IC18" s="9">
        <v>314.791</v>
      </c>
      <c r="ID18" s="9">
        <v>154.93199999999999</v>
      </c>
      <c r="IE18" s="9">
        <v>159.85900000000001</v>
      </c>
      <c r="IF18" s="9">
        <v>305.91500000000002</v>
      </c>
      <c r="IG18" s="9">
        <v>169.08699999999999</v>
      </c>
      <c r="IH18" s="9">
        <v>136.828</v>
      </c>
      <c r="II18" s="9">
        <v>523.673</v>
      </c>
      <c r="IJ18" s="9">
        <v>268.47399999999999</v>
      </c>
      <c r="IK18" s="9">
        <v>255.19900000000001</v>
      </c>
      <c r="IL18" s="9">
        <v>1520.425</v>
      </c>
      <c r="IM18" s="9">
        <v>835.71699999999998</v>
      </c>
      <c r="IN18" s="9">
        <v>684.70699999999999</v>
      </c>
      <c r="IO18" s="9">
        <v>622.23500000000001</v>
      </c>
      <c r="IP18" s="9">
        <v>326.37400000000002</v>
      </c>
      <c r="IQ18" s="9">
        <v>295.86099999999999</v>
      </c>
    </row>
    <row r="19" spans="1:251">
      <c r="A19" s="10">
        <v>44958</v>
      </c>
      <c r="B19" s="9">
        <v>23.555</v>
      </c>
      <c r="C19" s="9">
        <v>56.77</v>
      </c>
      <c r="D19" s="9">
        <v>28.074000000000002</v>
      </c>
      <c r="E19" s="9">
        <v>28.696000000000002</v>
      </c>
      <c r="F19" s="9">
        <v>8.3049999999999997</v>
      </c>
      <c r="G19" s="9">
        <v>1.1020000000000001</v>
      </c>
      <c r="H19" s="9">
        <v>7.2030000000000003</v>
      </c>
      <c r="I19" s="9">
        <v>103.821</v>
      </c>
      <c r="J19" s="9">
        <v>57.889000000000003</v>
      </c>
      <c r="K19" s="9">
        <v>45.932000000000002</v>
      </c>
      <c r="L19" s="9">
        <v>664.90800000000002</v>
      </c>
      <c r="M19" s="9">
        <v>401.36500000000001</v>
      </c>
      <c r="N19" s="9">
        <v>263.54300000000001</v>
      </c>
      <c r="O19" s="9">
        <v>50.985999999999997</v>
      </c>
      <c r="P19" s="9">
        <v>31.545999999999999</v>
      </c>
      <c r="Q19" s="9">
        <v>19.440000000000001</v>
      </c>
      <c r="R19" s="9">
        <v>12.789</v>
      </c>
      <c r="S19" s="9">
        <v>8.3770000000000007</v>
      </c>
      <c r="T19" s="9">
        <v>4.4119999999999999</v>
      </c>
      <c r="U19" s="9">
        <v>13.010999999999999</v>
      </c>
      <c r="V19" s="9">
        <v>6.7670000000000003</v>
      </c>
      <c r="W19" s="9">
        <v>6.2439999999999998</v>
      </c>
      <c r="X19" s="9">
        <v>25.184999999999999</v>
      </c>
      <c r="Y19" s="9">
        <v>16.401</v>
      </c>
      <c r="Z19" s="9">
        <v>8.7840000000000007</v>
      </c>
      <c r="AA19" s="9">
        <v>613.92200000000003</v>
      </c>
      <c r="AB19" s="9">
        <v>369.82</v>
      </c>
      <c r="AC19" s="9">
        <v>244.10300000000001</v>
      </c>
      <c r="AD19" s="9">
        <v>94.564999999999998</v>
      </c>
      <c r="AE19" s="9">
        <v>57.01</v>
      </c>
      <c r="AF19" s="9">
        <v>37.555999999999997</v>
      </c>
      <c r="AG19" s="9">
        <v>23.433</v>
      </c>
      <c r="AH19" s="9">
        <v>15.725</v>
      </c>
      <c r="AI19" s="9">
        <v>7.7089999999999996</v>
      </c>
      <c r="AJ19" s="9">
        <v>24.709</v>
      </c>
      <c r="AK19" s="9">
        <v>13.855</v>
      </c>
      <c r="AL19" s="9">
        <v>10.855</v>
      </c>
      <c r="AM19" s="9">
        <v>46.423000000000002</v>
      </c>
      <c r="AN19" s="9">
        <v>27.43</v>
      </c>
      <c r="AO19" s="9">
        <v>18.992999999999999</v>
      </c>
      <c r="AP19" s="9">
        <v>519.35699999999997</v>
      </c>
      <c r="AQ19" s="9">
        <v>312.81</v>
      </c>
      <c r="AR19" s="9">
        <v>206.547</v>
      </c>
      <c r="AS19" s="9">
        <v>97.736000000000004</v>
      </c>
      <c r="AT19" s="9">
        <v>57.731999999999999</v>
      </c>
      <c r="AU19" s="9">
        <v>40.003999999999998</v>
      </c>
      <c r="AV19" s="9">
        <v>421.62099999999998</v>
      </c>
      <c r="AW19" s="9">
        <v>255.078</v>
      </c>
      <c r="AX19" s="9">
        <v>166.54300000000001</v>
      </c>
      <c r="AY19" s="9">
        <v>137.73400000000001</v>
      </c>
      <c r="AZ19" s="9">
        <v>74.001999999999995</v>
      </c>
      <c r="BA19" s="9">
        <v>63.731999999999999</v>
      </c>
      <c r="BB19" s="9">
        <v>283.887</v>
      </c>
      <c r="BC19" s="9">
        <v>181.07599999999999</v>
      </c>
      <c r="BD19" s="9">
        <v>102.812</v>
      </c>
      <c r="BE19" s="9">
        <v>14.417</v>
      </c>
      <c r="BF19" s="9">
        <v>8.5920000000000005</v>
      </c>
      <c r="BG19" s="9">
        <v>5.8259999999999996</v>
      </c>
      <c r="BH19" s="9">
        <v>650.49</v>
      </c>
      <c r="BI19" s="9">
        <v>392.77300000000002</v>
      </c>
      <c r="BJ19" s="9">
        <v>257.71699999999998</v>
      </c>
      <c r="BK19" s="9">
        <v>4343.2420000000002</v>
      </c>
      <c r="BL19" s="9">
        <v>2053.5430000000001</v>
      </c>
      <c r="BM19" s="9">
        <v>2289.6979999999999</v>
      </c>
      <c r="BN19" s="9">
        <v>229.947</v>
      </c>
      <c r="BO19" s="9">
        <v>128.78899999999999</v>
      </c>
      <c r="BP19" s="9">
        <v>101.157</v>
      </c>
      <c r="BQ19" s="9">
        <v>92.373000000000005</v>
      </c>
      <c r="BR19" s="9">
        <v>54.857999999999997</v>
      </c>
      <c r="BS19" s="9">
        <v>37.515000000000001</v>
      </c>
      <c r="BT19" s="9">
        <v>0</v>
      </c>
      <c r="BU19" s="9">
        <v>0</v>
      </c>
      <c r="BV19" s="9">
        <v>0</v>
      </c>
      <c r="BW19" s="9">
        <v>34.466000000000001</v>
      </c>
      <c r="BX19" s="9">
        <v>19.523</v>
      </c>
      <c r="BY19" s="9">
        <v>14.942</v>
      </c>
      <c r="BZ19" s="9">
        <v>7.4379999999999997</v>
      </c>
      <c r="CA19" s="9">
        <v>4.5949999999999998</v>
      </c>
      <c r="CB19" s="9">
        <v>2.843</v>
      </c>
      <c r="CC19" s="9">
        <v>5.415</v>
      </c>
      <c r="CD19" s="9">
        <v>2.8959999999999999</v>
      </c>
      <c r="CE19" s="9">
        <v>2.5190000000000001</v>
      </c>
      <c r="CF19" s="9">
        <v>132.15899999999999</v>
      </c>
      <c r="CG19" s="9">
        <v>71.034999999999997</v>
      </c>
      <c r="CH19" s="9">
        <v>61.122999999999998</v>
      </c>
      <c r="CI19" s="9">
        <v>97.558999999999997</v>
      </c>
      <c r="CJ19" s="9">
        <v>56.994999999999997</v>
      </c>
      <c r="CK19" s="9">
        <v>40.564</v>
      </c>
      <c r="CL19" s="9">
        <v>9.968</v>
      </c>
      <c r="CM19" s="9">
        <v>6.29</v>
      </c>
      <c r="CN19" s="9">
        <v>3.6779999999999999</v>
      </c>
      <c r="CO19" s="9">
        <v>1.391</v>
      </c>
      <c r="CP19" s="9">
        <v>0.59899999999999998</v>
      </c>
      <c r="CQ19" s="9">
        <v>0.79200000000000004</v>
      </c>
      <c r="CR19" s="9">
        <v>87.590999999999994</v>
      </c>
      <c r="CS19" s="9">
        <v>50.704999999999998</v>
      </c>
      <c r="CT19" s="9">
        <v>36.886000000000003</v>
      </c>
      <c r="CU19" s="9">
        <v>54.430999999999997</v>
      </c>
      <c r="CV19" s="9">
        <v>25.527999999999999</v>
      </c>
      <c r="CW19" s="9">
        <v>28.904</v>
      </c>
      <c r="CX19" s="9">
        <v>11.785</v>
      </c>
      <c r="CY19" s="9">
        <v>6.2949999999999999</v>
      </c>
      <c r="CZ19" s="9">
        <v>5.4889999999999999</v>
      </c>
      <c r="DA19" s="9">
        <v>4.4489999999999998</v>
      </c>
      <c r="DB19" s="9">
        <v>2.3010000000000002</v>
      </c>
      <c r="DC19" s="9">
        <v>2.1480000000000001</v>
      </c>
      <c r="DD19" s="9">
        <v>0.77200000000000002</v>
      </c>
      <c r="DE19" s="9">
        <v>0.77200000000000002</v>
      </c>
      <c r="DF19" s="9">
        <v>0</v>
      </c>
      <c r="DG19" s="9">
        <v>49.981999999999999</v>
      </c>
      <c r="DH19" s="9">
        <v>23.225999999999999</v>
      </c>
      <c r="DI19" s="9">
        <v>26.756</v>
      </c>
      <c r="DJ19" s="9">
        <v>4293.2910000000002</v>
      </c>
      <c r="DK19" s="9">
        <v>2244.6309999999999</v>
      </c>
      <c r="DL19" s="9">
        <v>2048.66</v>
      </c>
      <c r="DM19" s="9">
        <v>863.75400000000002</v>
      </c>
      <c r="DN19" s="9">
        <v>426.39400000000001</v>
      </c>
      <c r="DO19" s="9">
        <v>437.36</v>
      </c>
      <c r="DP19" s="9">
        <v>187.49299999999999</v>
      </c>
      <c r="DQ19" s="9">
        <v>100.361</v>
      </c>
      <c r="DR19" s="9">
        <v>87.132000000000005</v>
      </c>
      <c r="DS19" s="9">
        <v>258.05799999999999</v>
      </c>
      <c r="DT19" s="9">
        <v>125.551</v>
      </c>
      <c r="DU19" s="9">
        <v>132.50700000000001</v>
      </c>
      <c r="DV19" s="9">
        <v>418.20299999999997</v>
      </c>
      <c r="DW19" s="9">
        <v>200.482</v>
      </c>
      <c r="DX19" s="9">
        <v>217.721</v>
      </c>
      <c r="DY19" s="9">
        <v>3429.5369999999998</v>
      </c>
      <c r="DZ19" s="9">
        <v>1818.2370000000001</v>
      </c>
      <c r="EA19" s="9">
        <v>1611.3</v>
      </c>
      <c r="EB19" s="9">
        <v>1484.2329999999999</v>
      </c>
      <c r="EC19" s="9">
        <v>728.99199999999996</v>
      </c>
      <c r="ED19" s="9">
        <v>755.24099999999999</v>
      </c>
      <c r="EE19" s="9">
        <v>431.55700000000002</v>
      </c>
      <c r="EF19" s="9">
        <v>205.84700000000001</v>
      </c>
      <c r="EG19" s="9">
        <v>225.71</v>
      </c>
      <c r="EH19" s="9">
        <v>465.81799999999998</v>
      </c>
      <c r="EI19" s="9">
        <v>229.036</v>
      </c>
      <c r="EJ19" s="9">
        <v>236.78200000000001</v>
      </c>
      <c r="EK19" s="9">
        <v>586.85799999999995</v>
      </c>
      <c r="EL19" s="9">
        <v>294.10899999999998</v>
      </c>
      <c r="EM19" s="9">
        <v>292.74900000000002</v>
      </c>
      <c r="EN19" s="9">
        <v>1945.3040000000001</v>
      </c>
      <c r="EO19" s="9">
        <v>1089.2449999999999</v>
      </c>
      <c r="EP19" s="9">
        <v>856.05899999999997</v>
      </c>
      <c r="EQ19" s="9">
        <v>799.93600000000004</v>
      </c>
      <c r="ER19" s="9">
        <v>439.43900000000002</v>
      </c>
      <c r="ES19" s="9">
        <v>360.49599999999998</v>
      </c>
      <c r="ET19" s="9">
        <v>1145.3679999999999</v>
      </c>
      <c r="EU19" s="9">
        <v>649.80600000000004</v>
      </c>
      <c r="EV19" s="9">
        <v>495.56200000000001</v>
      </c>
      <c r="EW19" s="9">
        <v>675.87900000000002</v>
      </c>
      <c r="EX19" s="9">
        <v>375.16</v>
      </c>
      <c r="EY19" s="9">
        <v>300.71899999999999</v>
      </c>
      <c r="EZ19" s="9">
        <v>469.48899999999998</v>
      </c>
      <c r="FA19" s="9">
        <v>274.64600000000002</v>
      </c>
      <c r="FB19" s="9">
        <v>194.84299999999999</v>
      </c>
      <c r="FC19" s="9">
        <v>394.18299999999999</v>
      </c>
      <c r="FD19" s="9">
        <v>205.22499999999999</v>
      </c>
      <c r="FE19" s="9">
        <v>188.958</v>
      </c>
      <c r="FF19" s="9">
        <v>3899.1089999999999</v>
      </c>
      <c r="FG19" s="9">
        <v>2039.4059999999999</v>
      </c>
      <c r="FH19" s="9">
        <v>1859.702</v>
      </c>
      <c r="FI19" s="9">
        <v>6638.8519999999999</v>
      </c>
      <c r="FJ19" s="9">
        <v>3264.123</v>
      </c>
      <c r="FK19" s="9">
        <v>3374.7289999999998</v>
      </c>
      <c r="FL19" s="9">
        <v>1115.72</v>
      </c>
      <c r="FM19" s="9">
        <v>539.99099999999999</v>
      </c>
      <c r="FN19" s="9">
        <v>575.72900000000004</v>
      </c>
      <c r="FO19" s="9">
        <v>831.01700000000005</v>
      </c>
      <c r="FP19" s="9">
        <v>402.27800000000002</v>
      </c>
      <c r="FQ19" s="9">
        <v>428.73899999999998</v>
      </c>
      <c r="FR19" s="9">
        <v>0</v>
      </c>
      <c r="FS19" s="9">
        <v>0</v>
      </c>
      <c r="FT19" s="9">
        <v>0</v>
      </c>
      <c r="FU19" s="9">
        <v>278.91899999999998</v>
      </c>
      <c r="FV19" s="9">
        <v>116.06699999999999</v>
      </c>
      <c r="FW19" s="9">
        <v>162.852</v>
      </c>
      <c r="FX19" s="9">
        <v>71.869</v>
      </c>
      <c r="FY19" s="9">
        <v>28.515999999999998</v>
      </c>
      <c r="FZ19" s="9">
        <v>43.353000000000002</v>
      </c>
      <c r="GA19" s="9">
        <v>68.102999999999994</v>
      </c>
      <c r="GB19" s="9">
        <v>36.792000000000002</v>
      </c>
      <c r="GC19" s="9">
        <v>31.311</v>
      </c>
      <c r="GD19" s="9">
        <v>216.6</v>
      </c>
      <c r="GE19" s="9">
        <v>100.92</v>
      </c>
      <c r="GF19" s="9">
        <v>115.68</v>
      </c>
      <c r="GG19" s="9">
        <v>519.64</v>
      </c>
      <c r="GH19" s="9">
        <v>256.60500000000002</v>
      </c>
      <c r="GI19" s="9">
        <v>263.03500000000003</v>
      </c>
      <c r="GJ19" s="9">
        <v>332.77800000000002</v>
      </c>
      <c r="GK19" s="9">
        <v>171.87100000000001</v>
      </c>
      <c r="GL19" s="9">
        <v>160.90700000000001</v>
      </c>
      <c r="GM19" s="9">
        <v>20.265000000000001</v>
      </c>
      <c r="GN19" s="9">
        <v>5.7619999999999996</v>
      </c>
      <c r="GO19" s="9">
        <v>14.504</v>
      </c>
      <c r="GP19" s="9">
        <v>186.86199999999999</v>
      </c>
      <c r="GQ19" s="9">
        <v>84.733999999999995</v>
      </c>
      <c r="GR19" s="9">
        <v>102.128</v>
      </c>
      <c r="GS19" s="9">
        <v>159.24600000000001</v>
      </c>
      <c r="GT19" s="9">
        <v>86.332999999999998</v>
      </c>
      <c r="GU19" s="9">
        <v>72.912999999999997</v>
      </c>
      <c r="GV19" s="9">
        <v>59.43</v>
      </c>
      <c r="GW19" s="9">
        <v>35.726999999999997</v>
      </c>
      <c r="GX19" s="9">
        <v>23.702000000000002</v>
      </c>
      <c r="GY19" s="9">
        <v>61.405000000000001</v>
      </c>
      <c r="GZ19" s="9">
        <v>33.353999999999999</v>
      </c>
      <c r="HA19" s="9">
        <v>28.050999999999998</v>
      </c>
      <c r="HB19" s="9">
        <v>11.377000000000001</v>
      </c>
      <c r="HC19" s="9">
        <v>5.883</v>
      </c>
      <c r="HD19" s="9">
        <v>5.4939999999999998</v>
      </c>
      <c r="HE19" s="9">
        <v>97.840999999999994</v>
      </c>
      <c r="HF19" s="9">
        <v>52.978999999999999</v>
      </c>
      <c r="HG19" s="9">
        <v>44.862000000000002</v>
      </c>
      <c r="HH19" s="9">
        <v>3562.473</v>
      </c>
      <c r="HI19" s="9">
        <v>1873.0340000000001</v>
      </c>
      <c r="HJ19" s="9">
        <v>1689.4380000000001</v>
      </c>
      <c r="HK19" s="9">
        <v>780.21600000000001</v>
      </c>
      <c r="HL19" s="9">
        <v>397.28699999999998</v>
      </c>
      <c r="HM19" s="9">
        <v>382.92899999999997</v>
      </c>
      <c r="HN19" s="9">
        <v>179.90600000000001</v>
      </c>
      <c r="HO19" s="9">
        <v>98.415999999999997</v>
      </c>
      <c r="HP19" s="9">
        <v>81.491</v>
      </c>
      <c r="HQ19" s="9">
        <v>222.946</v>
      </c>
      <c r="HR19" s="9">
        <v>109.96599999999999</v>
      </c>
      <c r="HS19" s="9">
        <v>112.98</v>
      </c>
      <c r="HT19" s="9">
        <v>377.36399999999998</v>
      </c>
      <c r="HU19" s="9">
        <v>188.90600000000001</v>
      </c>
      <c r="HV19" s="9">
        <v>188.458</v>
      </c>
      <c r="HW19" s="9">
        <v>2782.2570000000001</v>
      </c>
      <c r="HX19" s="9">
        <v>1475.7470000000001</v>
      </c>
      <c r="HY19" s="9">
        <v>1306.51</v>
      </c>
      <c r="HZ19" s="9">
        <v>1258.8820000000001</v>
      </c>
      <c r="IA19" s="9">
        <v>649.62699999999995</v>
      </c>
      <c r="IB19" s="9">
        <v>609.255</v>
      </c>
      <c r="IC19" s="9">
        <v>399.96899999999999</v>
      </c>
      <c r="ID19" s="9">
        <v>194.80199999999999</v>
      </c>
      <c r="IE19" s="9">
        <v>205.167</v>
      </c>
      <c r="IF19" s="9">
        <v>378.904</v>
      </c>
      <c r="IG19" s="9">
        <v>201.87299999999999</v>
      </c>
      <c r="IH19" s="9">
        <v>177.03200000000001</v>
      </c>
      <c r="II19" s="9">
        <v>480.00799999999998</v>
      </c>
      <c r="IJ19" s="9">
        <v>252.952</v>
      </c>
      <c r="IK19" s="9">
        <v>227.05600000000001</v>
      </c>
      <c r="IL19" s="9">
        <v>1523.375</v>
      </c>
      <c r="IM19" s="9">
        <v>826.12</v>
      </c>
      <c r="IN19" s="9">
        <v>697.25400000000002</v>
      </c>
      <c r="IO19" s="9">
        <v>662.24599999999998</v>
      </c>
      <c r="IP19" s="9">
        <v>356.221</v>
      </c>
      <c r="IQ19" s="9">
        <v>306.02499999999998</v>
      </c>
    </row>
    <row r="20" spans="1:251">
      <c r="A20" s="10">
        <v>45323</v>
      </c>
      <c r="B20" s="9">
        <v>26.495000000000001</v>
      </c>
      <c r="C20" s="9">
        <v>51.363</v>
      </c>
      <c r="D20" s="9">
        <v>29.183</v>
      </c>
      <c r="E20" s="9">
        <v>22.18</v>
      </c>
      <c r="F20" s="9">
        <v>5.0670000000000002</v>
      </c>
      <c r="G20" s="9">
        <v>2.2530000000000001</v>
      </c>
      <c r="H20" s="9">
        <v>2.8140000000000001</v>
      </c>
      <c r="I20" s="9">
        <v>111.267</v>
      </c>
      <c r="J20" s="9">
        <v>53.21</v>
      </c>
      <c r="K20" s="9">
        <v>58.057000000000002</v>
      </c>
      <c r="L20" s="9">
        <v>733.16600000000005</v>
      </c>
      <c r="M20" s="9">
        <v>437.601</v>
      </c>
      <c r="N20" s="9">
        <v>295.565</v>
      </c>
      <c r="O20" s="9">
        <v>38.856999999999999</v>
      </c>
      <c r="P20" s="9">
        <v>24.696999999999999</v>
      </c>
      <c r="Q20" s="9">
        <v>14.16</v>
      </c>
      <c r="R20" s="9">
        <v>9.907</v>
      </c>
      <c r="S20" s="9">
        <v>7.1760000000000002</v>
      </c>
      <c r="T20" s="9">
        <v>2.7309999999999999</v>
      </c>
      <c r="U20" s="9">
        <v>7.8869999999999996</v>
      </c>
      <c r="V20" s="9">
        <v>5.2089999999999996</v>
      </c>
      <c r="W20" s="9">
        <v>2.6779999999999999</v>
      </c>
      <c r="X20" s="9">
        <v>21.062999999999999</v>
      </c>
      <c r="Y20" s="9">
        <v>12.311</v>
      </c>
      <c r="Z20" s="9">
        <v>8.7520000000000007</v>
      </c>
      <c r="AA20" s="9">
        <v>694.31</v>
      </c>
      <c r="AB20" s="9">
        <v>412.904</v>
      </c>
      <c r="AC20" s="9">
        <v>281.40499999999997</v>
      </c>
      <c r="AD20" s="9">
        <v>131.50700000000001</v>
      </c>
      <c r="AE20" s="9">
        <v>74.558999999999997</v>
      </c>
      <c r="AF20" s="9">
        <v>56.948</v>
      </c>
      <c r="AG20" s="9">
        <v>29.033999999999999</v>
      </c>
      <c r="AH20" s="9">
        <v>14.715999999999999</v>
      </c>
      <c r="AI20" s="9">
        <v>14.318</v>
      </c>
      <c r="AJ20" s="9">
        <v>38.899000000000001</v>
      </c>
      <c r="AK20" s="9">
        <v>22.137</v>
      </c>
      <c r="AL20" s="9">
        <v>16.762</v>
      </c>
      <c r="AM20" s="9">
        <v>63.573999999999998</v>
      </c>
      <c r="AN20" s="9">
        <v>37.706000000000003</v>
      </c>
      <c r="AO20" s="9">
        <v>25.867000000000001</v>
      </c>
      <c r="AP20" s="9">
        <v>562.803</v>
      </c>
      <c r="AQ20" s="9">
        <v>338.346</v>
      </c>
      <c r="AR20" s="9">
        <v>224.45699999999999</v>
      </c>
      <c r="AS20" s="9">
        <v>102.063</v>
      </c>
      <c r="AT20" s="9">
        <v>63.587000000000003</v>
      </c>
      <c r="AU20" s="9">
        <v>38.475999999999999</v>
      </c>
      <c r="AV20" s="9">
        <v>460.74</v>
      </c>
      <c r="AW20" s="9">
        <v>274.75900000000001</v>
      </c>
      <c r="AX20" s="9">
        <v>185.98099999999999</v>
      </c>
      <c r="AY20" s="9">
        <v>150.08500000000001</v>
      </c>
      <c r="AZ20" s="9">
        <v>79.233999999999995</v>
      </c>
      <c r="BA20" s="9">
        <v>70.850999999999999</v>
      </c>
      <c r="BB20" s="9">
        <v>310.65499999999997</v>
      </c>
      <c r="BC20" s="9">
        <v>195.52500000000001</v>
      </c>
      <c r="BD20" s="9">
        <v>115.13</v>
      </c>
      <c r="BE20" s="9">
        <v>12.677</v>
      </c>
      <c r="BF20" s="9">
        <v>7.4349999999999996</v>
      </c>
      <c r="BG20" s="9">
        <v>5.242</v>
      </c>
      <c r="BH20" s="9">
        <v>720.48900000000003</v>
      </c>
      <c r="BI20" s="9">
        <v>430.166</v>
      </c>
      <c r="BJ20" s="9">
        <v>290.32299999999998</v>
      </c>
      <c r="BK20" s="9">
        <v>4490.4430000000002</v>
      </c>
      <c r="BL20" s="9">
        <v>2117.12</v>
      </c>
      <c r="BM20" s="9">
        <v>2373.3220000000001</v>
      </c>
      <c r="BN20" s="9">
        <v>246.78200000000001</v>
      </c>
      <c r="BO20" s="9">
        <v>140.404</v>
      </c>
      <c r="BP20" s="9">
        <v>106.377</v>
      </c>
      <c r="BQ20" s="9">
        <v>102.169</v>
      </c>
      <c r="BR20" s="9">
        <v>64.599999999999994</v>
      </c>
      <c r="BS20" s="9">
        <v>37.569000000000003</v>
      </c>
      <c r="BT20" s="9">
        <v>0</v>
      </c>
      <c r="BU20" s="9">
        <v>0</v>
      </c>
      <c r="BV20" s="9">
        <v>0</v>
      </c>
      <c r="BW20" s="9">
        <v>44.094999999999999</v>
      </c>
      <c r="BX20" s="9">
        <v>27.658000000000001</v>
      </c>
      <c r="BY20" s="9">
        <v>16.437000000000001</v>
      </c>
      <c r="BZ20" s="9">
        <v>10.734</v>
      </c>
      <c r="CA20" s="9">
        <v>6.9219999999999997</v>
      </c>
      <c r="CB20" s="9">
        <v>3.8119999999999998</v>
      </c>
      <c r="CC20" s="9">
        <v>2.4049999999999998</v>
      </c>
      <c r="CD20" s="9">
        <v>1.1559999999999999</v>
      </c>
      <c r="CE20" s="9">
        <v>1.2490000000000001</v>
      </c>
      <c r="CF20" s="9">
        <v>142.20699999999999</v>
      </c>
      <c r="CG20" s="9">
        <v>74.649000000000001</v>
      </c>
      <c r="CH20" s="9">
        <v>67.558000000000007</v>
      </c>
      <c r="CI20" s="9">
        <v>103.121</v>
      </c>
      <c r="CJ20" s="9">
        <v>54.198999999999998</v>
      </c>
      <c r="CK20" s="9">
        <v>48.921999999999997</v>
      </c>
      <c r="CL20" s="9">
        <v>9.16</v>
      </c>
      <c r="CM20" s="9">
        <v>5.093</v>
      </c>
      <c r="CN20" s="9">
        <v>4.0670000000000002</v>
      </c>
      <c r="CO20" s="9">
        <v>1.613</v>
      </c>
      <c r="CP20" s="9">
        <v>0.28999999999999998</v>
      </c>
      <c r="CQ20" s="9">
        <v>1.323</v>
      </c>
      <c r="CR20" s="9">
        <v>93.960999999999999</v>
      </c>
      <c r="CS20" s="9">
        <v>49.106000000000002</v>
      </c>
      <c r="CT20" s="9">
        <v>44.854999999999997</v>
      </c>
      <c r="CU20" s="9">
        <v>54.167999999999999</v>
      </c>
      <c r="CV20" s="9">
        <v>29.04</v>
      </c>
      <c r="CW20" s="9">
        <v>25.128</v>
      </c>
      <c r="CX20" s="9">
        <v>10.875</v>
      </c>
      <c r="CY20" s="9">
        <v>6.1719999999999997</v>
      </c>
      <c r="CZ20" s="9">
        <v>4.7030000000000003</v>
      </c>
      <c r="DA20" s="9">
        <v>3.5169999999999999</v>
      </c>
      <c r="DB20" s="9">
        <v>2.3410000000000002</v>
      </c>
      <c r="DC20" s="9">
        <v>1.175</v>
      </c>
      <c r="DD20" s="9">
        <v>0</v>
      </c>
      <c r="DE20" s="9">
        <v>0</v>
      </c>
      <c r="DF20" s="9">
        <v>0</v>
      </c>
      <c r="DG20" s="9">
        <v>50.652000000000001</v>
      </c>
      <c r="DH20" s="9">
        <v>26.699000000000002</v>
      </c>
      <c r="DI20" s="9">
        <v>23.952999999999999</v>
      </c>
      <c r="DJ20" s="9">
        <v>4379.6880000000001</v>
      </c>
      <c r="DK20" s="9">
        <v>2292.8780000000002</v>
      </c>
      <c r="DL20" s="9">
        <v>2086.81</v>
      </c>
      <c r="DM20" s="9">
        <v>778.55399999999997</v>
      </c>
      <c r="DN20" s="9">
        <v>413.90899999999999</v>
      </c>
      <c r="DO20" s="9">
        <v>364.64499999999998</v>
      </c>
      <c r="DP20" s="9">
        <v>185.67400000000001</v>
      </c>
      <c r="DQ20" s="9">
        <v>92.349000000000004</v>
      </c>
      <c r="DR20" s="9">
        <v>93.325000000000003</v>
      </c>
      <c r="DS20" s="9">
        <v>236.16</v>
      </c>
      <c r="DT20" s="9">
        <v>133.79900000000001</v>
      </c>
      <c r="DU20" s="9">
        <v>102.361</v>
      </c>
      <c r="DV20" s="9">
        <v>356.721</v>
      </c>
      <c r="DW20" s="9">
        <v>187.761</v>
      </c>
      <c r="DX20" s="9">
        <v>168.96</v>
      </c>
      <c r="DY20" s="9">
        <v>3601.1350000000002</v>
      </c>
      <c r="DZ20" s="9">
        <v>1878.9690000000001</v>
      </c>
      <c r="EA20" s="9">
        <v>1722.165</v>
      </c>
      <c r="EB20" s="9">
        <v>1686.8720000000001</v>
      </c>
      <c r="EC20" s="9">
        <v>827.03599999999994</v>
      </c>
      <c r="ED20" s="9">
        <v>859.83600000000001</v>
      </c>
      <c r="EE20" s="9">
        <v>510.50700000000001</v>
      </c>
      <c r="EF20" s="9">
        <v>248.53299999999999</v>
      </c>
      <c r="EG20" s="9">
        <v>261.97399999999999</v>
      </c>
      <c r="EH20" s="9">
        <v>551.11300000000006</v>
      </c>
      <c r="EI20" s="9">
        <v>253.95500000000001</v>
      </c>
      <c r="EJ20" s="9">
        <v>297.15699999999998</v>
      </c>
      <c r="EK20" s="9">
        <v>625.25300000000004</v>
      </c>
      <c r="EL20" s="9">
        <v>324.548</v>
      </c>
      <c r="EM20" s="9">
        <v>300.70499999999998</v>
      </c>
      <c r="EN20" s="9">
        <v>1914.2619999999999</v>
      </c>
      <c r="EO20" s="9">
        <v>1051.933</v>
      </c>
      <c r="EP20" s="9">
        <v>862.32899999999995</v>
      </c>
      <c r="EQ20" s="9">
        <v>775.26700000000005</v>
      </c>
      <c r="ER20" s="9">
        <v>425.01900000000001</v>
      </c>
      <c r="ES20" s="9">
        <v>350.24799999999999</v>
      </c>
      <c r="ET20" s="9">
        <v>1138.9960000000001</v>
      </c>
      <c r="EU20" s="9">
        <v>626.91499999999996</v>
      </c>
      <c r="EV20" s="9">
        <v>512.08100000000002</v>
      </c>
      <c r="EW20" s="9">
        <v>660.82899999999995</v>
      </c>
      <c r="EX20" s="9">
        <v>343.78699999999998</v>
      </c>
      <c r="EY20" s="9">
        <v>317.041</v>
      </c>
      <c r="EZ20" s="9">
        <v>478.16699999999997</v>
      </c>
      <c r="FA20" s="9">
        <v>283.12700000000001</v>
      </c>
      <c r="FB20" s="9">
        <v>195.03899999999999</v>
      </c>
      <c r="FC20" s="9">
        <v>332.57900000000001</v>
      </c>
      <c r="FD20" s="9">
        <v>184.70400000000001</v>
      </c>
      <c r="FE20" s="9">
        <v>147.875</v>
      </c>
      <c r="FF20" s="9">
        <v>4047.11</v>
      </c>
      <c r="FG20" s="9">
        <v>2108.174</v>
      </c>
      <c r="FH20" s="9">
        <v>1938.9349999999999</v>
      </c>
      <c r="FI20" s="9">
        <v>6806.6</v>
      </c>
      <c r="FJ20" s="9">
        <v>3349.3879999999999</v>
      </c>
      <c r="FK20" s="9">
        <v>3457.212</v>
      </c>
      <c r="FL20" s="9">
        <v>1125.2829999999999</v>
      </c>
      <c r="FM20" s="9">
        <v>562.58799999999997</v>
      </c>
      <c r="FN20" s="9">
        <v>562.69399999999996</v>
      </c>
      <c r="FO20" s="9">
        <v>807.03200000000004</v>
      </c>
      <c r="FP20" s="9">
        <v>414.52100000000002</v>
      </c>
      <c r="FQ20" s="9">
        <v>392.51100000000002</v>
      </c>
      <c r="FR20" s="9">
        <v>0</v>
      </c>
      <c r="FS20" s="9">
        <v>0</v>
      </c>
      <c r="FT20" s="9">
        <v>0</v>
      </c>
      <c r="FU20" s="9">
        <v>284.07400000000001</v>
      </c>
      <c r="FV20" s="9">
        <v>134.77099999999999</v>
      </c>
      <c r="FW20" s="9">
        <v>149.303</v>
      </c>
      <c r="FX20" s="9">
        <v>82.558999999999997</v>
      </c>
      <c r="FY20" s="9">
        <v>36.017000000000003</v>
      </c>
      <c r="FZ20" s="9">
        <v>46.542000000000002</v>
      </c>
      <c r="GA20" s="9">
        <v>68.596000000000004</v>
      </c>
      <c r="GB20" s="9">
        <v>36.968000000000004</v>
      </c>
      <c r="GC20" s="9">
        <v>31.628</v>
      </c>
      <c r="GD20" s="9">
        <v>249.655</v>
      </c>
      <c r="GE20" s="9">
        <v>111.099</v>
      </c>
      <c r="GF20" s="9">
        <v>138.55600000000001</v>
      </c>
      <c r="GG20" s="9">
        <v>472.80200000000002</v>
      </c>
      <c r="GH20" s="9">
        <v>240.02799999999999</v>
      </c>
      <c r="GI20" s="9">
        <v>232.77500000000001</v>
      </c>
      <c r="GJ20" s="9">
        <v>268.33999999999997</v>
      </c>
      <c r="GK20" s="9">
        <v>149.95400000000001</v>
      </c>
      <c r="GL20" s="9">
        <v>118.38500000000001</v>
      </c>
      <c r="GM20" s="9">
        <v>21.866</v>
      </c>
      <c r="GN20" s="9">
        <v>8.4659999999999993</v>
      </c>
      <c r="GO20" s="9">
        <v>13.401</v>
      </c>
      <c r="GP20" s="9">
        <v>204.46299999999999</v>
      </c>
      <c r="GQ20" s="9">
        <v>90.072999999999993</v>
      </c>
      <c r="GR20" s="9">
        <v>114.389</v>
      </c>
      <c r="GS20" s="9">
        <v>178.02699999999999</v>
      </c>
      <c r="GT20" s="9">
        <v>92.744</v>
      </c>
      <c r="GU20" s="9">
        <v>85.284000000000006</v>
      </c>
      <c r="GV20" s="9">
        <v>78.563000000000002</v>
      </c>
      <c r="GW20" s="9">
        <v>44.737000000000002</v>
      </c>
      <c r="GX20" s="9">
        <v>33.826000000000001</v>
      </c>
      <c r="GY20" s="9">
        <v>64.239000000000004</v>
      </c>
      <c r="GZ20" s="9">
        <v>34.749000000000002</v>
      </c>
      <c r="HA20" s="9">
        <v>29.49</v>
      </c>
      <c r="HB20" s="9">
        <v>7.98</v>
      </c>
      <c r="HC20" s="9">
        <v>4.4269999999999996</v>
      </c>
      <c r="HD20" s="9">
        <v>3.5529999999999999</v>
      </c>
      <c r="HE20" s="9">
        <v>113.788</v>
      </c>
      <c r="HF20" s="9">
        <v>57.994</v>
      </c>
      <c r="HG20" s="9">
        <v>55.793999999999997</v>
      </c>
      <c r="HH20" s="9">
        <v>3669.94</v>
      </c>
      <c r="HI20" s="9">
        <v>1903.992</v>
      </c>
      <c r="HJ20" s="9">
        <v>1765.9480000000001</v>
      </c>
      <c r="HK20" s="9">
        <v>667.00199999999995</v>
      </c>
      <c r="HL20" s="9">
        <v>338.63299999999998</v>
      </c>
      <c r="HM20" s="9">
        <v>328.36900000000003</v>
      </c>
      <c r="HN20" s="9">
        <v>166.809</v>
      </c>
      <c r="HO20" s="9">
        <v>88.283000000000001</v>
      </c>
      <c r="HP20" s="9">
        <v>78.525000000000006</v>
      </c>
      <c r="HQ20" s="9">
        <v>187.64599999999999</v>
      </c>
      <c r="HR20" s="9">
        <v>90.350999999999999</v>
      </c>
      <c r="HS20" s="9">
        <v>97.295000000000002</v>
      </c>
      <c r="HT20" s="9">
        <v>312.54700000000003</v>
      </c>
      <c r="HU20" s="9">
        <v>159.99799999999999</v>
      </c>
      <c r="HV20" s="9">
        <v>152.54900000000001</v>
      </c>
      <c r="HW20" s="9">
        <v>3002.9380000000001</v>
      </c>
      <c r="HX20" s="9">
        <v>1565.3589999999999</v>
      </c>
      <c r="HY20" s="9">
        <v>1437.579</v>
      </c>
      <c r="HZ20" s="9">
        <v>1438.0329999999999</v>
      </c>
      <c r="IA20" s="9">
        <v>718.67899999999997</v>
      </c>
      <c r="IB20" s="9">
        <v>719.35400000000004</v>
      </c>
      <c r="IC20" s="9">
        <v>430.51</v>
      </c>
      <c r="ID20" s="9">
        <v>206.11199999999999</v>
      </c>
      <c r="IE20" s="9">
        <v>224.398</v>
      </c>
      <c r="IF20" s="9">
        <v>461.54300000000001</v>
      </c>
      <c r="IG20" s="9">
        <v>224.76599999999999</v>
      </c>
      <c r="IH20" s="9">
        <v>236.77799999999999</v>
      </c>
      <c r="II20" s="9">
        <v>545.98</v>
      </c>
      <c r="IJ20" s="9">
        <v>287.80099999999999</v>
      </c>
      <c r="IK20" s="9">
        <v>258.17899999999997</v>
      </c>
      <c r="IL20" s="9">
        <v>1564.905</v>
      </c>
      <c r="IM20" s="9">
        <v>846.68</v>
      </c>
      <c r="IN20" s="9">
        <v>718.22500000000002</v>
      </c>
      <c r="IO20" s="9">
        <v>679.81899999999996</v>
      </c>
      <c r="IP20" s="9">
        <v>363.96600000000001</v>
      </c>
      <c r="IQ20" s="9">
        <v>315.85399999999998</v>
      </c>
    </row>
    <row r="21" spans="1:251">
      <c r="A21" s="10">
        <v>45689</v>
      </c>
      <c r="B21" s="9">
        <v>39.691000000000003</v>
      </c>
      <c r="C21" s="9">
        <v>59.475999999999999</v>
      </c>
      <c r="D21" s="9">
        <v>33.735999999999997</v>
      </c>
      <c r="E21" s="9">
        <v>25.739000000000001</v>
      </c>
      <c r="F21" s="9">
        <v>8.3170000000000002</v>
      </c>
      <c r="G21" s="9">
        <v>2.8039999999999998</v>
      </c>
      <c r="H21" s="9">
        <v>5.5140000000000002</v>
      </c>
      <c r="I21" s="9">
        <v>124.003</v>
      </c>
      <c r="J21" s="9">
        <v>54.478000000000002</v>
      </c>
      <c r="K21" s="9">
        <v>69.525000000000006</v>
      </c>
      <c r="L21" s="9">
        <v>728.61800000000005</v>
      </c>
      <c r="M21" s="9">
        <v>410.28199999999998</v>
      </c>
      <c r="N21" s="9">
        <v>318.33600000000001</v>
      </c>
      <c r="O21" s="9">
        <v>31.867000000000001</v>
      </c>
      <c r="P21" s="9">
        <v>18.306999999999999</v>
      </c>
      <c r="Q21" s="9">
        <v>13.56</v>
      </c>
      <c r="R21" s="9">
        <v>7.1029999999999998</v>
      </c>
      <c r="S21" s="9">
        <v>3.0739999999999998</v>
      </c>
      <c r="T21" s="9">
        <v>4.0289999999999999</v>
      </c>
      <c r="U21" s="9">
        <v>8.8829999999999991</v>
      </c>
      <c r="V21" s="9">
        <v>4.9000000000000004</v>
      </c>
      <c r="W21" s="9">
        <v>3.9830000000000001</v>
      </c>
      <c r="X21" s="9">
        <v>15.881</v>
      </c>
      <c r="Y21" s="9">
        <v>10.333</v>
      </c>
      <c r="Z21" s="9">
        <v>5.5490000000000004</v>
      </c>
      <c r="AA21" s="9">
        <v>696.75099999999998</v>
      </c>
      <c r="AB21" s="9">
        <v>391.97500000000002</v>
      </c>
      <c r="AC21" s="9">
        <v>304.77600000000001</v>
      </c>
      <c r="AD21" s="9">
        <v>129.49700000000001</v>
      </c>
      <c r="AE21" s="9">
        <v>74.718999999999994</v>
      </c>
      <c r="AF21" s="9">
        <v>54.777000000000001</v>
      </c>
      <c r="AG21" s="9">
        <v>21.44</v>
      </c>
      <c r="AH21" s="9">
        <v>14.105</v>
      </c>
      <c r="AI21" s="9">
        <v>7.335</v>
      </c>
      <c r="AJ21" s="9">
        <v>45.014000000000003</v>
      </c>
      <c r="AK21" s="9">
        <v>25.972999999999999</v>
      </c>
      <c r="AL21" s="9">
        <v>19.041</v>
      </c>
      <c r="AM21" s="9">
        <v>63.042999999999999</v>
      </c>
      <c r="AN21" s="9">
        <v>34.640999999999998</v>
      </c>
      <c r="AO21" s="9">
        <v>28.402000000000001</v>
      </c>
      <c r="AP21" s="9">
        <v>567.25400000000002</v>
      </c>
      <c r="AQ21" s="9">
        <v>317.25599999999997</v>
      </c>
      <c r="AR21" s="9">
        <v>249.99799999999999</v>
      </c>
      <c r="AS21" s="9">
        <v>105.01900000000001</v>
      </c>
      <c r="AT21" s="9">
        <v>62.094000000000001</v>
      </c>
      <c r="AU21" s="9">
        <v>42.923999999999999</v>
      </c>
      <c r="AV21" s="9">
        <v>462.23500000000001</v>
      </c>
      <c r="AW21" s="9">
        <v>255.16200000000001</v>
      </c>
      <c r="AX21" s="9">
        <v>207.07400000000001</v>
      </c>
      <c r="AY21" s="9">
        <v>165.41200000000001</v>
      </c>
      <c r="AZ21" s="9">
        <v>83.063000000000002</v>
      </c>
      <c r="BA21" s="9">
        <v>82.349000000000004</v>
      </c>
      <c r="BB21" s="9">
        <v>296.82299999999998</v>
      </c>
      <c r="BC21" s="9">
        <v>172.09800000000001</v>
      </c>
      <c r="BD21" s="9">
        <v>124.72499999999999</v>
      </c>
      <c r="BE21" s="9">
        <v>7.7809999999999997</v>
      </c>
      <c r="BF21" s="9">
        <v>4.5860000000000003</v>
      </c>
      <c r="BG21" s="9">
        <v>3.1960000000000002</v>
      </c>
      <c r="BH21" s="9">
        <v>720.83699999999999</v>
      </c>
      <c r="BI21" s="9">
        <v>405.69600000000003</v>
      </c>
      <c r="BJ21" s="9">
        <v>315.14</v>
      </c>
      <c r="BK21" s="9">
        <v>4601.4449999999997</v>
      </c>
      <c r="BL21" s="9">
        <v>2161.4830000000002</v>
      </c>
      <c r="BM21" s="9">
        <v>2439.9630000000002</v>
      </c>
      <c r="BN21" s="9">
        <v>238.81</v>
      </c>
      <c r="BO21" s="9">
        <v>126.687</v>
      </c>
      <c r="BP21" s="9">
        <v>112.123</v>
      </c>
      <c r="BQ21" s="9">
        <v>68.855000000000004</v>
      </c>
      <c r="BR21" s="9">
        <v>41.094000000000001</v>
      </c>
      <c r="BS21" s="9">
        <v>27.760999999999999</v>
      </c>
      <c r="BT21" s="9">
        <v>0</v>
      </c>
      <c r="BU21" s="9">
        <v>0</v>
      </c>
      <c r="BV21" s="9">
        <v>0</v>
      </c>
      <c r="BW21" s="9">
        <v>39.328000000000003</v>
      </c>
      <c r="BX21" s="9">
        <v>25.888000000000002</v>
      </c>
      <c r="BY21" s="9">
        <v>13.44</v>
      </c>
      <c r="BZ21" s="9">
        <v>4.6070000000000002</v>
      </c>
      <c r="CA21" s="9">
        <v>3.0880000000000001</v>
      </c>
      <c r="CB21" s="9">
        <v>1.5189999999999999</v>
      </c>
      <c r="CC21" s="9">
        <v>6.8479999999999999</v>
      </c>
      <c r="CD21" s="9">
        <v>4.9560000000000004</v>
      </c>
      <c r="CE21" s="9">
        <v>1.8919999999999999</v>
      </c>
      <c r="CF21" s="9">
        <v>163.107</v>
      </c>
      <c r="CG21" s="9">
        <v>80.637</v>
      </c>
      <c r="CH21" s="9">
        <v>82.47</v>
      </c>
      <c r="CI21" s="9">
        <v>124.77</v>
      </c>
      <c r="CJ21" s="9">
        <v>63.43</v>
      </c>
      <c r="CK21" s="9">
        <v>61.34</v>
      </c>
      <c r="CL21" s="9">
        <v>5.069</v>
      </c>
      <c r="CM21" s="9">
        <v>3.6339999999999999</v>
      </c>
      <c r="CN21" s="9">
        <v>1.4350000000000001</v>
      </c>
      <c r="CO21" s="9">
        <v>0.88200000000000001</v>
      </c>
      <c r="CP21" s="9">
        <v>0</v>
      </c>
      <c r="CQ21" s="9">
        <v>0.88200000000000001</v>
      </c>
      <c r="CR21" s="9">
        <v>119.702</v>
      </c>
      <c r="CS21" s="9">
        <v>59.795999999999999</v>
      </c>
      <c r="CT21" s="9">
        <v>59.905000000000001</v>
      </c>
      <c r="CU21" s="9">
        <v>52.966000000000001</v>
      </c>
      <c r="CV21" s="9">
        <v>26.748000000000001</v>
      </c>
      <c r="CW21" s="9">
        <v>26.218</v>
      </c>
      <c r="CX21" s="9">
        <v>15.528</v>
      </c>
      <c r="CY21" s="9">
        <v>6.65</v>
      </c>
      <c r="CZ21" s="9">
        <v>8.8770000000000007</v>
      </c>
      <c r="DA21" s="9">
        <v>2.7130000000000001</v>
      </c>
      <c r="DB21" s="9">
        <v>0.95199999999999996</v>
      </c>
      <c r="DC21" s="9">
        <v>1.7609999999999999</v>
      </c>
      <c r="DD21" s="9">
        <v>0</v>
      </c>
      <c r="DE21" s="9">
        <v>0</v>
      </c>
      <c r="DF21" s="9">
        <v>0</v>
      </c>
      <c r="DG21" s="9">
        <v>50.253999999999998</v>
      </c>
      <c r="DH21" s="9">
        <v>25.797000000000001</v>
      </c>
      <c r="DI21" s="9">
        <v>24.457000000000001</v>
      </c>
      <c r="DJ21" s="9">
        <v>4466.1899999999996</v>
      </c>
      <c r="DK21" s="9">
        <v>2317.2800000000002</v>
      </c>
      <c r="DL21" s="9">
        <v>2148.9090000000001</v>
      </c>
      <c r="DM21" s="9">
        <v>703.56899999999996</v>
      </c>
      <c r="DN21" s="9">
        <v>344.20299999999997</v>
      </c>
      <c r="DO21" s="9">
        <v>359.36599999999999</v>
      </c>
      <c r="DP21" s="9">
        <v>173.59100000000001</v>
      </c>
      <c r="DQ21" s="9">
        <v>87.677000000000007</v>
      </c>
      <c r="DR21" s="9">
        <v>85.912999999999997</v>
      </c>
      <c r="DS21" s="9">
        <v>197.226</v>
      </c>
      <c r="DT21" s="9">
        <v>98.804000000000002</v>
      </c>
      <c r="DU21" s="9">
        <v>98.421999999999997</v>
      </c>
      <c r="DV21" s="9">
        <v>332.75299999999999</v>
      </c>
      <c r="DW21" s="9">
        <v>157.72200000000001</v>
      </c>
      <c r="DX21" s="9">
        <v>175.03100000000001</v>
      </c>
      <c r="DY21" s="9">
        <v>3762.6210000000001</v>
      </c>
      <c r="DZ21" s="9">
        <v>1973.077</v>
      </c>
      <c r="EA21" s="9">
        <v>1789.5440000000001</v>
      </c>
      <c r="EB21" s="9">
        <v>1803.8430000000001</v>
      </c>
      <c r="EC21" s="9">
        <v>941.36699999999996</v>
      </c>
      <c r="ED21" s="9">
        <v>862.476</v>
      </c>
      <c r="EE21" s="9">
        <v>450.96</v>
      </c>
      <c r="EF21" s="9">
        <v>233.46700000000001</v>
      </c>
      <c r="EG21" s="9">
        <v>217.49299999999999</v>
      </c>
      <c r="EH21" s="9">
        <v>602.24300000000005</v>
      </c>
      <c r="EI21" s="9">
        <v>303.17500000000001</v>
      </c>
      <c r="EJ21" s="9">
        <v>299.06799999999998</v>
      </c>
      <c r="EK21" s="9">
        <v>750.64</v>
      </c>
      <c r="EL21" s="9">
        <v>404.72500000000002</v>
      </c>
      <c r="EM21" s="9">
        <v>345.91399999999999</v>
      </c>
      <c r="EN21" s="9">
        <v>1958.777</v>
      </c>
      <c r="EO21" s="9">
        <v>1031.71</v>
      </c>
      <c r="EP21" s="9">
        <v>927.06700000000001</v>
      </c>
      <c r="EQ21" s="9">
        <v>825.98800000000006</v>
      </c>
      <c r="ER21" s="9">
        <v>432.25400000000002</v>
      </c>
      <c r="ES21" s="9">
        <v>393.73399999999998</v>
      </c>
      <c r="ET21" s="9">
        <v>1132.79</v>
      </c>
      <c r="EU21" s="9">
        <v>599.45600000000002</v>
      </c>
      <c r="EV21" s="9">
        <v>533.33399999999995</v>
      </c>
      <c r="EW21" s="9">
        <v>682.202</v>
      </c>
      <c r="EX21" s="9">
        <v>353.55900000000003</v>
      </c>
      <c r="EY21" s="9">
        <v>328.64400000000001</v>
      </c>
      <c r="EZ21" s="9">
        <v>450.58699999999999</v>
      </c>
      <c r="FA21" s="9">
        <v>245.89699999999999</v>
      </c>
      <c r="FB21" s="9">
        <v>204.69</v>
      </c>
      <c r="FC21" s="9">
        <v>303.43400000000003</v>
      </c>
      <c r="FD21" s="9">
        <v>156.4</v>
      </c>
      <c r="FE21" s="9">
        <v>147.03299999999999</v>
      </c>
      <c r="FF21" s="9">
        <v>4162.7560000000003</v>
      </c>
      <c r="FG21" s="9">
        <v>2160.88</v>
      </c>
      <c r="FH21" s="9">
        <v>2001.876</v>
      </c>
      <c r="FI21" s="9">
        <v>6930.9830000000002</v>
      </c>
      <c r="FJ21" s="9">
        <v>3411.348</v>
      </c>
      <c r="FK21" s="9">
        <v>3519.6350000000002</v>
      </c>
      <c r="FL21" s="9">
        <v>1038.8</v>
      </c>
      <c r="FM21" s="9">
        <v>499.18900000000002</v>
      </c>
      <c r="FN21" s="9">
        <v>539.61</v>
      </c>
      <c r="FO21" s="9">
        <v>716.64</v>
      </c>
      <c r="FP21" s="9">
        <v>357.80599999999998</v>
      </c>
      <c r="FQ21" s="9">
        <v>358.834</v>
      </c>
      <c r="FR21" s="9">
        <v>0</v>
      </c>
      <c r="FS21" s="9">
        <v>0</v>
      </c>
      <c r="FT21" s="9">
        <v>0</v>
      </c>
      <c r="FU21" s="9">
        <v>279.14100000000002</v>
      </c>
      <c r="FV21" s="9">
        <v>133.851</v>
      </c>
      <c r="FW21" s="9">
        <v>145.28899999999999</v>
      </c>
      <c r="FX21" s="9">
        <v>73.629000000000005</v>
      </c>
      <c r="FY21" s="9">
        <v>30.568999999999999</v>
      </c>
      <c r="FZ21" s="9">
        <v>43.058999999999997</v>
      </c>
      <c r="GA21" s="9">
        <v>82.38</v>
      </c>
      <c r="GB21" s="9">
        <v>44.901000000000003</v>
      </c>
      <c r="GC21" s="9">
        <v>37.478999999999999</v>
      </c>
      <c r="GD21" s="9">
        <v>239.78</v>
      </c>
      <c r="GE21" s="9">
        <v>96.481999999999999</v>
      </c>
      <c r="GF21" s="9">
        <v>143.297</v>
      </c>
      <c r="GG21" s="9">
        <v>434.23700000000002</v>
      </c>
      <c r="GH21" s="9">
        <v>199.90899999999999</v>
      </c>
      <c r="GI21" s="9">
        <v>234.328</v>
      </c>
      <c r="GJ21" s="9">
        <v>242.77600000000001</v>
      </c>
      <c r="GK21" s="9">
        <v>124.489</v>
      </c>
      <c r="GL21" s="9">
        <v>118.28700000000001</v>
      </c>
      <c r="GM21" s="9">
        <v>19.001000000000001</v>
      </c>
      <c r="GN21" s="9">
        <v>8.8390000000000004</v>
      </c>
      <c r="GO21" s="9">
        <v>10.162000000000001</v>
      </c>
      <c r="GP21" s="9">
        <v>191.46100000000001</v>
      </c>
      <c r="GQ21" s="9">
        <v>75.42</v>
      </c>
      <c r="GR21" s="9">
        <v>116.041</v>
      </c>
      <c r="GS21" s="9">
        <v>191.357</v>
      </c>
      <c r="GT21" s="9">
        <v>97.875</v>
      </c>
      <c r="GU21" s="9">
        <v>93.481999999999999</v>
      </c>
      <c r="GV21" s="9">
        <v>76.599999999999994</v>
      </c>
      <c r="GW21" s="9">
        <v>43.348999999999997</v>
      </c>
      <c r="GX21" s="9">
        <v>33.250999999999998</v>
      </c>
      <c r="GY21" s="9">
        <v>60.658000000000001</v>
      </c>
      <c r="GZ21" s="9">
        <v>31.911000000000001</v>
      </c>
      <c r="HA21" s="9">
        <v>28.745999999999999</v>
      </c>
      <c r="HB21" s="9">
        <v>9.3919999999999995</v>
      </c>
      <c r="HC21" s="9">
        <v>1.4019999999999999</v>
      </c>
      <c r="HD21" s="9">
        <v>7.99</v>
      </c>
      <c r="HE21" s="9">
        <v>130.69999999999999</v>
      </c>
      <c r="HF21" s="9">
        <v>65.963999999999999</v>
      </c>
      <c r="HG21" s="9">
        <v>64.736000000000004</v>
      </c>
      <c r="HH21" s="9">
        <v>3736.7370000000001</v>
      </c>
      <c r="HI21" s="9">
        <v>1949.4960000000001</v>
      </c>
      <c r="HJ21" s="9">
        <v>1787.24</v>
      </c>
      <c r="HK21" s="9">
        <v>611.90800000000002</v>
      </c>
      <c r="HL21" s="9">
        <v>304.64699999999999</v>
      </c>
      <c r="HM21" s="9">
        <v>307.26</v>
      </c>
      <c r="HN21" s="9">
        <v>157.465</v>
      </c>
      <c r="HO21" s="9">
        <v>72.239999999999995</v>
      </c>
      <c r="HP21" s="9">
        <v>85.224999999999994</v>
      </c>
      <c r="HQ21" s="9">
        <v>170.69</v>
      </c>
      <c r="HR21" s="9">
        <v>87.378</v>
      </c>
      <c r="HS21" s="9">
        <v>83.311999999999998</v>
      </c>
      <c r="HT21" s="9">
        <v>283.75299999999999</v>
      </c>
      <c r="HU21" s="9">
        <v>145.029</v>
      </c>
      <c r="HV21" s="9">
        <v>138.72300000000001</v>
      </c>
      <c r="HW21" s="9">
        <v>3124.8290000000002</v>
      </c>
      <c r="HX21" s="9">
        <v>1644.8489999999999</v>
      </c>
      <c r="HY21" s="9">
        <v>1479.98</v>
      </c>
      <c r="HZ21" s="9">
        <v>1513.4480000000001</v>
      </c>
      <c r="IA21" s="9">
        <v>763.21699999999998</v>
      </c>
      <c r="IB21" s="9">
        <v>750.23099999999999</v>
      </c>
      <c r="IC21" s="9">
        <v>372.84500000000003</v>
      </c>
      <c r="ID21" s="9">
        <v>190.876</v>
      </c>
      <c r="IE21" s="9">
        <v>181.96899999999999</v>
      </c>
      <c r="IF21" s="9">
        <v>491.88799999999998</v>
      </c>
      <c r="IG21" s="9">
        <v>246.67500000000001</v>
      </c>
      <c r="IH21" s="9">
        <v>245.21299999999999</v>
      </c>
      <c r="II21" s="9">
        <v>648.71500000000003</v>
      </c>
      <c r="IJ21" s="9">
        <v>325.666</v>
      </c>
      <c r="IK21" s="9">
        <v>323.04899999999998</v>
      </c>
      <c r="IL21" s="9">
        <v>1611.3810000000001</v>
      </c>
      <c r="IM21" s="9">
        <v>881.63199999999995</v>
      </c>
      <c r="IN21" s="9">
        <v>729.74900000000002</v>
      </c>
      <c r="IO21" s="9">
        <v>705.14300000000003</v>
      </c>
      <c r="IP21" s="9">
        <v>373.55900000000003</v>
      </c>
      <c r="IQ21" s="9">
        <v>331.584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Q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1512</v>
      </c>
      <c r="C1" s="3" t="s">
        <v>1513</v>
      </c>
      <c r="D1" s="3" t="s">
        <v>1514</v>
      </c>
      <c r="E1" s="3" t="s">
        <v>1515</v>
      </c>
      <c r="F1" s="3" t="s">
        <v>1516</v>
      </c>
      <c r="G1" s="3" t="s">
        <v>1517</v>
      </c>
      <c r="H1" s="3" t="s">
        <v>1518</v>
      </c>
      <c r="I1" s="3" t="s">
        <v>1519</v>
      </c>
      <c r="J1" s="3" t="s">
        <v>1520</v>
      </c>
      <c r="K1" s="3" t="s">
        <v>1521</v>
      </c>
      <c r="L1" s="3" t="s">
        <v>1522</v>
      </c>
      <c r="M1" s="3" t="s">
        <v>1523</v>
      </c>
      <c r="N1" s="3" t="s">
        <v>1524</v>
      </c>
      <c r="O1" s="3" t="s">
        <v>1525</v>
      </c>
      <c r="P1" s="3" t="s">
        <v>1526</v>
      </c>
      <c r="Q1" s="3" t="s">
        <v>1527</v>
      </c>
      <c r="R1" s="3" t="s">
        <v>1528</v>
      </c>
      <c r="S1" s="3" t="s">
        <v>1529</v>
      </c>
      <c r="T1" s="3" t="s">
        <v>1530</v>
      </c>
      <c r="U1" s="3" t="s">
        <v>1531</v>
      </c>
      <c r="V1" s="3" t="s">
        <v>1532</v>
      </c>
      <c r="W1" s="3" t="s">
        <v>1533</v>
      </c>
      <c r="X1" s="3" t="s">
        <v>1534</v>
      </c>
      <c r="Y1" s="3" t="s">
        <v>1535</v>
      </c>
      <c r="Z1" s="3" t="s">
        <v>1536</v>
      </c>
      <c r="AA1" s="3" t="s">
        <v>1537</v>
      </c>
      <c r="AB1" s="3" t="s">
        <v>1538</v>
      </c>
      <c r="AC1" s="3" t="s">
        <v>1539</v>
      </c>
      <c r="AD1" s="3" t="s">
        <v>1540</v>
      </c>
      <c r="AE1" s="3" t="s">
        <v>1541</v>
      </c>
      <c r="AF1" s="3" t="s">
        <v>1542</v>
      </c>
      <c r="AG1" s="3" t="s">
        <v>1543</v>
      </c>
      <c r="AH1" s="3" t="s">
        <v>1544</v>
      </c>
      <c r="AI1" s="3" t="s">
        <v>1545</v>
      </c>
      <c r="AJ1" s="3" t="s">
        <v>1546</v>
      </c>
      <c r="AK1" s="3" t="s">
        <v>1547</v>
      </c>
      <c r="AL1" s="3" t="s">
        <v>1548</v>
      </c>
      <c r="AM1" s="3" t="s">
        <v>1549</v>
      </c>
      <c r="AN1" s="3" t="s">
        <v>1550</v>
      </c>
      <c r="AO1" s="3" t="s">
        <v>1551</v>
      </c>
      <c r="AP1" s="3" t="s">
        <v>1552</v>
      </c>
      <c r="AQ1" s="3" t="s">
        <v>1553</v>
      </c>
      <c r="AR1" s="3" t="s">
        <v>1554</v>
      </c>
      <c r="AS1" s="3" t="s">
        <v>1555</v>
      </c>
      <c r="AT1" s="3" t="s">
        <v>1556</v>
      </c>
      <c r="AU1" s="3" t="s">
        <v>1557</v>
      </c>
      <c r="AV1" s="3" t="s">
        <v>1558</v>
      </c>
      <c r="AW1" s="3" t="s">
        <v>1559</v>
      </c>
      <c r="AX1" s="3" t="s">
        <v>1560</v>
      </c>
      <c r="AY1" s="3" t="s">
        <v>1561</v>
      </c>
      <c r="AZ1" s="3" t="s">
        <v>1562</v>
      </c>
      <c r="BA1" s="3" t="s">
        <v>1563</v>
      </c>
      <c r="BB1" s="3" t="s">
        <v>1564</v>
      </c>
      <c r="BC1" s="3" t="s">
        <v>1565</v>
      </c>
      <c r="BD1" s="3" t="s">
        <v>1566</v>
      </c>
      <c r="BE1" s="3" t="s">
        <v>1567</v>
      </c>
      <c r="BF1" s="3" t="s">
        <v>1568</v>
      </c>
      <c r="BG1" s="3" t="s">
        <v>1569</v>
      </c>
      <c r="BH1" s="3" t="s">
        <v>1570</v>
      </c>
      <c r="BI1" s="3" t="s">
        <v>1571</v>
      </c>
      <c r="BJ1" s="3" t="s">
        <v>1572</v>
      </c>
      <c r="BK1" s="3" t="s">
        <v>1573</v>
      </c>
      <c r="BL1" s="3" t="s">
        <v>1574</v>
      </c>
      <c r="BM1" s="3" t="s">
        <v>1575</v>
      </c>
      <c r="BN1" s="3" t="s">
        <v>1576</v>
      </c>
      <c r="BO1" s="3" t="s">
        <v>1577</v>
      </c>
      <c r="BP1" s="3" t="s">
        <v>1578</v>
      </c>
      <c r="BQ1" s="3" t="s">
        <v>1579</v>
      </c>
      <c r="BR1" s="3" t="s">
        <v>1580</v>
      </c>
      <c r="BS1" s="3" t="s">
        <v>1581</v>
      </c>
      <c r="BT1" s="3" t="s">
        <v>1582</v>
      </c>
      <c r="BU1" s="3" t="s">
        <v>1583</v>
      </c>
      <c r="BV1" s="3" t="s">
        <v>1584</v>
      </c>
      <c r="BW1" s="3" t="s">
        <v>1585</v>
      </c>
      <c r="BX1" s="3" t="s">
        <v>1586</v>
      </c>
      <c r="BY1" s="3" t="s">
        <v>1587</v>
      </c>
      <c r="BZ1" s="3" t="s">
        <v>1588</v>
      </c>
      <c r="CA1" s="3" t="s">
        <v>1589</v>
      </c>
      <c r="CB1" s="3" t="s">
        <v>1590</v>
      </c>
      <c r="CC1" s="3" t="s">
        <v>1591</v>
      </c>
      <c r="CD1" s="3" t="s">
        <v>1592</v>
      </c>
      <c r="CE1" s="3" t="s">
        <v>1593</v>
      </c>
      <c r="CF1" s="3" t="s">
        <v>1594</v>
      </c>
      <c r="CG1" s="3" t="s">
        <v>1595</v>
      </c>
      <c r="CH1" s="3" t="s">
        <v>1596</v>
      </c>
      <c r="CI1" s="3" t="s">
        <v>1597</v>
      </c>
      <c r="CJ1" s="3" t="s">
        <v>1598</v>
      </c>
      <c r="CK1" s="3" t="s">
        <v>1599</v>
      </c>
      <c r="CL1" s="3" t="s">
        <v>1600</v>
      </c>
      <c r="CM1" s="3" t="s">
        <v>1601</v>
      </c>
      <c r="CN1" s="3" t="s">
        <v>1602</v>
      </c>
      <c r="CO1" s="3" t="s">
        <v>1603</v>
      </c>
      <c r="CP1" s="3" t="s">
        <v>1604</v>
      </c>
      <c r="CQ1" s="3" t="s">
        <v>1605</v>
      </c>
      <c r="CR1" s="3" t="s">
        <v>1606</v>
      </c>
      <c r="CS1" s="3" t="s">
        <v>1607</v>
      </c>
      <c r="CT1" s="3" t="s">
        <v>1608</v>
      </c>
      <c r="CU1" s="3" t="s">
        <v>1609</v>
      </c>
      <c r="CV1" s="3" t="s">
        <v>1610</v>
      </c>
      <c r="CW1" s="3" t="s">
        <v>1611</v>
      </c>
      <c r="CX1" s="3" t="s">
        <v>1612</v>
      </c>
      <c r="CY1" s="3" t="s">
        <v>1613</v>
      </c>
      <c r="CZ1" s="3" t="s">
        <v>1614</v>
      </c>
      <c r="DA1" s="3" t="s">
        <v>1615</v>
      </c>
      <c r="DB1" s="3" t="s">
        <v>1616</v>
      </c>
      <c r="DC1" s="3" t="s">
        <v>1617</v>
      </c>
      <c r="DD1" s="3" t="s">
        <v>1618</v>
      </c>
      <c r="DE1" s="3" t="s">
        <v>1619</v>
      </c>
      <c r="DF1" s="3" t="s">
        <v>1620</v>
      </c>
      <c r="DG1" s="3" t="s">
        <v>1621</v>
      </c>
      <c r="DH1" s="3" t="s">
        <v>1622</v>
      </c>
      <c r="DI1" s="3" t="s">
        <v>1623</v>
      </c>
      <c r="DJ1" s="3" t="s">
        <v>1624</v>
      </c>
      <c r="DK1" s="3" t="s">
        <v>1625</v>
      </c>
      <c r="DL1" s="3" t="s">
        <v>1626</v>
      </c>
      <c r="DM1" s="3" t="s">
        <v>1627</v>
      </c>
      <c r="DN1" s="3" t="s">
        <v>1628</v>
      </c>
      <c r="DO1" s="3" t="s">
        <v>1629</v>
      </c>
      <c r="DP1" s="3" t="s">
        <v>1630</v>
      </c>
      <c r="DQ1" s="3" t="s">
        <v>1631</v>
      </c>
      <c r="DR1" s="3" t="s">
        <v>1632</v>
      </c>
      <c r="DS1" s="3" t="s">
        <v>1633</v>
      </c>
      <c r="DT1" s="3" t="s">
        <v>1634</v>
      </c>
      <c r="DU1" s="3" t="s">
        <v>1635</v>
      </c>
      <c r="DV1" s="3" t="s">
        <v>1636</v>
      </c>
      <c r="DW1" s="3" t="s">
        <v>1637</v>
      </c>
      <c r="DX1" s="3" t="s">
        <v>1638</v>
      </c>
      <c r="DY1" s="3" t="s">
        <v>1639</v>
      </c>
      <c r="DZ1" s="3" t="s">
        <v>1640</v>
      </c>
      <c r="EA1" s="3" t="s">
        <v>1641</v>
      </c>
      <c r="EB1" s="3" t="s">
        <v>1642</v>
      </c>
      <c r="EC1" s="3" t="s">
        <v>1643</v>
      </c>
      <c r="ED1" s="3" t="s">
        <v>1644</v>
      </c>
      <c r="EE1" s="3" t="s">
        <v>1645</v>
      </c>
      <c r="EF1" s="3" t="s">
        <v>1646</v>
      </c>
      <c r="EG1" s="3" t="s">
        <v>1647</v>
      </c>
      <c r="EH1" s="3" t="s">
        <v>1648</v>
      </c>
      <c r="EI1" s="3" t="s">
        <v>1649</v>
      </c>
      <c r="EJ1" s="3" t="s">
        <v>1650</v>
      </c>
      <c r="EK1" s="3" t="s">
        <v>1651</v>
      </c>
      <c r="EL1" s="3" t="s">
        <v>1652</v>
      </c>
      <c r="EM1" s="3" t="s">
        <v>1653</v>
      </c>
      <c r="EN1" s="3" t="s">
        <v>1654</v>
      </c>
      <c r="EO1" s="3" t="s">
        <v>1655</v>
      </c>
      <c r="EP1" s="3" t="s">
        <v>1656</v>
      </c>
      <c r="EQ1" s="3" t="s">
        <v>1657</v>
      </c>
      <c r="ER1" s="3" t="s">
        <v>1658</v>
      </c>
      <c r="ES1" s="3" t="s">
        <v>1659</v>
      </c>
      <c r="ET1" s="3" t="s">
        <v>1660</v>
      </c>
      <c r="EU1" s="3" t="s">
        <v>1661</v>
      </c>
      <c r="EV1" s="3" t="s">
        <v>1662</v>
      </c>
      <c r="EW1" s="3" t="s">
        <v>1663</v>
      </c>
      <c r="EX1" s="3" t="s">
        <v>1664</v>
      </c>
      <c r="EY1" s="3" t="s">
        <v>1665</v>
      </c>
      <c r="EZ1" s="3" t="s">
        <v>1666</v>
      </c>
      <c r="FA1" s="3" t="s">
        <v>1667</v>
      </c>
      <c r="FB1" s="3" t="s">
        <v>1668</v>
      </c>
      <c r="FC1" s="3" t="s">
        <v>1669</v>
      </c>
      <c r="FD1" s="3" t="s">
        <v>1670</v>
      </c>
      <c r="FE1" s="3" t="s">
        <v>1671</v>
      </c>
      <c r="FF1" s="3" t="s">
        <v>1672</v>
      </c>
      <c r="FG1" s="3" t="s">
        <v>1673</v>
      </c>
      <c r="FH1" s="3" t="s">
        <v>1674</v>
      </c>
      <c r="FI1" s="3" t="s">
        <v>1675</v>
      </c>
      <c r="FJ1" s="3" t="s">
        <v>1676</v>
      </c>
      <c r="FK1" s="3" t="s">
        <v>1677</v>
      </c>
      <c r="FL1" s="3" t="s">
        <v>1678</v>
      </c>
      <c r="FM1" s="3" t="s">
        <v>1679</v>
      </c>
      <c r="FN1" s="3" t="s">
        <v>1680</v>
      </c>
      <c r="FO1" s="3" t="s">
        <v>1681</v>
      </c>
      <c r="FP1" s="3" t="s">
        <v>1682</v>
      </c>
      <c r="FQ1" s="3" t="s">
        <v>1683</v>
      </c>
      <c r="FR1" s="3" t="s">
        <v>1684</v>
      </c>
      <c r="FS1" s="3" t="s">
        <v>1685</v>
      </c>
      <c r="FT1" s="3" t="s">
        <v>1686</v>
      </c>
      <c r="FU1" s="3" t="s">
        <v>1687</v>
      </c>
      <c r="FV1" s="3" t="s">
        <v>1688</v>
      </c>
      <c r="FW1" s="3" t="s">
        <v>1689</v>
      </c>
      <c r="FX1" s="3" t="s">
        <v>1690</v>
      </c>
      <c r="FY1" s="3" t="s">
        <v>1691</v>
      </c>
      <c r="FZ1" s="3" t="s">
        <v>1692</v>
      </c>
      <c r="GA1" s="3" t="s">
        <v>1693</v>
      </c>
      <c r="GB1" s="3" t="s">
        <v>1694</v>
      </c>
      <c r="GC1" s="3" t="s">
        <v>1695</v>
      </c>
      <c r="GD1" s="3" t="s">
        <v>1696</v>
      </c>
      <c r="GE1" s="3" t="s">
        <v>1697</v>
      </c>
      <c r="GF1" s="3" t="s">
        <v>1698</v>
      </c>
      <c r="GG1" s="3" t="s">
        <v>1699</v>
      </c>
      <c r="GH1" s="3" t="s">
        <v>1700</v>
      </c>
      <c r="GI1" s="3" t="s">
        <v>1701</v>
      </c>
      <c r="GJ1" s="3" t="s">
        <v>1702</v>
      </c>
      <c r="GK1" s="3" t="s">
        <v>1703</v>
      </c>
      <c r="GL1" s="3" t="s">
        <v>1704</v>
      </c>
      <c r="GM1" s="3" t="s">
        <v>1705</v>
      </c>
      <c r="GN1" s="3" t="s">
        <v>1706</v>
      </c>
      <c r="GO1" s="3" t="s">
        <v>1707</v>
      </c>
      <c r="GP1" s="3" t="s">
        <v>1708</v>
      </c>
      <c r="GQ1" s="3" t="s">
        <v>1709</v>
      </c>
      <c r="GR1" s="3" t="s">
        <v>1710</v>
      </c>
      <c r="GS1" s="3" t="s">
        <v>1711</v>
      </c>
      <c r="GT1" s="3" t="s">
        <v>1712</v>
      </c>
      <c r="GU1" s="3" t="s">
        <v>1713</v>
      </c>
      <c r="GV1" s="3" t="s">
        <v>1714</v>
      </c>
      <c r="GW1" s="3" t="s">
        <v>1715</v>
      </c>
      <c r="GX1" s="3" t="s">
        <v>1716</v>
      </c>
      <c r="GY1" s="3" t="s">
        <v>1717</v>
      </c>
      <c r="GZ1" s="3" t="s">
        <v>1718</v>
      </c>
      <c r="HA1" s="3" t="s">
        <v>1719</v>
      </c>
      <c r="HB1" s="3" t="s">
        <v>1720</v>
      </c>
      <c r="HC1" s="3" t="s">
        <v>1721</v>
      </c>
      <c r="HD1" s="3" t="s">
        <v>1722</v>
      </c>
      <c r="HE1" s="3" t="s">
        <v>1723</v>
      </c>
      <c r="HF1" s="3" t="s">
        <v>1724</v>
      </c>
      <c r="HG1" s="3" t="s">
        <v>1725</v>
      </c>
      <c r="HH1" s="3" t="s">
        <v>1726</v>
      </c>
      <c r="HI1" s="3" t="s">
        <v>1727</v>
      </c>
      <c r="HJ1" s="3" t="s">
        <v>1728</v>
      </c>
      <c r="HK1" s="3" t="s">
        <v>1729</v>
      </c>
      <c r="HL1" s="3" t="s">
        <v>1730</v>
      </c>
      <c r="HM1" s="3" t="s">
        <v>1731</v>
      </c>
      <c r="HN1" s="3" t="s">
        <v>1732</v>
      </c>
      <c r="HO1" s="3" t="s">
        <v>1733</v>
      </c>
      <c r="HP1" s="3" t="s">
        <v>1734</v>
      </c>
      <c r="HQ1" s="3" t="s">
        <v>1735</v>
      </c>
      <c r="HR1" s="3" t="s">
        <v>1736</v>
      </c>
      <c r="HS1" s="3" t="s">
        <v>1737</v>
      </c>
      <c r="HT1" s="3" t="s">
        <v>1738</v>
      </c>
      <c r="HU1" s="3" t="s">
        <v>1739</v>
      </c>
      <c r="HV1" s="3" t="s">
        <v>1740</v>
      </c>
      <c r="HW1" s="3" t="s">
        <v>1741</v>
      </c>
      <c r="HX1" s="3" t="s">
        <v>1742</v>
      </c>
      <c r="HY1" s="3" t="s">
        <v>1743</v>
      </c>
      <c r="HZ1" s="3" t="s">
        <v>1744</v>
      </c>
      <c r="IA1" s="3" t="s">
        <v>1745</v>
      </c>
      <c r="IB1" s="3" t="s">
        <v>1746</v>
      </c>
      <c r="IC1" s="3" t="s">
        <v>1747</v>
      </c>
      <c r="ID1" s="3" t="s">
        <v>1748</v>
      </c>
      <c r="IE1" s="3" t="s">
        <v>1749</v>
      </c>
      <c r="IF1" s="3" t="s">
        <v>1750</v>
      </c>
      <c r="IG1" s="3" t="s">
        <v>1751</v>
      </c>
      <c r="IH1" s="3" t="s">
        <v>1752</v>
      </c>
      <c r="II1" s="3" t="s">
        <v>1753</v>
      </c>
      <c r="IJ1" s="3" t="s">
        <v>1754</v>
      </c>
      <c r="IK1" s="3" t="s">
        <v>1755</v>
      </c>
      <c r="IL1" s="3" t="s">
        <v>1756</v>
      </c>
      <c r="IM1" s="3" t="s">
        <v>1757</v>
      </c>
      <c r="IN1" s="3" t="s">
        <v>1758</v>
      </c>
      <c r="IO1" s="3" t="s">
        <v>1759</v>
      </c>
      <c r="IP1" s="3" t="s">
        <v>1760</v>
      </c>
      <c r="IQ1" s="3" t="s">
        <v>1761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  <c r="FX8" s="6">
        <v>45689</v>
      </c>
      <c r="FY8" s="6">
        <v>45689</v>
      </c>
      <c r="FZ8" s="6">
        <v>45689</v>
      </c>
      <c r="GA8" s="6">
        <v>45689</v>
      </c>
      <c r="GB8" s="6">
        <v>45689</v>
      </c>
      <c r="GC8" s="6">
        <v>45689</v>
      </c>
      <c r="GD8" s="6">
        <v>45689</v>
      </c>
      <c r="GE8" s="6">
        <v>45689</v>
      </c>
      <c r="GF8" s="6">
        <v>45689</v>
      </c>
      <c r="GG8" s="6">
        <v>45689</v>
      </c>
      <c r="GH8" s="6">
        <v>45689</v>
      </c>
      <c r="GI8" s="6">
        <v>45689</v>
      </c>
      <c r="GJ8" s="6">
        <v>45689</v>
      </c>
      <c r="GK8" s="6">
        <v>45689</v>
      </c>
      <c r="GL8" s="6">
        <v>45689</v>
      </c>
      <c r="GM8" s="6">
        <v>45689</v>
      </c>
      <c r="GN8" s="6">
        <v>45689</v>
      </c>
      <c r="GO8" s="6">
        <v>45689</v>
      </c>
      <c r="GP8" s="6">
        <v>45689</v>
      </c>
      <c r="GQ8" s="6">
        <v>45689</v>
      </c>
      <c r="GR8" s="6">
        <v>45689</v>
      </c>
      <c r="GS8" s="6">
        <v>45689</v>
      </c>
      <c r="GT8" s="6">
        <v>45689</v>
      </c>
      <c r="GU8" s="6">
        <v>45689</v>
      </c>
      <c r="GV8" s="6">
        <v>45689</v>
      </c>
      <c r="GW8" s="6">
        <v>45689</v>
      </c>
      <c r="GX8" s="6">
        <v>45689</v>
      </c>
      <c r="GY8" s="6">
        <v>45689</v>
      </c>
      <c r="GZ8" s="6">
        <v>45689</v>
      </c>
      <c r="HA8" s="6">
        <v>45689</v>
      </c>
      <c r="HB8" s="6">
        <v>45689</v>
      </c>
      <c r="HC8" s="6">
        <v>45689</v>
      </c>
      <c r="HD8" s="6">
        <v>45689</v>
      </c>
      <c r="HE8" s="6">
        <v>45689</v>
      </c>
      <c r="HF8" s="6">
        <v>45689</v>
      </c>
      <c r="HG8" s="6">
        <v>45689</v>
      </c>
      <c r="HH8" s="6">
        <v>45689</v>
      </c>
      <c r="HI8" s="6">
        <v>45689</v>
      </c>
      <c r="HJ8" s="6">
        <v>45689</v>
      </c>
      <c r="HK8" s="6">
        <v>45689</v>
      </c>
      <c r="HL8" s="6">
        <v>45689</v>
      </c>
      <c r="HM8" s="6">
        <v>45689</v>
      </c>
      <c r="HN8" s="6">
        <v>45689</v>
      </c>
      <c r="HO8" s="6">
        <v>45689</v>
      </c>
      <c r="HP8" s="6">
        <v>45689</v>
      </c>
      <c r="HQ8" s="6">
        <v>45689</v>
      </c>
      <c r="HR8" s="6">
        <v>45689</v>
      </c>
      <c r="HS8" s="6">
        <v>45689</v>
      </c>
      <c r="HT8" s="6">
        <v>45689</v>
      </c>
      <c r="HU8" s="6">
        <v>45689</v>
      </c>
      <c r="HV8" s="6">
        <v>45689</v>
      </c>
      <c r="HW8" s="6">
        <v>45689</v>
      </c>
      <c r="HX8" s="6">
        <v>45689</v>
      </c>
      <c r="HY8" s="6">
        <v>45689</v>
      </c>
      <c r="HZ8" s="6">
        <v>45689</v>
      </c>
      <c r="IA8" s="6">
        <v>45689</v>
      </c>
      <c r="IB8" s="6">
        <v>45689</v>
      </c>
      <c r="IC8" s="6">
        <v>45689</v>
      </c>
      <c r="ID8" s="6">
        <v>45689</v>
      </c>
      <c r="IE8" s="6">
        <v>45689</v>
      </c>
      <c r="IF8" s="6">
        <v>45689</v>
      </c>
      <c r="IG8" s="6">
        <v>45689</v>
      </c>
      <c r="IH8" s="6">
        <v>45689</v>
      </c>
      <c r="II8" s="6">
        <v>45689</v>
      </c>
      <c r="IJ8" s="6">
        <v>45689</v>
      </c>
      <c r="IK8" s="6">
        <v>45689</v>
      </c>
      <c r="IL8" s="6">
        <v>45689</v>
      </c>
      <c r="IM8" s="6">
        <v>45689</v>
      </c>
      <c r="IN8" s="6">
        <v>45689</v>
      </c>
      <c r="IO8" s="6">
        <v>45689</v>
      </c>
      <c r="IP8" s="6">
        <v>45689</v>
      </c>
      <c r="IQ8" s="6">
        <v>45689</v>
      </c>
    </row>
    <row r="9" spans="1:251">
      <c r="A9" s="4" t="s">
        <v>257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  <c r="FX9" s="1">
        <v>11</v>
      </c>
      <c r="FY9" s="1">
        <v>11</v>
      </c>
      <c r="FZ9" s="1">
        <v>11</v>
      </c>
      <c r="GA9" s="1">
        <v>11</v>
      </c>
      <c r="GB9" s="1">
        <v>11</v>
      </c>
      <c r="GC9" s="1">
        <v>11</v>
      </c>
      <c r="GD9" s="1">
        <v>11</v>
      </c>
      <c r="GE9" s="1">
        <v>11</v>
      </c>
      <c r="GF9" s="1">
        <v>11</v>
      </c>
      <c r="GG9" s="1">
        <v>11</v>
      </c>
      <c r="GH9" s="1">
        <v>11</v>
      </c>
      <c r="GI9" s="1">
        <v>11</v>
      </c>
      <c r="GJ9" s="1">
        <v>11</v>
      </c>
      <c r="GK9" s="1">
        <v>11</v>
      </c>
      <c r="GL9" s="1">
        <v>11</v>
      </c>
      <c r="GM9" s="1">
        <v>11</v>
      </c>
      <c r="GN9" s="1">
        <v>11</v>
      </c>
      <c r="GO9" s="1">
        <v>11</v>
      </c>
      <c r="GP9" s="1">
        <v>11</v>
      </c>
      <c r="GQ9" s="1">
        <v>11</v>
      </c>
      <c r="GR9" s="1">
        <v>11</v>
      </c>
      <c r="GS9" s="1">
        <v>11</v>
      </c>
      <c r="GT9" s="1">
        <v>11</v>
      </c>
      <c r="GU9" s="1">
        <v>11</v>
      </c>
      <c r="GV9" s="1">
        <v>11</v>
      </c>
      <c r="GW9" s="1">
        <v>11</v>
      </c>
      <c r="GX9" s="1">
        <v>11</v>
      </c>
      <c r="GY9" s="1">
        <v>11</v>
      </c>
      <c r="GZ9" s="1">
        <v>11</v>
      </c>
      <c r="HA9" s="1">
        <v>11</v>
      </c>
      <c r="HB9" s="1">
        <v>11</v>
      </c>
      <c r="HC9" s="1">
        <v>11</v>
      </c>
      <c r="HD9" s="1">
        <v>11</v>
      </c>
      <c r="HE9" s="1">
        <v>11</v>
      </c>
      <c r="HF9" s="1">
        <v>11</v>
      </c>
      <c r="HG9" s="1">
        <v>11</v>
      </c>
      <c r="HH9" s="1">
        <v>11</v>
      </c>
      <c r="HI9" s="1">
        <v>11</v>
      </c>
      <c r="HJ9" s="1">
        <v>11</v>
      </c>
      <c r="HK9" s="1">
        <v>11</v>
      </c>
      <c r="HL9" s="1">
        <v>11</v>
      </c>
      <c r="HM9" s="1">
        <v>11</v>
      </c>
      <c r="HN9" s="1">
        <v>11</v>
      </c>
      <c r="HO9" s="1">
        <v>11</v>
      </c>
      <c r="HP9" s="1">
        <v>11</v>
      </c>
      <c r="HQ9" s="1">
        <v>11</v>
      </c>
      <c r="HR9" s="1">
        <v>11</v>
      </c>
      <c r="HS9" s="1">
        <v>11</v>
      </c>
      <c r="HT9" s="1">
        <v>11</v>
      </c>
      <c r="HU9" s="1">
        <v>11</v>
      </c>
      <c r="HV9" s="1">
        <v>11</v>
      </c>
      <c r="HW9" s="1">
        <v>11</v>
      </c>
      <c r="HX9" s="1">
        <v>11</v>
      </c>
      <c r="HY9" s="1">
        <v>11</v>
      </c>
      <c r="HZ9" s="1">
        <v>11</v>
      </c>
      <c r="IA9" s="1">
        <v>11</v>
      </c>
      <c r="IB9" s="1">
        <v>11</v>
      </c>
      <c r="IC9" s="1">
        <v>11</v>
      </c>
      <c r="ID9" s="1">
        <v>11</v>
      </c>
      <c r="IE9" s="1">
        <v>11</v>
      </c>
      <c r="IF9" s="1">
        <v>11</v>
      </c>
      <c r="IG9" s="1">
        <v>11</v>
      </c>
      <c r="IH9" s="1">
        <v>11</v>
      </c>
      <c r="II9" s="1">
        <v>11</v>
      </c>
      <c r="IJ9" s="1">
        <v>11</v>
      </c>
      <c r="IK9" s="1">
        <v>11</v>
      </c>
      <c r="IL9" s="1">
        <v>11</v>
      </c>
      <c r="IM9" s="1">
        <v>11</v>
      </c>
      <c r="IN9" s="1">
        <v>11</v>
      </c>
      <c r="IO9" s="1">
        <v>11</v>
      </c>
      <c r="IP9" s="1">
        <v>11</v>
      </c>
      <c r="IQ9" s="1">
        <v>11</v>
      </c>
    </row>
    <row r="10" spans="1:251">
      <c r="A10" s="4" t="s">
        <v>258</v>
      </c>
      <c r="B10" s="8" t="s">
        <v>1762</v>
      </c>
      <c r="C10" s="8" t="s">
        <v>1763</v>
      </c>
      <c r="D10" s="8" t="s">
        <v>1764</v>
      </c>
      <c r="E10" s="8" t="s">
        <v>1765</v>
      </c>
      <c r="F10" s="8" t="s">
        <v>1766</v>
      </c>
      <c r="G10" s="8" t="s">
        <v>1767</v>
      </c>
      <c r="H10" s="8" t="s">
        <v>1768</v>
      </c>
      <c r="I10" s="8" t="s">
        <v>1769</v>
      </c>
      <c r="J10" s="8" t="s">
        <v>1770</v>
      </c>
      <c r="K10" s="8" t="s">
        <v>1771</v>
      </c>
      <c r="L10" s="8" t="s">
        <v>1772</v>
      </c>
      <c r="M10" s="8" t="s">
        <v>1773</v>
      </c>
      <c r="N10" s="8" t="s">
        <v>1774</v>
      </c>
      <c r="O10" s="8" t="s">
        <v>1775</v>
      </c>
      <c r="P10" s="8" t="s">
        <v>1776</v>
      </c>
      <c r="Q10" s="8" t="s">
        <v>1777</v>
      </c>
      <c r="R10" s="8" t="s">
        <v>1778</v>
      </c>
      <c r="S10" s="8" t="s">
        <v>1779</v>
      </c>
      <c r="T10" s="8" t="s">
        <v>1780</v>
      </c>
      <c r="U10" s="8" t="s">
        <v>1781</v>
      </c>
      <c r="V10" s="8" t="s">
        <v>1782</v>
      </c>
      <c r="W10" s="8" t="s">
        <v>1783</v>
      </c>
      <c r="X10" s="8" t="s">
        <v>1784</v>
      </c>
      <c r="Y10" s="8" t="s">
        <v>1785</v>
      </c>
      <c r="Z10" s="8" t="s">
        <v>1786</v>
      </c>
      <c r="AA10" s="8" t="s">
        <v>1787</v>
      </c>
      <c r="AB10" s="8" t="s">
        <v>1788</v>
      </c>
      <c r="AC10" s="8" t="s">
        <v>1789</v>
      </c>
      <c r="AD10" s="8" t="s">
        <v>1790</v>
      </c>
      <c r="AE10" s="8" t="s">
        <v>1791</v>
      </c>
      <c r="AF10" s="8" t="s">
        <v>1792</v>
      </c>
      <c r="AG10" s="8" t="s">
        <v>1793</v>
      </c>
      <c r="AH10" s="8" t="s">
        <v>1794</v>
      </c>
      <c r="AI10" s="8" t="s">
        <v>1795</v>
      </c>
      <c r="AJ10" s="8" t="s">
        <v>1796</v>
      </c>
      <c r="AK10" s="8" t="s">
        <v>1797</v>
      </c>
      <c r="AL10" s="8" t="s">
        <v>1798</v>
      </c>
      <c r="AM10" s="8" t="s">
        <v>1799</v>
      </c>
      <c r="AN10" s="8" t="s">
        <v>1800</v>
      </c>
      <c r="AO10" s="8" t="s">
        <v>1801</v>
      </c>
      <c r="AP10" s="8" t="s">
        <v>1802</v>
      </c>
      <c r="AQ10" s="8" t="s">
        <v>1803</v>
      </c>
      <c r="AR10" s="8" t="s">
        <v>1804</v>
      </c>
      <c r="AS10" s="8" t="s">
        <v>1805</v>
      </c>
      <c r="AT10" s="8" t="s">
        <v>1806</v>
      </c>
      <c r="AU10" s="8" t="s">
        <v>1807</v>
      </c>
      <c r="AV10" s="8" t="s">
        <v>1808</v>
      </c>
      <c r="AW10" s="8" t="s">
        <v>1809</v>
      </c>
      <c r="AX10" s="8" t="s">
        <v>1810</v>
      </c>
      <c r="AY10" s="8" t="s">
        <v>1811</v>
      </c>
      <c r="AZ10" s="8" t="s">
        <v>1812</v>
      </c>
      <c r="BA10" s="8" t="s">
        <v>1813</v>
      </c>
      <c r="BB10" s="8" t="s">
        <v>1814</v>
      </c>
      <c r="BC10" s="8" t="s">
        <v>1815</v>
      </c>
      <c r="BD10" s="8" t="s">
        <v>1816</v>
      </c>
      <c r="BE10" s="8" t="s">
        <v>1817</v>
      </c>
      <c r="BF10" s="8" t="s">
        <v>1818</v>
      </c>
      <c r="BG10" s="8" t="s">
        <v>1819</v>
      </c>
      <c r="BH10" s="8" t="s">
        <v>1820</v>
      </c>
      <c r="BI10" s="8" t="s">
        <v>1821</v>
      </c>
      <c r="BJ10" s="8" t="s">
        <v>1822</v>
      </c>
      <c r="BK10" s="8" t="s">
        <v>1823</v>
      </c>
      <c r="BL10" s="8" t="s">
        <v>1824</v>
      </c>
      <c r="BM10" s="8" t="s">
        <v>1825</v>
      </c>
      <c r="BN10" s="8" t="s">
        <v>1826</v>
      </c>
      <c r="BO10" s="8" t="s">
        <v>1827</v>
      </c>
      <c r="BP10" s="8" t="s">
        <v>1828</v>
      </c>
      <c r="BQ10" s="8" t="s">
        <v>1829</v>
      </c>
      <c r="BR10" s="8" t="s">
        <v>1830</v>
      </c>
      <c r="BS10" s="8" t="s">
        <v>1831</v>
      </c>
      <c r="BT10" s="8" t="s">
        <v>1832</v>
      </c>
      <c r="BU10" s="8" t="s">
        <v>1833</v>
      </c>
      <c r="BV10" s="8" t="s">
        <v>1834</v>
      </c>
      <c r="BW10" s="8" t="s">
        <v>1835</v>
      </c>
      <c r="BX10" s="8" t="s">
        <v>1836</v>
      </c>
      <c r="BY10" s="8" t="s">
        <v>1837</v>
      </c>
      <c r="BZ10" s="8" t="s">
        <v>1838</v>
      </c>
      <c r="CA10" s="8" t="s">
        <v>1839</v>
      </c>
      <c r="CB10" s="8" t="s">
        <v>1840</v>
      </c>
      <c r="CC10" s="8" t="s">
        <v>1841</v>
      </c>
      <c r="CD10" s="8" t="s">
        <v>1842</v>
      </c>
      <c r="CE10" s="8" t="s">
        <v>1843</v>
      </c>
      <c r="CF10" s="8" t="s">
        <v>1844</v>
      </c>
      <c r="CG10" s="8" t="s">
        <v>1845</v>
      </c>
      <c r="CH10" s="8" t="s">
        <v>1846</v>
      </c>
      <c r="CI10" s="8" t="s">
        <v>1847</v>
      </c>
      <c r="CJ10" s="8" t="s">
        <v>1848</v>
      </c>
      <c r="CK10" s="8" t="s">
        <v>1849</v>
      </c>
      <c r="CL10" s="8" t="s">
        <v>1850</v>
      </c>
      <c r="CM10" s="8" t="s">
        <v>1851</v>
      </c>
      <c r="CN10" s="8" t="s">
        <v>1852</v>
      </c>
      <c r="CO10" s="8" t="s">
        <v>1853</v>
      </c>
      <c r="CP10" s="8" t="s">
        <v>1854</v>
      </c>
      <c r="CQ10" s="8" t="s">
        <v>1855</v>
      </c>
      <c r="CR10" s="8" t="s">
        <v>1856</v>
      </c>
      <c r="CS10" s="8" t="s">
        <v>1857</v>
      </c>
      <c r="CT10" s="8" t="s">
        <v>1858</v>
      </c>
      <c r="CU10" s="8" t="s">
        <v>1859</v>
      </c>
      <c r="CV10" s="8" t="s">
        <v>1860</v>
      </c>
      <c r="CW10" s="8" t="s">
        <v>1861</v>
      </c>
      <c r="CX10" s="8" t="s">
        <v>1862</v>
      </c>
      <c r="CY10" s="8" t="s">
        <v>1863</v>
      </c>
      <c r="CZ10" s="8" t="s">
        <v>1864</v>
      </c>
      <c r="DA10" s="8" t="s">
        <v>1865</v>
      </c>
      <c r="DB10" s="8" t="s">
        <v>1866</v>
      </c>
      <c r="DC10" s="8" t="s">
        <v>1867</v>
      </c>
      <c r="DD10" s="8" t="s">
        <v>1868</v>
      </c>
      <c r="DE10" s="8" t="s">
        <v>1869</v>
      </c>
      <c r="DF10" s="8" t="s">
        <v>1870</v>
      </c>
      <c r="DG10" s="8" t="s">
        <v>1871</v>
      </c>
      <c r="DH10" s="8" t="s">
        <v>1872</v>
      </c>
      <c r="DI10" s="8" t="s">
        <v>1873</v>
      </c>
      <c r="DJ10" s="8" t="s">
        <v>1874</v>
      </c>
      <c r="DK10" s="8" t="s">
        <v>1875</v>
      </c>
      <c r="DL10" s="8" t="s">
        <v>1876</v>
      </c>
      <c r="DM10" s="8" t="s">
        <v>1877</v>
      </c>
      <c r="DN10" s="8" t="s">
        <v>1878</v>
      </c>
      <c r="DO10" s="8" t="s">
        <v>1879</v>
      </c>
      <c r="DP10" s="8" t="s">
        <v>1880</v>
      </c>
      <c r="DQ10" s="8" t="s">
        <v>1881</v>
      </c>
      <c r="DR10" s="8" t="s">
        <v>1882</v>
      </c>
      <c r="DS10" s="8" t="s">
        <v>1883</v>
      </c>
      <c r="DT10" s="8" t="s">
        <v>1884</v>
      </c>
      <c r="DU10" s="8" t="s">
        <v>1885</v>
      </c>
      <c r="DV10" s="8" t="s">
        <v>1886</v>
      </c>
      <c r="DW10" s="8" t="s">
        <v>1887</v>
      </c>
      <c r="DX10" s="8" t="s">
        <v>1888</v>
      </c>
      <c r="DY10" s="8" t="s">
        <v>1889</v>
      </c>
      <c r="DZ10" s="8" t="s">
        <v>1890</v>
      </c>
      <c r="EA10" s="8" t="s">
        <v>1891</v>
      </c>
      <c r="EB10" s="8" t="s">
        <v>1892</v>
      </c>
      <c r="EC10" s="8" t="s">
        <v>1893</v>
      </c>
      <c r="ED10" s="8" t="s">
        <v>1894</v>
      </c>
      <c r="EE10" s="8" t="s">
        <v>1895</v>
      </c>
      <c r="EF10" s="8" t="s">
        <v>1896</v>
      </c>
      <c r="EG10" s="8" t="s">
        <v>1897</v>
      </c>
      <c r="EH10" s="8" t="s">
        <v>1898</v>
      </c>
      <c r="EI10" s="8" t="s">
        <v>1899</v>
      </c>
      <c r="EJ10" s="8" t="s">
        <v>1900</v>
      </c>
      <c r="EK10" s="8" t="s">
        <v>1901</v>
      </c>
      <c r="EL10" s="8" t="s">
        <v>1902</v>
      </c>
      <c r="EM10" s="8" t="s">
        <v>1903</v>
      </c>
      <c r="EN10" s="8" t="s">
        <v>1904</v>
      </c>
      <c r="EO10" s="8" t="s">
        <v>1905</v>
      </c>
      <c r="EP10" s="8" t="s">
        <v>1906</v>
      </c>
      <c r="EQ10" s="8" t="s">
        <v>1907</v>
      </c>
      <c r="ER10" s="8" t="s">
        <v>1908</v>
      </c>
      <c r="ES10" s="8" t="s">
        <v>1909</v>
      </c>
      <c r="ET10" s="8" t="s">
        <v>1910</v>
      </c>
      <c r="EU10" s="8" t="s">
        <v>1911</v>
      </c>
      <c r="EV10" s="8" t="s">
        <v>1912</v>
      </c>
      <c r="EW10" s="8" t="s">
        <v>1913</v>
      </c>
      <c r="EX10" s="8" t="s">
        <v>1914</v>
      </c>
      <c r="EY10" s="8" t="s">
        <v>1915</v>
      </c>
      <c r="EZ10" s="8" t="s">
        <v>1916</v>
      </c>
      <c r="FA10" s="8" t="s">
        <v>1917</v>
      </c>
      <c r="FB10" s="8" t="s">
        <v>1918</v>
      </c>
      <c r="FC10" s="8" t="s">
        <v>1919</v>
      </c>
      <c r="FD10" s="8" t="s">
        <v>1920</v>
      </c>
      <c r="FE10" s="8" t="s">
        <v>1921</v>
      </c>
      <c r="FF10" s="8" t="s">
        <v>1922</v>
      </c>
      <c r="FG10" s="8" t="s">
        <v>1923</v>
      </c>
      <c r="FH10" s="8" t="s">
        <v>1924</v>
      </c>
      <c r="FI10" s="8" t="s">
        <v>1925</v>
      </c>
      <c r="FJ10" s="8" t="s">
        <v>1926</v>
      </c>
      <c r="FK10" s="8" t="s">
        <v>1927</v>
      </c>
      <c r="FL10" s="8" t="s">
        <v>1928</v>
      </c>
      <c r="FM10" s="8" t="s">
        <v>1929</v>
      </c>
      <c r="FN10" s="8" t="s">
        <v>1930</v>
      </c>
      <c r="FO10" s="8" t="s">
        <v>1931</v>
      </c>
      <c r="FP10" s="8" t="s">
        <v>1932</v>
      </c>
      <c r="FQ10" s="8" t="s">
        <v>1933</v>
      </c>
      <c r="FR10" s="8" t="s">
        <v>1934</v>
      </c>
      <c r="FS10" s="8" t="s">
        <v>1935</v>
      </c>
      <c r="FT10" s="8" t="s">
        <v>1936</v>
      </c>
      <c r="FU10" s="8" t="s">
        <v>1937</v>
      </c>
      <c r="FV10" s="8" t="s">
        <v>1938</v>
      </c>
      <c r="FW10" s="8" t="s">
        <v>1939</v>
      </c>
      <c r="FX10" s="8" t="s">
        <v>1940</v>
      </c>
      <c r="FY10" s="8" t="s">
        <v>1941</v>
      </c>
      <c r="FZ10" s="8" t="s">
        <v>1942</v>
      </c>
      <c r="GA10" s="8" t="s">
        <v>1943</v>
      </c>
      <c r="GB10" s="8" t="s">
        <v>1944</v>
      </c>
      <c r="GC10" s="8" t="s">
        <v>1945</v>
      </c>
      <c r="GD10" s="8" t="s">
        <v>1946</v>
      </c>
      <c r="GE10" s="8" t="s">
        <v>1947</v>
      </c>
      <c r="GF10" s="8" t="s">
        <v>1948</v>
      </c>
      <c r="GG10" s="8" t="s">
        <v>1949</v>
      </c>
      <c r="GH10" s="8" t="s">
        <v>1950</v>
      </c>
      <c r="GI10" s="8" t="s">
        <v>1951</v>
      </c>
      <c r="GJ10" s="8" t="s">
        <v>1952</v>
      </c>
      <c r="GK10" s="8" t="s">
        <v>1953</v>
      </c>
      <c r="GL10" s="8" t="s">
        <v>1954</v>
      </c>
      <c r="GM10" s="8" t="s">
        <v>1955</v>
      </c>
      <c r="GN10" s="8" t="s">
        <v>1956</v>
      </c>
      <c r="GO10" s="8" t="s">
        <v>1957</v>
      </c>
      <c r="GP10" s="8" t="s">
        <v>1958</v>
      </c>
      <c r="GQ10" s="8" t="s">
        <v>1959</v>
      </c>
      <c r="GR10" s="8" t="s">
        <v>1960</v>
      </c>
      <c r="GS10" s="8" t="s">
        <v>1961</v>
      </c>
      <c r="GT10" s="8" t="s">
        <v>1962</v>
      </c>
      <c r="GU10" s="8" t="s">
        <v>1963</v>
      </c>
      <c r="GV10" s="8" t="s">
        <v>1964</v>
      </c>
      <c r="GW10" s="8" t="s">
        <v>1965</v>
      </c>
      <c r="GX10" s="8" t="s">
        <v>1966</v>
      </c>
      <c r="GY10" s="8" t="s">
        <v>1967</v>
      </c>
      <c r="GZ10" s="8" t="s">
        <v>1968</v>
      </c>
      <c r="HA10" s="8" t="s">
        <v>1969</v>
      </c>
      <c r="HB10" s="8" t="s">
        <v>1970</v>
      </c>
      <c r="HC10" s="8" t="s">
        <v>1971</v>
      </c>
      <c r="HD10" s="8" t="s">
        <v>1972</v>
      </c>
      <c r="HE10" s="8" t="s">
        <v>1973</v>
      </c>
      <c r="HF10" s="8" t="s">
        <v>1974</v>
      </c>
      <c r="HG10" s="8" t="s">
        <v>1975</v>
      </c>
      <c r="HH10" s="8" t="s">
        <v>1976</v>
      </c>
      <c r="HI10" s="8" t="s">
        <v>1977</v>
      </c>
      <c r="HJ10" s="8" t="s">
        <v>1978</v>
      </c>
      <c r="HK10" s="8" t="s">
        <v>1979</v>
      </c>
      <c r="HL10" s="8" t="s">
        <v>1980</v>
      </c>
      <c r="HM10" s="8" t="s">
        <v>1981</v>
      </c>
      <c r="HN10" s="8" t="s">
        <v>1982</v>
      </c>
      <c r="HO10" s="8" t="s">
        <v>1983</v>
      </c>
      <c r="HP10" s="8" t="s">
        <v>1984</v>
      </c>
      <c r="HQ10" s="8" t="s">
        <v>1985</v>
      </c>
      <c r="HR10" s="8" t="s">
        <v>1986</v>
      </c>
      <c r="HS10" s="8" t="s">
        <v>1987</v>
      </c>
      <c r="HT10" s="8" t="s">
        <v>1988</v>
      </c>
      <c r="HU10" s="8" t="s">
        <v>1989</v>
      </c>
      <c r="HV10" s="8" t="s">
        <v>1990</v>
      </c>
      <c r="HW10" s="8" t="s">
        <v>1991</v>
      </c>
      <c r="HX10" s="8" t="s">
        <v>1992</v>
      </c>
      <c r="HY10" s="8" t="s">
        <v>1993</v>
      </c>
      <c r="HZ10" s="8" t="s">
        <v>1994</v>
      </c>
      <c r="IA10" s="8" t="s">
        <v>1995</v>
      </c>
      <c r="IB10" s="8" t="s">
        <v>1996</v>
      </c>
      <c r="IC10" s="8" t="s">
        <v>1997</v>
      </c>
      <c r="ID10" s="8" t="s">
        <v>1998</v>
      </c>
      <c r="IE10" s="8" t="s">
        <v>1999</v>
      </c>
      <c r="IF10" s="8" t="s">
        <v>2000</v>
      </c>
      <c r="IG10" s="8" t="s">
        <v>2001</v>
      </c>
      <c r="IH10" s="8" t="s">
        <v>2002</v>
      </c>
      <c r="II10" s="8" t="s">
        <v>2003</v>
      </c>
      <c r="IJ10" s="8" t="s">
        <v>2004</v>
      </c>
      <c r="IK10" s="8" t="s">
        <v>2005</v>
      </c>
      <c r="IL10" s="8" t="s">
        <v>2006</v>
      </c>
      <c r="IM10" s="8" t="s">
        <v>2007</v>
      </c>
      <c r="IN10" s="8" t="s">
        <v>2008</v>
      </c>
      <c r="IO10" s="8" t="s">
        <v>2009</v>
      </c>
      <c r="IP10" s="8" t="s">
        <v>2010</v>
      </c>
      <c r="IQ10" s="8" t="s">
        <v>2011</v>
      </c>
    </row>
    <row r="11" spans="1:251">
      <c r="A11" s="10">
        <v>42036</v>
      </c>
      <c r="B11" s="9">
        <v>785.12800000000004</v>
      </c>
      <c r="C11" s="9">
        <v>460.98899999999998</v>
      </c>
      <c r="D11" s="9">
        <v>324.13900000000001</v>
      </c>
      <c r="E11" s="9">
        <v>462.19</v>
      </c>
      <c r="F11" s="9">
        <v>254.09</v>
      </c>
      <c r="G11" s="9">
        <v>208.1</v>
      </c>
      <c r="H11" s="9">
        <v>322.93799999999999</v>
      </c>
      <c r="I11" s="9">
        <v>206.899</v>
      </c>
      <c r="J11" s="9">
        <v>116.039</v>
      </c>
      <c r="K11" s="9">
        <v>237.99100000000001</v>
      </c>
      <c r="L11" s="9">
        <v>134.71100000000001</v>
      </c>
      <c r="M11" s="9">
        <v>103.28</v>
      </c>
      <c r="N11" s="9">
        <v>2737.0320000000002</v>
      </c>
      <c r="O11" s="9">
        <v>1470.2560000000001</v>
      </c>
      <c r="P11" s="9">
        <v>1266.7760000000001</v>
      </c>
      <c r="Q11" s="9">
        <v>4784.1329999999998</v>
      </c>
      <c r="R11" s="9">
        <v>2362.6410000000001</v>
      </c>
      <c r="S11" s="9">
        <v>2421.491</v>
      </c>
      <c r="T11" s="9">
        <v>828.74599999999998</v>
      </c>
      <c r="U11" s="9">
        <v>414.31400000000002</v>
      </c>
      <c r="V11" s="9">
        <v>414.43200000000002</v>
      </c>
      <c r="W11" s="9">
        <v>579.74699999999996</v>
      </c>
      <c r="X11" s="9">
        <v>296.71499999999997</v>
      </c>
      <c r="Y11" s="9">
        <v>283.03199999999998</v>
      </c>
      <c r="Z11" s="9">
        <v>386.01299999999998</v>
      </c>
      <c r="AA11" s="9">
        <v>210.69399999999999</v>
      </c>
      <c r="AB11" s="9">
        <v>175.31899999999999</v>
      </c>
      <c r="AC11" s="9">
        <v>193.73500000000001</v>
      </c>
      <c r="AD11" s="9">
        <v>86.022000000000006</v>
      </c>
      <c r="AE11" s="9">
        <v>107.71299999999999</v>
      </c>
      <c r="AF11" s="9">
        <v>82.671999999999997</v>
      </c>
      <c r="AG11" s="9">
        <v>33.664000000000001</v>
      </c>
      <c r="AH11" s="9">
        <v>49.008000000000003</v>
      </c>
      <c r="AI11" s="9">
        <v>86.305000000000007</v>
      </c>
      <c r="AJ11" s="9">
        <v>51.161999999999999</v>
      </c>
      <c r="AK11" s="9">
        <v>35.142000000000003</v>
      </c>
      <c r="AL11" s="9">
        <v>162.69300000000001</v>
      </c>
      <c r="AM11" s="9">
        <v>66.436000000000007</v>
      </c>
      <c r="AN11" s="9">
        <v>96.257000000000005</v>
      </c>
      <c r="AO11" s="9">
        <v>296.38499999999999</v>
      </c>
      <c r="AP11" s="9">
        <v>148.56700000000001</v>
      </c>
      <c r="AQ11" s="9">
        <v>147.81899999999999</v>
      </c>
      <c r="AR11" s="9">
        <v>162.84100000000001</v>
      </c>
      <c r="AS11" s="9">
        <v>88.069000000000003</v>
      </c>
      <c r="AT11" s="9">
        <v>74.772000000000006</v>
      </c>
      <c r="AU11" s="9">
        <v>11.741</v>
      </c>
      <c r="AV11" s="9">
        <v>3.5779999999999998</v>
      </c>
      <c r="AW11" s="9">
        <v>8.1630000000000003</v>
      </c>
      <c r="AX11" s="9">
        <v>133.54400000000001</v>
      </c>
      <c r="AY11" s="9">
        <v>60.497999999999998</v>
      </c>
      <c r="AZ11" s="9">
        <v>73.046000000000006</v>
      </c>
      <c r="BA11" s="9">
        <v>190.60400000000001</v>
      </c>
      <c r="BB11" s="9">
        <v>103.74299999999999</v>
      </c>
      <c r="BC11" s="9">
        <v>86.861999999999995</v>
      </c>
      <c r="BD11" s="9">
        <v>83.432000000000002</v>
      </c>
      <c r="BE11" s="9">
        <v>49.262999999999998</v>
      </c>
      <c r="BF11" s="9">
        <v>34.168999999999997</v>
      </c>
      <c r="BG11" s="9">
        <v>75.150000000000006</v>
      </c>
      <c r="BH11" s="9">
        <v>46.642000000000003</v>
      </c>
      <c r="BI11" s="9">
        <v>28.507999999999999</v>
      </c>
      <c r="BJ11" s="9">
        <v>13.606999999999999</v>
      </c>
      <c r="BK11" s="9">
        <v>5.7960000000000003</v>
      </c>
      <c r="BL11" s="9">
        <v>7.8120000000000003</v>
      </c>
      <c r="BM11" s="9">
        <v>115.45399999999999</v>
      </c>
      <c r="BN11" s="9">
        <v>57.100999999999999</v>
      </c>
      <c r="BO11" s="9">
        <v>58.353000000000002</v>
      </c>
      <c r="BP11" s="9">
        <v>2319.7289999999998</v>
      </c>
      <c r="BQ11" s="9">
        <v>1232.3</v>
      </c>
      <c r="BR11" s="9">
        <v>1087.4290000000001</v>
      </c>
      <c r="BS11" s="9">
        <v>458.01299999999998</v>
      </c>
      <c r="BT11" s="9">
        <v>229.602</v>
      </c>
      <c r="BU11" s="9">
        <v>228.411</v>
      </c>
      <c r="BV11" s="9">
        <v>125.661</v>
      </c>
      <c r="BW11" s="9">
        <v>64.816999999999993</v>
      </c>
      <c r="BX11" s="9">
        <v>60.843000000000004</v>
      </c>
      <c r="BY11" s="9">
        <v>135.465</v>
      </c>
      <c r="BZ11" s="9">
        <v>66.262</v>
      </c>
      <c r="CA11" s="9">
        <v>69.203000000000003</v>
      </c>
      <c r="CB11" s="9">
        <v>196.887</v>
      </c>
      <c r="CC11" s="9">
        <v>98.522999999999996</v>
      </c>
      <c r="CD11" s="9">
        <v>98.364000000000004</v>
      </c>
      <c r="CE11" s="9">
        <v>1861.7159999999999</v>
      </c>
      <c r="CF11" s="9">
        <v>1002.698</v>
      </c>
      <c r="CG11" s="9">
        <v>859.01800000000003</v>
      </c>
      <c r="CH11" s="9">
        <v>839.43</v>
      </c>
      <c r="CI11" s="9">
        <v>440.42500000000001</v>
      </c>
      <c r="CJ11" s="9">
        <v>399.005</v>
      </c>
      <c r="CK11" s="9">
        <v>238.71799999999999</v>
      </c>
      <c r="CL11" s="9">
        <v>131.60300000000001</v>
      </c>
      <c r="CM11" s="9">
        <v>107.114</v>
      </c>
      <c r="CN11" s="9">
        <v>227.68799999999999</v>
      </c>
      <c r="CO11" s="9">
        <v>111.694</v>
      </c>
      <c r="CP11" s="9">
        <v>115.994</v>
      </c>
      <c r="CQ11" s="9">
        <v>373.02499999999998</v>
      </c>
      <c r="CR11" s="9">
        <v>197.12799999999999</v>
      </c>
      <c r="CS11" s="9">
        <v>175.89699999999999</v>
      </c>
      <c r="CT11" s="9">
        <v>1022.2859999999999</v>
      </c>
      <c r="CU11" s="9">
        <v>562.27300000000002</v>
      </c>
      <c r="CV11" s="9">
        <v>460.01299999999998</v>
      </c>
      <c r="CW11" s="9">
        <v>468.76400000000001</v>
      </c>
      <c r="CX11" s="9">
        <v>248.584</v>
      </c>
      <c r="CY11" s="9">
        <v>220.18</v>
      </c>
      <c r="CZ11" s="9">
        <v>553.52200000000005</v>
      </c>
      <c r="DA11" s="9">
        <v>313.68799999999999</v>
      </c>
      <c r="DB11" s="9">
        <v>239.834</v>
      </c>
      <c r="DC11" s="9">
        <v>341.62700000000001</v>
      </c>
      <c r="DD11" s="9">
        <v>187.45099999999999</v>
      </c>
      <c r="DE11" s="9">
        <v>154.17599999999999</v>
      </c>
      <c r="DF11" s="9">
        <v>211.89500000000001</v>
      </c>
      <c r="DG11" s="9">
        <v>126.23699999999999</v>
      </c>
      <c r="DH11" s="9">
        <v>85.658000000000001</v>
      </c>
      <c r="DI11" s="9">
        <v>197.85900000000001</v>
      </c>
      <c r="DJ11" s="9">
        <v>110.514</v>
      </c>
      <c r="DK11" s="9">
        <v>87.344999999999999</v>
      </c>
      <c r="DL11" s="9">
        <v>2121.87</v>
      </c>
      <c r="DM11" s="9">
        <v>1121.7860000000001</v>
      </c>
      <c r="DN11" s="9">
        <v>1000.0839999999999</v>
      </c>
      <c r="DO11" s="9">
        <v>3754.866</v>
      </c>
      <c r="DP11" s="9">
        <v>1854.3630000000001</v>
      </c>
      <c r="DQ11" s="9">
        <v>1900.5029999999999</v>
      </c>
      <c r="DR11" s="9">
        <v>578.71500000000003</v>
      </c>
      <c r="DS11" s="9">
        <v>297.54599999999999</v>
      </c>
      <c r="DT11" s="9">
        <v>281.16800000000001</v>
      </c>
      <c r="DU11" s="9">
        <v>400.13900000000001</v>
      </c>
      <c r="DV11" s="9">
        <v>212.017</v>
      </c>
      <c r="DW11" s="9">
        <v>188.12200000000001</v>
      </c>
      <c r="DX11" s="9">
        <v>284.14600000000002</v>
      </c>
      <c r="DY11" s="9">
        <v>154.54</v>
      </c>
      <c r="DZ11" s="9">
        <v>129.60599999999999</v>
      </c>
      <c r="EA11" s="9">
        <v>115.99299999999999</v>
      </c>
      <c r="EB11" s="9">
        <v>57.476999999999997</v>
      </c>
      <c r="EC11" s="9">
        <v>58.515999999999998</v>
      </c>
      <c r="ED11" s="9">
        <v>55.454999999999998</v>
      </c>
      <c r="EE11" s="9">
        <v>23.571000000000002</v>
      </c>
      <c r="EF11" s="9">
        <v>31.884</v>
      </c>
      <c r="EG11" s="9">
        <v>67.873999999999995</v>
      </c>
      <c r="EH11" s="9">
        <v>41.981999999999999</v>
      </c>
      <c r="EI11" s="9">
        <v>25.891999999999999</v>
      </c>
      <c r="EJ11" s="9">
        <v>110.70099999999999</v>
      </c>
      <c r="EK11" s="9">
        <v>43.546999999999997</v>
      </c>
      <c r="EL11" s="9">
        <v>67.153999999999996</v>
      </c>
      <c r="EM11" s="9">
        <v>222.39500000000001</v>
      </c>
      <c r="EN11" s="9">
        <v>96.661000000000001</v>
      </c>
      <c r="EO11" s="9">
        <v>125.73399999999999</v>
      </c>
      <c r="EP11" s="9">
        <v>130.774</v>
      </c>
      <c r="EQ11" s="9">
        <v>63.798000000000002</v>
      </c>
      <c r="ER11" s="9">
        <v>66.974999999999994</v>
      </c>
      <c r="ES11" s="9">
        <v>17.907</v>
      </c>
      <c r="ET11" s="9">
        <v>5.9009999999999998</v>
      </c>
      <c r="EU11" s="9">
        <v>12.006</v>
      </c>
      <c r="EV11" s="9">
        <v>91.620999999999995</v>
      </c>
      <c r="EW11" s="9">
        <v>32.862000000000002</v>
      </c>
      <c r="EX11" s="9">
        <v>58.759</v>
      </c>
      <c r="EY11" s="9">
        <v>154.03899999999999</v>
      </c>
      <c r="EZ11" s="9">
        <v>99.382000000000005</v>
      </c>
      <c r="FA11" s="9">
        <v>54.656999999999996</v>
      </c>
      <c r="FB11" s="9">
        <v>80.019000000000005</v>
      </c>
      <c r="FC11" s="9">
        <v>56.73</v>
      </c>
      <c r="FD11" s="9">
        <v>23.289000000000001</v>
      </c>
      <c r="FE11" s="9">
        <v>67.085999999999999</v>
      </c>
      <c r="FF11" s="9">
        <v>46.715000000000003</v>
      </c>
      <c r="FG11" s="9">
        <v>20.37</v>
      </c>
      <c r="FH11" s="9">
        <v>9.2710000000000008</v>
      </c>
      <c r="FI11" s="9">
        <v>4.03</v>
      </c>
      <c r="FJ11" s="9">
        <v>5.2409999999999997</v>
      </c>
      <c r="FK11" s="9">
        <v>86.953999999999994</v>
      </c>
      <c r="FL11" s="9">
        <v>52.665999999999997</v>
      </c>
      <c r="FM11" s="9">
        <v>34.286999999999999</v>
      </c>
      <c r="FN11" s="9">
        <v>800.74</v>
      </c>
      <c r="FO11" s="9">
        <v>429.67500000000001</v>
      </c>
      <c r="FP11" s="9">
        <v>371.065</v>
      </c>
      <c r="FQ11" s="9">
        <v>129.32599999999999</v>
      </c>
      <c r="FR11" s="9">
        <v>70.230999999999995</v>
      </c>
      <c r="FS11" s="9">
        <v>59.094999999999999</v>
      </c>
      <c r="FT11" s="9">
        <v>38.936</v>
      </c>
      <c r="FU11" s="9">
        <v>22.087</v>
      </c>
      <c r="FV11" s="9">
        <v>16.849</v>
      </c>
      <c r="FW11" s="9">
        <v>36.020000000000003</v>
      </c>
      <c r="FX11" s="9">
        <v>16.605</v>
      </c>
      <c r="FY11" s="9">
        <v>19.414000000000001</v>
      </c>
      <c r="FZ11" s="9">
        <v>54.371000000000002</v>
      </c>
      <c r="GA11" s="9">
        <v>31.539000000000001</v>
      </c>
      <c r="GB11" s="9">
        <v>22.832000000000001</v>
      </c>
      <c r="GC11" s="9">
        <v>671.41399999999999</v>
      </c>
      <c r="GD11" s="9">
        <v>359.44299999999998</v>
      </c>
      <c r="GE11" s="9">
        <v>311.97000000000003</v>
      </c>
      <c r="GF11" s="9">
        <v>271.72899999999998</v>
      </c>
      <c r="GG11" s="9">
        <v>140.83099999999999</v>
      </c>
      <c r="GH11" s="9">
        <v>130.89699999999999</v>
      </c>
      <c r="GI11" s="9">
        <v>61.121000000000002</v>
      </c>
      <c r="GJ11" s="9">
        <v>28.972999999999999</v>
      </c>
      <c r="GK11" s="9">
        <v>32.146999999999998</v>
      </c>
      <c r="GL11" s="9">
        <v>83.313000000000002</v>
      </c>
      <c r="GM11" s="9">
        <v>47.593000000000004</v>
      </c>
      <c r="GN11" s="9">
        <v>35.72</v>
      </c>
      <c r="GO11" s="9">
        <v>127.295</v>
      </c>
      <c r="GP11" s="9">
        <v>64.263999999999996</v>
      </c>
      <c r="GQ11" s="9">
        <v>63.03</v>
      </c>
      <c r="GR11" s="9">
        <v>399.685</v>
      </c>
      <c r="GS11" s="9">
        <v>218.61199999999999</v>
      </c>
      <c r="GT11" s="9">
        <v>181.07300000000001</v>
      </c>
      <c r="GU11" s="9">
        <v>167.601</v>
      </c>
      <c r="GV11" s="9">
        <v>86.614000000000004</v>
      </c>
      <c r="GW11" s="9">
        <v>80.986999999999995</v>
      </c>
      <c r="GX11" s="9">
        <v>232.084</v>
      </c>
      <c r="GY11" s="9">
        <v>131.99799999999999</v>
      </c>
      <c r="GZ11" s="9">
        <v>100.086</v>
      </c>
      <c r="HA11" s="9">
        <v>123.26300000000001</v>
      </c>
      <c r="HB11" s="9">
        <v>67.513999999999996</v>
      </c>
      <c r="HC11" s="9">
        <v>55.75</v>
      </c>
      <c r="HD11" s="9">
        <v>108.821</v>
      </c>
      <c r="HE11" s="9">
        <v>64.484999999999999</v>
      </c>
      <c r="HF11" s="9">
        <v>44.335999999999999</v>
      </c>
      <c r="HG11" s="9">
        <v>51.555</v>
      </c>
      <c r="HH11" s="9">
        <v>27.527999999999999</v>
      </c>
      <c r="HI11" s="9">
        <v>24.026</v>
      </c>
      <c r="HJ11" s="9">
        <v>749.18499999999995</v>
      </c>
      <c r="HK11" s="9">
        <v>402.14600000000002</v>
      </c>
      <c r="HL11" s="9">
        <v>347.03899999999999</v>
      </c>
      <c r="HM11" s="9">
        <v>1373.9829999999999</v>
      </c>
      <c r="HN11" s="9">
        <v>675.81899999999996</v>
      </c>
      <c r="HO11" s="9">
        <v>698.16499999999996</v>
      </c>
      <c r="HP11" s="9">
        <v>198.07599999999999</v>
      </c>
      <c r="HQ11" s="9">
        <v>97.04</v>
      </c>
      <c r="HR11" s="9">
        <v>101.035</v>
      </c>
      <c r="HS11" s="9">
        <v>132.03100000000001</v>
      </c>
      <c r="HT11" s="9">
        <v>65.753</v>
      </c>
      <c r="HU11" s="9">
        <v>66.278999999999996</v>
      </c>
      <c r="HV11" s="9">
        <v>87.599000000000004</v>
      </c>
      <c r="HW11" s="9">
        <v>46.704999999999998</v>
      </c>
      <c r="HX11" s="9">
        <v>40.895000000000003</v>
      </c>
      <c r="HY11" s="9">
        <v>44.432000000000002</v>
      </c>
      <c r="HZ11" s="9">
        <v>19.047999999999998</v>
      </c>
      <c r="IA11" s="9">
        <v>25.384</v>
      </c>
      <c r="IB11" s="9">
        <v>17.558</v>
      </c>
      <c r="IC11" s="9">
        <v>5.8819999999999997</v>
      </c>
      <c r="ID11" s="9">
        <v>11.675000000000001</v>
      </c>
      <c r="IE11" s="9">
        <v>25.183</v>
      </c>
      <c r="IF11" s="9">
        <v>14.333</v>
      </c>
      <c r="IG11" s="9">
        <v>10.85</v>
      </c>
      <c r="IH11" s="9">
        <v>40.860999999999997</v>
      </c>
      <c r="II11" s="9">
        <v>16.954999999999998</v>
      </c>
      <c r="IJ11" s="9">
        <v>23.905999999999999</v>
      </c>
      <c r="IK11" s="9">
        <v>69.774000000000001</v>
      </c>
      <c r="IL11" s="9">
        <v>34.908000000000001</v>
      </c>
      <c r="IM11" s="9">
        <v>34.866</v>
      </c>
      <c r="IN11" s="9">
        <v>36.222000000000001</v>
      </c>
      <c r="IO11" s="9">
        <v>19.61</v>
      </c>
      <c r="IP11" s="9">
        <v>16.611999999999998</v>
      </c>
      <c r="IQ11" s="9">
        <v>3.9769999999999999</v>
      </c>
    </row>
    <row r="12" spans="1:251">
      <c r="A12" s="10">
        <v>42401</v>
      </c>
      <c r="B12" s="9">
        <v>805.13699999999994</v>
      </c>
      <c r="C12" s="9">
        <v>465.26</v>
      </c>
      <c r="D12" s="9">
        <v>339.87799999999999</v>
      </c>
      <c r="E12" s="9">
        <v>478.87200000000001</v>
      </c>
      <c r="F12" s="9">
        <v>266.80500000000001</v>
      </c>
      <c r="G12" s="9">
        <v>212.06700000000001</v>
      </c>
      <c r="H12" s="9">
        <v>326.26499999999999</v>
      </c>
      <c r="I12" s="9">
        <v>198.45500000000001</v>
      </c>
      <c r="J12" s="9">
        <v>127.81</v>
      </c>
      <c r="K12" s="9">
        <v>245.774</v>
      </c>
      <c r="L12" s="9">
        <v>142.15899999999999</v>
      </c>
      <c r="M12" s="9">
        <v>103.61499999999999</v>
      </c>
      <c r="N12" s="9">
        <v>2800.1889999999999</v>
      </c>
      <c r="O12" s="9">
        <v>1512.2159999999999</v>
      </c>
      <c r="P12" s="9">
        <v>1287.973</v>
      </c>
      <c r="Q12" s="9">
        <v>4906.0450000000001</v>
      </c>
      <c r="R12" s="9">
        <v>2412.5630000000001</v>
      </c>
      <c r="S12" s="9">
        <v>2493.4830000000002</v>
      </c>
      <c r="T12" s="9">
        <v>810.25</v>
      </c>
      <c r="U12" s="9">
        <v>409.18299999999999</v>
      </c>
      <c r="V12" s="9">
        <v>401.06700000000001</v>
      </c>
      <c r="W12" s="9">
        <v>573.23699999999997</v>
      </c>
      <c r="X12" s="9">
        <v>303.09399999999999</v>
      </c>
      <c r="Y12" s="9">
        <v>270.14299999999997</v>
      </c>
      <c r="Z12" s="9">
        <v>364.84199999999998</v>
      </c>
      <c r="AA12" s="9">
        <v>206.60900000000001</v>
      </c>
      <c r="AB12" s="9">
        <v>158.233</v>
      </c>
      <c r="AC12" s="9">
        <v>208.39500000000001</v>
      </c>
      <c r="AD12" s="9">
        <v>96.486000000000004</v>
      </c>
      <c r="AE12" s="9">
        <v>111.91</v>
      </c>
      <c r="AF12" s="9">
        <v>70.016999999999996</v>
      </c>
      <c r="AG12" s="9">
        <v>30.361000000000001</v>
      </c>
      <c r="AH12" s="9">
        <v>39.655000000000001</v>
      </c>
      <c r="AI12" s="9">
        <v>71.075000000000003</v>
      </c>
      <c r="AJ12" s="9">
        <v>37.113</v>
      </c>
      <c r="AK12" s="9">
        <v>33.960999999999999</v>
      </c>
      <c r="AL12" s="9">
        <v>165.93799999999999</v>
      </c>
      <c r="AM12" s="9">
        <v>68.974999999999994</v>
      </c>
      <c r="AN12" s="9">
        <v>96.962999999999994</v>
      </c>
      <c r="AO12" s="9">
        <v>323.20400000000001</v>
      </c>
      <c r="AP12" s="9">
        <v>157.75299999999999</v>
      </c>
      <c r="AQ12" s="9">
        <v>165.45099999999999</v>
      </c>
      <c r="AR12" s="9">
        <v>190.64599999999999</v>
      </c>
      <c r="AS12" s="9">
        <v>108.43300000000001</v>
      </c>
      <c r="AT12" s="9">
        <v>82.213999999999999</v>
      </c>
      <c r="AU12" s="9">
        <v>22.661999999999999</v>
      </c>
      <c r="AV12" s="9">
        <v>8.5760000000000005</v>
      </c>
      <c r="AW12" s="9">
        <v>14.085000000000001</v>
      </c>
      <c r="AX12" s="9">
        <v>132.55699999999999</v>
      </c>
      <c r="AY12" s="9">
        <v>49.32</v>
      </c>
      <c r="AZ12" s="9">
        <v>83.236999999999995</v>
      </c>
      <c r="BA12" s="9">
        <v>159.583</v>
      </c>
      <c r="BB12" s="9">
        <v>90.495000000000005</v>
      </c>
      <c r="BC12" s="9">
        <v>69.087999999999994</v>
      </c>
      <c r="BD12" s="9">
        <v>72.468000000000004</v>
      </c>
      <c r="BE12" s="9">
        <v>40.673000000000002</v>
      </c>
      <c r="BF12" s="9">
        <v>31.795000000000002</v>
      </c>
      <c r="BG12" s="9">
        <v>55.127000000000002</v>
      </c>
      <c r="BH12" s="9">
        <v>33.725999999999999</v>
      </c>
      <c r="BI12" s="9">
        <v>21.401</v>
      </c>
      <c r="BJ12" s="9">
        <v>4.9740000000000002</v>
      </c>
      <c r="BK12" s="9">
        <v>2.714</v>
      </c>
      <c r="BL12" s="9">
        <v>2.2599999999999998</v>
      </c>
      <c r="BM12" s="9">
        <v>104.455</v>
      </c>
      <c r="BN12" s="9">
        <v>56.768000000000001</v>
      </c>
      <c r="BO12" s="9">
        <v>47.686999999999998</v>
      </c>
      <c r="BP12" s="9">
        <v>2368.625</v>
      </c>
      <c r="BQ12" s="9">
        <v>1253.463</v>
      </c>
      <c r="BR12" s="9">
        <v>1115.162</v>
      </c>
      <c r="BS12" s="9">
        <v>438.17099999999999</v>
      </c>
      <c r="BT12" s="9">
        <v>238.572</v>
      </c>
      <c r="BU12" s="9">
        <v>199.59800000000001</v>
      </c>
      <c r="BV12" s="9">
        <v>112.504</v>
      </c>
      <c r="BW12" s="9">
        <v>68.801000000000002</v>
      </c>
      <c r="BX12" s="9">
        <v>43.704000000000001</v>
      </c>
      <c r="BY12" s="9">
        <v>124.965</v>
      </c>
      <c r="BZ12" s="9">
        <v>65.587000000000003</v>
      </c>
      <c r="CA12" s="9">
        <v>59.378</v>
      </c>
      <c r="CB12" s="9">
        <v>200.70099999999999</v>
      </c>
      <c r="CC12" s="9">
        <v>104.185</v>
      </c>
      <c r="CD12" s="9">
        <v>96.516000000000005</v>
      </c>
      <c r="CE12" s="9">
        <v>1930.4549999999999</v>
      </c>
      <c r="CF12" s="9">
        <v>1014.891</v>
      </c>
      <c r="CG12" s="9">
        <v>915.56399999999996</v>
      </c>
      <c r="CH12" s="9">
        <v>851.70399999999995</v>
      </c>
      <c r="CI12" s="9">
        <v>443.601</v>
      </c>
      <c r="CJ12" s="9">
        <v>408.10300000000001</v>
      </c>
      <c r="CK12" s="9">
        <v>265.64400000000001</v>
      </c>
      <c r="CL12" s="9">
        <v>132.624</v>
      </c>
      <c r="CM12" s="9">
        <v>133.02099999999999</v>
      </c>
      <c r="CN12" s="9">
        <v>229.95500000000001</v>
      </c>
      <c r="CO12" s="9">
        <v>116.33199999999999</v>
      </c>
      <c r="CP12" s="9">
        <v>113.623</v>
      </c>
      <c r="CQ12" s="9">
        <v>356.10500000000002</v>
      </c>
      <c r="CR12" s="9">
        <v>194.64500000000001</v>
      </c>
      <c r="CS12" s="9">
        <v>161.46</v>
      </c>
      <c r="CT12" s="9">
        <v>1078.751</v>
      </c>
      <c r="CU12" s="9">
        <v>571.29</v>
      </c>
      <c r="CV12" s="9">
        <v>507.46100000000001</v>
      </c>
      <c r="CW12" s="9">
        <v>510.76499999999999</v>
      </c>
      <c r="CX12" s="9">
        <v>261.88</v>
      </c>
      <c r="CY12" s="9">
        <v>248.88399999999999</v>
      </c>
      <c r="CZ12" s="9">
        <v>567.98599999999999</v>
      </c>
      <c r="DA12" s="9">
        <v>309.41000000000003</v>
      </c>
      <c r="DB12" s="9">
        <v>258.57600000000002</v>
      </c>
      <c r="DC12" s="9">
        <v>336.77300000000002</v>
      </c>
      <c r="DD12" s="9">
        <v>172.16499999999999</v>
      </c>
      <c r="DE12" s="9">
        <v>164.608</v>
      </c>
      <c r="DF12" s="9">
        <v>231.21299999999999</v>
      </c>
      <c r="DG12" s="9">
        <v>137.245</v>
      </c>
      <c r="DH12" s="9">
        <v>93.968000000000004</v>
      </c>
      <c r="DI12" s="9">
        <v>179.02699999999999</v>
      </c>
      <c r="DJ12" s="9">
        <v>105.515</v>
      </c>
      <c r="DK12" s="9">
        <v>73.512</v>
      </c>
      <c r="DL12" s="9">
        <v>2189.598</v>
      </c>
      <c r="DM12" s="9">
        <v>1147.9480000000001</v>
      </c>
      <c r="DN12" s="9">
        <v>1041.6500000000001</v>
      </c>
      <c r="DO12" s="9">
        <v>3775.241</v>
      </c>
      <c r="DP12" s="9">
        <v>1858.221</v>
      </c>
      <c r="DQ12" s="9">
        <v>1917.02</v>
      </c>
      <c r="DR12" s="9">
        <v>544.10900000000004</v>
      </c>
      <c r="DS12" s="9">
        <v>281.601</v>
      </c>
      <c r="DT12" s="9">
        <v>262.50799999999998</v>
      </c>
      <c r="DU12" s="9">
        <v>362.28800000000001</v>
      </c>
      <c r="DV12" s="9">
        <v>186.108</v>
      </c>
      <c r="DW12" s="9">
        <v>176.18</v>
      </c>
      <c r="DX12" s="9">
        <v>248.661</v>
      </c>
      <c r="DY12" s="9">
        <v>140.40899999999999</v>
      </c>
      <c r="DZ12" s="9">
        <v>108.252</v>
      </c>
      <c r="EA12" s="9">
        <v>113.627</v>
      </c>
      <c r="EB12" s="9">
        <v>45.698999999999998</v>
      </c>
      <c r="EC12" s="9">
        <v>67.927999999999997</v>
      </c>
      <c r="ED12" s="9">
        <v>45.648000000000003</v>
      </c>
      <c r="EE12" s="9">
        <v>19.003</v>
      </c>
      <c r="EF12" s="9">
        <v>26.645</v>
      </c>
      <c r="EG12" s="9">
        <v>65.887</v>
      </c>
      <c r="EH12" s="9">
        <v>41.524000000000001</v>
      </c>
      <c r="EI12" s="9">
        <v>24.363</v>
      </c>
      <c r="EJ12" s="9">
        <v>115.934</v>
      </c>
      <c r="EK12" s="9">
        <v>53.969000000000001</v>
      </c>
      <c r="EL12" s="9">
        <v>61.965000000000003</v>
      </c>
      <c r="EM12" s="9">
        <v>220.374</v>
      </c>
      <c r="EN12" s="9">
        <v>102.955</v>
      </c>
      <c r="EO12" s="9">
        <v>117.419</v>
      </c>
      <c r="EP12" s="9">
        <v>131.578</v>
      </c>
      <c r="EQ12" s="9">
        <v>70.105000000000004</v>
      </c>
      <c r="ER12" s="9">
        <v>61.472999999999999</v>
      </c>
      <c r="ES12" s="9">
        <v>16.3</v>
      </c>
      <c r="ET12" s="9">
        <v>7.0810000000000004</v>
      </c>
      <c r="EU12" s="9">
        <v>9.2189999999999994</v>
      </c>
      <c r="EV12" s="9">
        <v>88.796000000000006</v>
      </c>
      <c r="EW12" s="9">
        <v>32.85</v>
      </c>
      <c r="EX12" s="9">
        <v>55.945999999999998</v>
      </c>
      <c r="EY12" s="9">
        <v>140.47399999999999</v>
      </c>
      <c r="EZ12" s="9">
        <v>98.052000000000007</v>
      </c>
      <c r="FA12" s="9">
        <v>42.421999999999997</v>
      </c>
      <c r="FB12" s="9">
        <v>73.625</v>
      </c>
      <c r="FC12" s="9">
        <v>50.226999999999997</v>
      </c>
      <c r="FD12" s="9">
        <v>23.398</v>
      </c>
      <c r="FE12" s="9">
        <v>47.448999999999998</v>
      </c>
      <c r="FF12" s="9">
        <v>35.408999999999999</v>
      </c>
      <c r="FG12" s="9">
        <v>12.04</v>
      </c>
      <c r="FH12" s="9">
        <v>6.7889999999999997</v>
      </c>
      <c r="FI12" s="9">
        <v>5.3659999999999997</v>
      </c>
      <c r="FJ12" s="9">
        <v>1.423</v>
      </c>
      <c r="FK12" s="9">
        <v>93.025000000000006</v>
      </c>
      <c r="FL12" s="9">
        <v>62.643000000000001</v>
      </c>
      <c r="FM12" s="9">
        <v>30.382000000000001</v>
      </c>
      <c r="FN12" s="9">
        <v>808.17399999999998</v>
      </c>
      <c r="FO12" s="9">
        <v>426.23599999999999</v>
      </c>
      <c r="FP12" s="9">
        <v>381.93799999999999</v>
      </c>
      <c r="FQ12" s="9">
        <v>139.95599999999999</v>
      </c>
      <c r="FR12" s="9">
        <v>72.546000000000006</v>
      </c>
      <c r="FS12" s="9">
        <v>67.409000000000006</v>
      </c>
      <c r="FT12" s="9">
        <v>37.612000000000002</v>
      </c>
      <c r="FU12" s="9">
        <v>20.148</v>
      </c>
      <c r="FV12" s="9">
        <v>17.465</v>
      </c>
      <c r="FW12" s="9">
        <v>39.079000000000001</v>
      </c>
      <c r="FX12" s="9">
        <v>21.291</v>
      </c>
      <c r="FY12" s="9">
        <v>17.789000000000001</v>
      </c>
      <c r="FZ12" s="9">
        <v>63.264000000000003</v>
      </c>
      <c r="GA12" s="9">
        <v>31.108000000000001</v>
      </c>
      <c r="GB12" s="9">
        <v>32.155999999999999</v>
      </c>
      <c r="GC12" s="9">
        <v>668.21799999999996</v>
      </c>
      <c r="GD12" s="9">
        <v>353.69</v>
      </c>
      <c r="GE12" s="9">
        <v>314.529</v>
      </c>
      <c r="GF12" s="9">
        <v>267.52100000000002</v>
      </c>
      <c r="GG12" s="9">
        <v>142.38499999999999</v>
      </c>
      <c r="GH12" s="9">
        <v>125.136</v>
      </c>
      <c r="GI12" s="9">
        <v>76.238</v>
      </c>
      <c r="GJ12" s="9">
        <v>39.371000000000002</v>
      </c>
      <c r="GK12" s="9">
        <v>36.866</v>
      </c>
      <c r="GL12" s="9">
        <v>79.179000000000002</v>
      </c>
      <c r="GM12" s="9">
        <v>42.948999999999998</v>
      </c>
      <c r="GN12" s="9">
        <v>36.228999999999999</v>
      </c>
      <c r="GO12" s="9">
        <v>112.105</v>
      </c>
      <c r="GP12" s="9">
        <v>60.064999999999998</v>
      </c>
      <c r="GQ12" s="9">
        <v>52.04</v>
      </c>
      <c r="GR12" s="9">
        <v>400.697</v>
      </c>
      <c r="GS12" s="9">
        <v>211.304</v>
      </c>
      <c r="GT12" s="9">
        <v>189.393</v>
      </c>
      <c r="GU12" s="9">
        <v>160.328</v>
      </c>
      <c r="GV12" s="9">
        <v>76.876000000000005</v>
      </c>
      <c r="GW12" s="9">
        <v>83.450999999999993</v>
      </c>
      <c r="GX12" s="9">
        <v>240.369</v>
      </c>
      <c r="GY12" s="9">
        <v>134.428</v>
      </c>
      <c r="GZ12" s="9">
        <v>105.94199999999999</v>
      </c>
      <c r="HA12" s="9">
        <v>146.34399999999999</v>
      </c>
      <c r="HB12" s="9">
        <v>76.082999999999998</v>
      </c>
      <c r="HC12" s="9">
        <v>70.260000000000005</v>
      </c>
      <c r="HD12" s="9">
        <v>94.025999999999996</v>
      </c>
      <c r="HE12" s="9">
        <v>58.344000000000001</v>
      </c>
      <c r="HF12" s="9">
        <v>35.680999999999997</v>
      </c>
      <c r="HG12" s="9">
        <v>59.548999999999999</v>
      </c>
      <c r="HH12" s="9">
        <v>32.131999999999998</v>
      </c>
      <c r="HI12" s="9">
        <v>27.417000000000002</v>
      </c>
      <c r="HJ12" s="9">
        <v>748.625</v>
      </c>
      <c r="HK12" s="9">
        <v>394.10399999999998</v>
      </c>
      <c r="HL12" s="9">
        <v>354.52199999999999</v>
      </c>
      <c r="HM12" s="9">
        <v>1371.519</v>
      </c>
      <c r="HN12" s="9">
        <v>676.01700000000005</v>
      </c>
      <c r="HO12" s="9">
        <v>695.50199999999995</v>
      </c>
      <c r="HP12" s="9">
        <v>206.06899999999999</v>
      </c>
      <c r="HQ12" s="9">
        <v>97.334000000000003</v>
      </c>
      <c r="HR12" s="9">
        <v>108.735</v>
      </c>
      <c r="HS12" s="9">
        <v>138.57599999999999</v>
      </c>
      <c r="HT12" s="9">
        <v>65.049000000000007</v>
      </c>
      <c r="HU12" s="9">
        <v>73.527000000000001</v>
      </c>
      <c r="HV12" s="9">
        <v>84.078000000000003</v>
      </c>
      <c r="HW12" s="9">
        <v>44.01</v>
      </c>
      <c r="HX12" s="9">
        <v>40.069000000000003</v>
      </c>
      <c r="HY12" s="9">
        <v>54.497</v>
      </c>
      <c r="HZ12" s="9">
        <v>21.039000000000001</v>
      </c>
      <c r="IA12" s="9">
        <v>33.457999999999998</v>
      </c>
      <c r="IB12" s="9">
        <v>22.802</v>
      </c>
      <c r="IC12" s="9">
        <v>9.8030000000000008</v>
      </c>
      <c r="ID12" s="9">
        <v>12.999000000000001</v>
      </c>
      <c r="IE12" s="9">
        <v>25.032</v>
      </c>
      <c r="IF12" s="9">
        <v>14.321999999999999</v>
      </c>
      <c r="IG12" s="9">
        <v>10.71</v>
      </c>
      <c r="IH12" s="9">
        <v>42.462000000000003</v>
      </c>
      <c r="II12" s="9">
        <v>17.963000000000001</v>
      </c>
      <c r="IJ12" s="9">
        <v>24.498000000000001</v>
      </c>
      <c r="IK12" s="9">
        <v>77.867000000000004</v>
      </c>
      <c r="IL12" s="9">
        <v>33.924999999999997</v>
      </c>
      <c r="IM12" s="9">
        <v>43.941000000000003</v>
      </c>
      <c r="IN12" s="9">
        <v>41.512999999999998</v>
      </c>
      <c r="IO12" s="9">
        <v>20.04</v>
      </c>
      <c r="IP12" s="9">
        <v>21.472999999999999</v>
      </c>
      <c r="IQ12" s="9">
        <v>5.9130000000000003</v>
      </c>
    </row>
    <row r="13" spans="1:251">
      <c r="A13" s="10">
        <v>42767</v>
      </c>
      <c r="B13" s="9">
        <v>832.26599999999996</v>
      </c>
      <c r="C13" s="9">
        <v>472.49799999999999</v>
      </c>
      <c r="D13" s="9">
        <v>359.767</v>
      </c>
      <c r="E13" s="9">
        <v>503.10300000000001</v>
      </c>
      <c r="F13" s="9">
        <v>269.15199999999999</v>
      </c>
      <c r="G13" s="9">
        <v>233.95099999999999</v>
      </c>
      <c r="H13" s="9">
        <v>329.16300000000001</v>
      </c>
      <c r="I13" s="9">
        <v>203.34700000000001</v>
      </c>
      <c r="J13" s="9">
        <v>125.816</v>
      </c>
      <c r="K13" s="9">
        <v>243.596</v>
      </c>
      <c r="L13" s="9">
        <v>142.50899999999999</v>
      </c>
      <c r="M13" s="9">
        <v>101.087</v>
      </c>
      <c r="N13" s="9">
        <v>2890.0810000000001</v>
      </c>
      <c r="O13" s="9">
        <v>1536.0640000000001</v>
      </c>
      <c r="P13" s="9">
        <v>1354.0170000000001</v>
      </c>
      <c r="Q13" s="9">
        <v>4992.7550000000001</v>
      </c>
      <c r="R13" s="9">
        <v>2445.4250000000002</v>
      </c>
      <c r="S13" s="9">
        <v>2547.33</v>
      </c>
      <c r="T13" s="9">
        <v>803.70899999999995</v>
      </c>
      <c r="U13" s="9">
        <v>388.92200000000003</v>
      </c>
      <c r="V13" s="9">
        <v>414.78699999999998</v>
      </c>
      <c r="W13" s="9">
        <v>542.42899999999997</v>
      </c>
      <c r="X13" s="9">
        <v>275.52100000000002</v>
      </c>
      <c r="Y13" s="9">
        <v>266.90800000000002</v>
      </c>
      <c r="Z13" s="9">
        <v>355.137</v>
      </c>
      <c r="AA13" s="9">
        <v>198.49</v>
      </c>
      <c r="AB13" s="9">
        <v>156.64699999999999</v>
      </c>
      <c r="AC13" s="9">
        <v>187.292</v>
      </c>
      <c r="AD13" s="9">
        <v>77.031000000000006</v>
      </c>
      <c r="AE13" s="9">
        <v>110.261</v>
      </c>
      <c r="AF13" s="9">
        <v>76.358999999999995</v>
      </c>
      <c r="AG13" s="9">
        <v>28.803000000000001</v>
      </c>
      <c r="AH13" s="9">
        <v>47.555999999999997</v>
      </c>
      <c r="AI13" s="9">
        <v>96.917000000000002</v>
      </c>
      <c r="AJ13" s="9">
        <v>50.258000000000003</v>
      </c>
      <c r="AK13" s="9">
        <v>46.658999999999999</v>
      </c>
      <c r="AL13" s="9">
        <v>164.36199999999999</v>
      </c>
      <c r="AM13" s="9">
        <v>63.142000000000003</v>
      </c>
      <c r="AN13" s="9">
        <v>101.22</v>
      </c>
      <c r="AO13" s="9">
        <v>323.87</v>
      </c>
      <c r="AP13" s="9">
        <v>157.96</v>
      </c>
      <c r="AQ13" s="9">
        <v>165.911</v>
      </c>
      <c r="AR13" s="9">
        <v>187.85900000000001</v>
      </c>
      <c r="AS13" s="9">
        <v>110.303</v>
      </c>
      <c r="AT13" s="9">
        <v>77.557000000000002</v>
      </c>
      <c r="AU13" s="9">
        <v>20.228000000000002</v>
      </c>
      <c r="AV13" s="9">
        <v>10.87</v>
      </c>
      <c r="AW13" s="9">
        <v>9.359</v>
      </c>
      <c r="AX13" s="9">
        <v>136.011</v>
      </c>
      <c r="AY13" s="9">
        <v>47.656999999999996</v>
      </c>
      <c r="AZ13" s="9">
        <v>88.353999999999999</v>
      </c>
      <c r="BA13" s="9">
        <v>181.006</v>
      </c>
      <c r="BB13" s="9">
        <v>97.950999999999993</v>
      </c>
      <c r="BC13" s="9">
        <v>83.055000000000007</v>
      </c>
      <c r="BD13" s="9">
        <v>68.662000000000006</v>
      </c>
      <c r="BE13" s="9">
        <v>35.539000000000001</v>
      </c>
      <c r="BF13" s="9">
        <v>33.122</v>
      </c>
      <c r="BG13" s="9">
        <v>55.737000000000002</v>
      </c>
      <c r="BH13" s="9">
        <v>32.207000000000001</v>
      </c>
      <c r="BI13" s="9">
        <v>23.53</v>
      </c>
      <c r="BJ13" s="9">
        <v>8.9019999999999992</v>
      </c>
      <c r="BK13" s="9">
        <v>3.6509999999999998</v>
      </c>
      <c r="BL13" s="9">
        <v>5.25</v>
      </c>
      <c r="BM13" s="9">
        <v>125.268</v>
      </c>
      <c r="BN13" s="9">
        <v>65.744</v>
      </c>
      <c r="BO13" s="9">
        <v>59.524999999999999</v>
      </c>
      <c r="BP13" s="9">
        <v>2326.2460000000001</v>
      </c>
      <c r="BQ13" s="9">
        <v>1222.077</v>
      </c>
      <c r="BR13" s="9">
        <v>1104.1690000000001</v>
      </c>
      <c r="BS13" s="9">
        <v>466.69799999999998</v>
      </c>
      <c r="BT13" s="9">
        <v>263.63299999999998</v>
      </c>
      <c r="BU13" s="9">
        <v>203.065</v>
      </c>
      <c r="BV13" s="9">
        <v>121.955</v>
      </c>
      <c r="BW13" s="9">
        <v>65.680000000000007</v>
      </c>
      <c r="BX13" s="9">
        <v>56.276000000000003</v>
      </c>
      <c r="BY13" s="9">
        <v>155.28399999999999</v>
      </c>
      <c r="BZ13" s="9">
        <v>91.558000000000007</v>
      </c>
      <c r="CA13" s="9">
        <v>63.726999999999997</v>
      </c>
      <c r="CB13" s="9">
        <v>189.458</v>
      </c>
      <c r="CC13" s="9">
        <v>106.395</v>
      </c>
      <c r="CD13" s="9">
        <v>83.063000000000002</v>
      </c>
      <c r="CE13" s="9">
        <v>1859.548</v>
      </c>
      <c r="CF13" s="9">
        <v>958.44399999999996</v>
      </c>
      <c r="CG13" s="9">
        <v>901.10400000000004</v>
      </c>
      <c r="CH13" s="9">
        <v>792.524</v>
      </c>
      <c r="CI13" s="9">
        <v>394.34199999999998</v>
      </c>
      <c r="CJ13" s="9">
        <v>398.18200000000002</v>
      </c>
      <c r="CK13" s="9">
        <v>238.92099999999999</v>
      </c>
      <c r="CL13" s="9">
        <v>122.232</v>
      </c>
      <c r="CM13" s="9">
        <v>116.68899999999999</v>
      </c>
      <c r="CN13" s="9">
        <v>237.797</v>
      </c>
      <c r="CO13" s="9">
        <v>118.69199999999999</v>
      </c>
      <c r="CP13" s="9">
        <v>119.105</v>
      </c>
      <c r="CQ13" s="9">
        <v>315.80700000000002</v>
      </c>
      <c r="CR13" s="9">
        <v>153.41800000000001</v>
      </c>
      <c r="CS13" s="9">
        <v>162.38900000000001</v>
      </c>
      <c r="CT13" s="9">
        <v>1067.0239999999999</v>
      </c>
      <c r="CU13" s="9">
        <v>564.10199999999998</v>
      </c>
      <c r="CV13" s="9">
        <v>502.92099999999999</v>
      </c>
      <c r="CW13" s="9">
        <v>457.88299999999998</v>
      </c>
      <c r="CX13" s="9">
        <v>232.49600000000001</v>
      </c>
      <c r="CY13" s="9">
        <v>225.386</v>
      </c>
      <c r="CZ13" s="9">
        <v>609.14099999999996</v>
      </c>
      <c r="DA13" s="9">
        <v>331.60599999999999</v>
      </c>
      <c r="DB13" s="9">
        <v>277.53500000000003</v>
      </c>
      <c r="DC13" s="9">
        <v>392.28100000000001</v>
      </c>
      <c r="DD13" s="9">
        <v>202.304</v>
      </c>
      <c r="DE13" s="9">
        <v>189.976</v>
      </c>
      <c r="DF13" s="9">
        <v>216.86</v>
      </c>
      <c r="DG13" s="9">
        <v>129.30199999999999</v>
      </c>
      <c r="DH13" s="9">
        <v>87.558999999999997</v>
      </c>
      <c r="DI13" s="9">
        <v>185.82</v>
      </c>
      <c r="DJ13" s="9">
        <v>115.631</v>
      </c>
      <c r="DK13" s="9">
        <v>70.188999999999993</v>
      </c>
      <c r="DL13" s="9">
        <v>2140.4259999999999</v>
      </c>
      <c r="DM13" s="9">
        <v>1106.4459999999999</v>
      </c>
      <c r="DN13" s="9">
        <v>1033.98</v>
      </c>
      <c r="DO13" s="9">
        <v>3782.8310000000001</v>
      </c>
      <c r="DP13" s="9">
        <v>1844.2729999999999</v>
      </c>
      <c r="DQ13" s="9">
        <v>1938.559</v>
      </c>
      <c r="DR13" s="9">
        <v>534.505</v>
      </c>
      <c r="DS13" s="9">
        <v>270.44600000000003</v>
      </c>
      <c r="DT13" s="9">
        <v>264.06</v>
      </c>
      <c r="DU13" s="9">
        <v>351.02199999999999</v>
      </c>
      <c r="DV13" s="9">
        <v>188.65799999999999</v>
      </c>
      <c r="DW13" s="9">
        <v>162.364</v>
      </c>
      <c r="DX13" s="9">
        <v>242.01300000000001</v>
      </c>
      <c r="DY13" s="9">
        <v>144.245</v>
      </c>
      <c r="DZ13" s="9">
        <v>97.766999999999996</v>
      </c>
      <c r="EA13" s="9">
        <v>109.009</v>
      </c>
      <c r="EB13" s="9">
        <v>44.412999999999997</v>
      </c>
      <c r="EC13" s="9">
        <v>64.596999999999994</v>
      </c>
      <c r="ED13" s="9">
        <v>53.097999999999999</v>
      </c>
      <c r="EE13" s="9">
        <v>25.995000000000001</v>
      </c>
      <c r="EF13" s="9">
        <v>27.103000000000002</v>
      </c>
      <c r="EG13" s="9">
        <v>67.412999999999997</v>
      </c>
      <c r="EH13" s="9">
        <v>36.496000000000002</v>
      </c>
      <c r="EI13" s="9">
        <v>30.917000000000002</v>
      </c>
      <c r="EJ13" s="9">
        <v>116.071</v>
      </c>
      <c r="EK13" s="9">
        <v>45.290999999999997</v>
      </c>
      <c r="EL13" s="9">
        <v>70.778999999999996</v>
      </c>
      <c r="EM13" s="9">
        <v>221.85900000000001</v>
      </c>
      <c r="EN13" s="9">
        <v>115.76600000000001</v>
      </c>
      <c r="EO13" s="9">
        <v>106.093</v>
      </c>
      <c r="EP13" s="9">
        <v>128.78800000000001</v>
      </c>
      <c r="EQ13" s="9">
        <v>77.926000000000002</v>
      </c>
      <c r="ER13" s="9">
        <v>50.862000000000002</v>
      </c>
      <c r="ES13" s="9">
        <v>15.757999999999999</v>
      </c>
      <c r="ET13" s="9">
        <v>7.649</v>
      </c>
      <c r="EU13" s="9">
        <v>8.11</v>
      </c>
      <c r="EV13" s="9">
        <v>93.070999999999998</v>
      </c>
      <c r="EW13" s="9">
        <v>37.841000000000001</v>
      </c>
      <c r="EX13" s="9">
        <v>55.231000000000002</v>
      </c>
      <c r="EY13" s="9">
        <v>147.44399999999999</v>
      </c>
      <c r="EZ13" s="9">
        <v>81.652000000000001</v>
      </c>
      <c r="FA13" s="9">
        <v>65.792000000000002</v>
      </c>
      <c r="FB13" s="9">
        <v>75.846999999999994</v>
      </c>
      <c r="FC13" s="9">
        <v>44.723999999999997</v>
      </c>
      <c r="FD13" s="9">
        <v>31.122</v>
      </c>
      <c r="FE13" s="9">
        <v>57.031999999999996</v>
      </c>
      <c r="FF13" s="9">
        <v>37.704999999999998</v>
      </c>
      <c r="FG13" s="9">
        <v>19.327000000000002</v>
      </c>
      <c r="FH13" s="9">
        <v>9.0660000000000007</v>
      </c>
      <c r="FI13" s="9">
        <v>5.1180000000000003</v>
      </c>
      <c r="FJ13" s="9">
        <v>3.948</v>
      </c>
      <c r="FK13" s="9">
        <v>90.412000000000006</v>
      </c>
      <c r="FL13" s="9">
        <v>43.947000000000003</v>
      </c>
      <c r="FM13" s="9">
        <v>46.465000000000003</v>
      </c>
      <c r="FN13" s="9">
        <v>803.71600000000001</v>
      </c>
      <c r="FO13" s="9">
        <v>419.52699999999999</v>
      </c>
      <c r="FP13" s="9">
        <v>384.18900000000002</v>
      </c>
      <c r="FQ13" s="9">
        <v>119.626</v>
      </c>
      <c r="FR13" s="9">
        <v>63.402000000000001</v>
      </c>
      <c r="FS13" s="9">
        <v>56.223999999999997</v>
      </c>
      <c r="FT13" s="9">
        <v>32.582999999999998</v>
      </c>
      <c r="FU13" s="9">
        <v>18.126999999999999</v>
      </c>
      <c r="FV13" s="9">
        <v>14.456</v>
      </c>
      <c r="FW13" s="9">
        <v>30.419</v>
      </c>
      <c r="FX13" s="9">
        <v>15.161</v>
      </c>
      <c r="FY13" s="9">
        <v>15.257999999999999</v>
      </c>
      <c r="FZ13" s="9">
        <v>56.624000000000002</v>
      </c>
      <c r="GA13" s="9">
        <v>30.114000000000001</v>
      </c>
      <c r="GB13" s="9">
        <v>26.51</v>
      </c>
      <c r="GC13" s="9">
        <v>684.09</v>
      </c>
      <c r="GD13" s="9">
        <v>356.125</v>
      </c>
      <c r="GE13" s="9">
        <v>327.96499999999997</v>
      </c>
      <c r="GF13" s="9">
        <v>267.55099999999999</v>
      </c>
      <c r="GG13" s="9">
        <v>135.86199999999999</v>
      </c>
      <c r="GH13" s="9">
        <v>131.69</v>
      </c>
      <c r="GI13" s="9">
        <v>71.228999999999999</v>
      </c>
      <c r="GJ13" s="9">
        <v>36.305999999999997</v>
      </c>
      <c r="GK13" s="9">
        <v>34.923000000000002</v>
      </c>
      <c r="GL13" s="9">
        <v>80.941999999999993</v>
      </c>
      <c r="GM13" s="9">
        <v>40.29</v>
      </c>
      <c r="GN13" s="9">
        <v>40.652000000000001</v>
      </c>
      <c r="GO13" s="9">
        <v>115.38</v>
      </c>
      <c r="GP13" s="9">
        <v>59.265000000000001</v>
      </c>
      <c r="GQ13" s="9">
        <v>56.113999999999997</v>
      </c>
      <c r="GR13" s="9">
        <v>416.53800000000001</v>
      </c>
      <c r="GS13" s="9">
        <v>220.26300000000001</v>
      </c>
      <c r="GT13" s="9">
        <v>196.27500000000001</v>
      </c>
      <c r="GU13" s="9">
        <v>165.1</v>
      </c>
      <c r="GV13" s="9">
        <v>81.408000000000001</v>
      </c>
      <c r="GW13" s="9">
        <v>83.691999999999993</v>
      </c>
      <c r="GX13" s="9">
        <v>251.43799999999999</v>
      </c>
      <c r="GY13" s="9">
        <v>138.85499999999999</v>
      </c>
      <c r="GZ13" s="9">
        <v>112.583</v>
      </c>
      <c r="HA13" s="9">
        <v>146.26</v>
      </c>
      <c r="HB13" s="9">
        <v>72.245000000000005</v>
      </c>
      <c r="HC13" s="9">
        <v>74.015000000000001</v>
      </c>
      <c r="HD13" s="9">
        <v>105.178</v>
      </c>
      <c r="HE13" s="9">
        <v>66.61</v>
      </c>
      <c r="HF13" s="9">
        <v>38.567999999999998</v>
      </c>
      <c r="HG13" s="9">
        <v>48.884</v>
      </c>
      <c r="HH13" s="9">
        <v>26.655000000000001</v>
      </c>
      <c r="HI13" s="9">
        <v>22.228999999999999</v>
      </c>
      <c r="HJ13" s="9">
        <v>754.83199999999999</v>
      </c>
      <c r="HK13" s="9">
        <v>392.87200000000001</v>
      </c>
      <c r="HL13" s="9">
        <v>361.96</v>
      </c>
      <c r="HM13" s="9">
        <v>1368.6089999999999</v>
      </c>
      <c r="HN13" s="9">
        <v>668.07</v>
      </c>
      <c r="HO13" s="9">
        <v>700.53800000000001</v>
      </c>
      <c r="HP13" s="9">
        <v>185.90700000000001</v>
      </c>
      <c r="HQ13" s="9">
        <v>88.010999999999996</v>
      </c>
      <c r="HR13" s="9">
        <v>97.896000000000001</v>
      </c>
      <c r="HS13" s="9">
        <v>124.246</v>
      </c>
      <c r="HT13" s="9">
        <v>58.210999999999999</v>
      </c>
      <c r="HU13" s="9">
        <v>66.034999999999997</v>
      </c>
      <c r="HV13" s="9">
        <v>74.275000000000006</v>
      </c>
      <c r="HW13" s="9">
        <v>35.539000000000001</v>
      </c>
      <c r="HX13" s="9">
        <v>38.735999999999997</v>
      </c>
      <c r="HY13" s="9">
        <v>49.970999999999997</v>
      </c>
      <c r="HZ13" s="9">
        <v>22.672000000000001</v>
      </c>
      <c r="IA13" s="9">
        <v>27.298999999999999</v>
      </c>
      <c r="IB13" s="9">
        <v>23.082999999999998</v>
      </c>
      <c r="IC13" s="9">
        <v>8.5730000000000004</v>
      </c>
      <c r="ID13" s="9">
        <v>14.51</v>
      </c>
      <c r="IE13" s="9">
        <v>19.844000000000001</v>
      </c>
      <c r="IF13" s="9">
        <v>11.231</v>
      </c>
      <c r="IG13" s="9">
        <v>8.6129999999999995</v>
      </c>
      <c r="IH13" s="9">
        <v>41.817</v>
      </c>
      <c r="II13" s="9">
        <v>18.568999999999999</v>
      </c>
      <c r="IJ13" s="9">
        <v>23.248000000000001</v>
      </c>
      <c r="IK13" s="9">
        <v>65.623000000000005</v>
      </c>
      <c r="IL13" s="9">
        <v>30.780999999999999</v>
      </c>
      <c r="IM13" s="9">
        <v>34.841999999999999</v>
      </c>
      <c r="IN13" s="9">
        <v>32.558</v>
      </c>
      <c r="IO13" s="9">
        <v>17.167999999999999</v>
      </c>
      <c r="IP13" s="9">
        <v>15.39</v>
      </c>
      <c r="IQ13" s="9">
        <v>7.8550000000000004</v>
      </c>
    </row>
    <row r="14" spans="1:251">
      <c r="A14" s="10">
        <v>43132</v>
      </c>
      <c r="B14" s="9">
        <v>865.36800000000005</v>
      </c>
      <c r="C14" s="9">
        <v>492.82299999999998</v>
      </c>
      <c r="D14" s="9">
        <v>372.54500000000002</v>
      </c>
      <c r="E14" s="9">
        <v>539.04300000000001</v>
      </c>
      <c r="F14" s="9">
        <v>283.86200000000002</v>
      </c>
      <c r="G14" s="9">
        <v>255.18100000000001</v>
      </c>
      <c r="H14" s="9">
        <v>326.32499999999999</v>
      </c>
      <c r="I14" s="9">
        <v>208.96100000000001</v>
      </c>
      <c r="J14" s="9">
        <v>117.364</v>
      </c>
      <c r="K14" s="9">
        <v>275.27600000000001</v>
      </c>
      <c r="L14" s="9">
        <v>145.76400000000001</v>
      </c>
      <c r="M14" s="9">
        <v>129.511</v>
      </c>
      <c r="N14" s="9">
        <v>2923.556</v>
      </c>
      <c r="O14" s="9">
        <v>1562.768</v>
      </c>
      <c r="P14" s="9">
        <v>1360.788</v>
      </c>
      <c r="Q14" s="9">
        <v>5086.9830000000002</v>
      </c>
      <c r="R14" s="9">
        <v>2491.4169999999999</v>
      </c>
      <c r="S14" s="9">
        <v>2595.5659999999998</v>
      </c>
      <c r="T14" s="9">
        <v>800.57</v>
      </c>
      <c r="U14" s="9">
        <v>385.53100000000001</v>
      </c>
      <c r="V14" s="9">
        <v>415.03899999999999</v>
      </c>
      <c r="W14" s="9">
        <v>569.58500000000004</v>
      </c>
      <c r="X14" s="9">
        <v>283.03399999999999</v>
      </c>
      <c r="Y14" s="9">
        <v>286.55099999999999</v>
      </c>
      <c r="Z14" s="9">
        <v>378.06400000000002</v>
      </c>
      <c r="AA14" s="9">
        <v>196.15600000000001</v>
      </c>
      <c r="AB14" s="9">
        <v>181.90799999999999</v>
      </c>
      <c r="AC14" s="9">
        <v>191.52099999999999</v>
      </c>
      <c r="AD14" s="9">
        <v>86.878</v>
      </c>
      <c r="AE14" s="9">
        <v>104.643</v>
      </c>
      <c r="AF14" s="9">
        <v>65.375</v>
      </c>
      <c r="AG14" s="9">
        <v>29.408999999999999</v>
      </c>
      <c r="AH14" s="9">
        <v>35.966000000000001</v>
      </c>
      <c r="AI14" s="9">
        <v>77.173000000000002</v>
      </c>
      <c r="AJ14" s="9">
        <v>40.411999999999999</v>
      </c>
      <c r="AK14" s="9">
        <v>36.761000000000003</v>
      </c>
      <c r="AL14" s="9">
        <v>153.81200000000001</v>
      </c>
      <c r="AM14" s="9">
        <v>62.084000000000003</v>
      </c>
      <c r="AN14" s="9">
        <v>91.727000000000004</v>
      </c>
      <c r="AO14" s="9">
        <v>339.84699999999998</v>
      </c>
      <c r="AP14" s="9">
        <v>158.57400000000001</v>
      </c>
      <c r="AQ14" s="9">
        <v>181.273</v>
      </c>
      <c r="AR14" s="9">
        <v>207.56</v>
      </c>
      <c r="AS14" s="9">
        <v>103.788</v>
      </c>
      <c r="AT14" s="9">
        <v>103.77200000000001</v>
      </c>
      <c r="AU14" s="9">
        <v>16.553000000000001</v>
      </c>
      <c r="AV14" s="9">
        <v>6.5549999999999997</v>
      </c>
      <c r="AW14" s="9">
        <v>9.9979999999999993</v>
      </c>
      <c r="AX14" s="9">
        <v>132.28700000000001</v>
      </c>
      <c r="AY14" s="9">
        <v>54.786000000000001</v>
      </c>
      <c r="AZ14" s="9">
        <v>77.501000000000005</v>
      </c>
      <c r="BA14" s="9">
        <v>166.41300000000001</v>
      </c>
      <c r="BB14" s="9">
        <v>89.686999999999998</v>
      </c>
      <c r="BC14" s="9">
        <v>76.725999999999999</v>
      </c>
      <c r="BD14" s="9">
        <v>64.453999999999994</v>
      </c>
      <c r="BE14" s="9">
        <v>34.645000000000003</v>
      </c>
      <c r="BF14" s="9">
        <v>29.808</v>
      </c>
      <c r="BG14" s="9">
        <v>67.715999999999994</v>
      </c>
      <c r="BH14" s="9">
        <v>41.976999999999997</v>
      </c>
      <c r="BI14" s="9">
        <v>25.739000000000001</v>
      </c>
      <c r="BJ14" s="9">
        <v>11.522</v>
      </c>
      <c r="BK14" s="9">
        <v>8.266</v>
      </c>
      <c r="BL14" s="9">
        <v>3.2570000000000001</v>
      </c>
      <c r="BM14" s="9">
        <v>98.697999999999993</v>
      </c>
      <c r="BN14" s="9">
        <v>47.71</v>
      </c>
      <c r="BO14" s="9">
        <v>50.987000000000002</v>
      </c>
      <c r="BP14" s="9">
        <v>2410.5790000000002</v>
      </c>
      <c r="BQ14" s="9">
        <v>1252.855</v>
      </c>
      <c r="BR14" s="9">
        <v>1157.7249999999999</v>
      </c>
      <c r="BS14" s="9">
        <v>475.06599999999997</v>
      </c>
      <c r="BT14" s="9">
        <v>258.45600000000002</v>
      </c>
      <c r="BU14" s="9">
        <v>216.61</v>
      </c>
      <c r="BV14" s="9">
        <v>132.28800000000001</v>
      </c>
      <c r="BW14" s="9">
        <v>74.021000000000001</v>
      </c>
      <c r="BX14" s="9">
        <v>58.268000000000001</v>
      </c>
      <c r="BY14" s="9">
        <v>142.304</v>
      </c>
      <c r="BZ14" s="9">
        <v>75.617999999999995</v>
      </c>
      <c r="CA14" s="9">
        <v>66.686000000000007</v>
      </c>
      <c r="CB14" s="9">
        <v>200.47300000000001</v>
      </c>
      <c r="CC14" s="9">
        <v>108.81699999999999</v>
      </c>
      <c r="CD14" s="9">
        <v>91.656000000000006</v>
      </c>
      <c r="CE14" s="9">
        <v>1935.5129999999999</v>
      </c>
      <c r="CF14" s="9">
        <v>994.399</v>
      </c>
      <c r="CG14" s="9">
        <v>941.11500000000001</v>
      </c>
      <c r="CH14" s="9">
        <v>854.89</v>
      </c>
      <c r="CI14" s="9">
        <v>438.87200000000001</v>
      </c>
      <c r="CJ14" s="9">
        <v>416.01799999999997</v>
      </c>
      <c r="CK14" s="9">
        <v>263.755</v>
      </c>
      <c r="CL14" s="9">
        <v>131.10300000000001</v>
      </c>
      <c r="CM14" s="9">
        <v>132.65199999999999</v>
      </c>
      <c r="CN14" s="9">
        <v>273.09399999999999</v>
      </c>
      <c r="CO14" s="9">
        <v>138.52699999999999</v>
      </c>
      <c r="CP14" s="9">
        <v>134.566</v>
      </c>
      <c r="CQ14" s="9">
        <v>318.041</v>
      </c>
      <c r="CR14" s="9">
        <v>169.24199999999999</v>
      </c>
      <c r="CS14" s="9">
        <v>148.80000000000001</v>
      </c>
      <c r="CT14" s="9">
        <v>1080.624</v>
      </c>
      <c r="CU14" s="9">
        <v>555.52700000000004</v>
      </c>
      <c r="CV14" s="9">
        <v>525.09699999999998</v>
      </c>
      <c r="CW14" s="9">
        <v>428.15</v>
      </c>
      <c r="CX14" s="9">
        <v>210.52799999999999</v>
      </c>
      <c r="CY14" s="9">
        <v>217.62200000000001</v>
      </c>
      <c r="CZ14" s="9">
        <v>652.47400000000005</v>
      </c>
      <c r="DA14" s="9">
        <v>344.99799999999999</v>
      </c>
      <c r="DB14" s="9">
        <v>307.476</v>
      </c>
      <c r="DC14" s="9">
        <v>412.96800000000002</v>
      </c>
      <c r="DD14" s="9">
        <v>209.94</v>
      </c>
      <c r="DE14" s="9">
        <v>203.02799999999999</v>
      </c>
      <c r="DF14" s="9">
        <v>239.506</v>
      </c>
      <c r="DG14" s="9">
        <v>135.05799999999999</v>
      </c>
      <c r="DH14" s="9">
        <v>104.44799999999999</v>
      </c>
      <c r="DI14" s="9">
        <v>195.25899999999999</v>
      </c>
      <c r="DJ14" s="9">
        <v>124.437</v>
      </c>
      <c r="DK14" s="9">
        <v>70.822000000000003</v>
      </c>
      <c r="DL14" s="9">
        <v>2215.3200000000002</v>
      </c>
      <c r="DM14" s="9">
        <v>1128.4169999999999</v>
      </c>
      <c r="DN14" s="9">
        <v>1086.903</v>
      </c>
      <c r="DO14" s="9">
        <v>3835.0529999999999</v>
      </c>
      <c r="DP14" s="9">
        <v>1867.308</v>
      </c>
      <c r="DQ14" s="9">
        <v>1967.7449999999999</v>
      </c>
      <c r="DR14" s="9">
        <v>574.73199999999997</v>
      </c>
      <c r="DS14" s="9">
        <v>305.721</v>
      </c>
      <c r="DT14" s="9">
        <v>269.01</v>
      </c>
      <c r="DU14" s="9">
        <v>389.654</v>
      </c>
      <c r="DV14" s="9">
        <v>216.71199999999999</v>
      </c>
      <c r="DW14" s="9">
        <v>172.94200000000001</v>
      </c>
      <c r="DX14" s="9">
        <v>271.02699999999999</v>
      </c>
      <c r="DY14" s="9">
        <v>165.02600000000001</v>
      </c>
      <c r="DZ14" s="9">
        <v>106.002</v>
      </c>
      <c r="EA14" s="9">
        <v>118.627</v>
      </c>
      <c r="EB14" s="9">
        <v>51.686999999999998</v>
      </c>
      <c r="EC14" s="9">
        <v>66.94</v>
      </c>
      <c r="ED14" s="9">
        <v>49.317999999999998</v>
      </c>
      <c r="EE14" s="9">
        <v>17.544</v>
      </c>
      <c r="EF14" s="9">
        <v>31.773</v>
      </c>
      <c r="EG14" s="9">
        <v>69.853999999999999</v>
      </c>
      <c r="EH14" s="9">
        <v>36.414000000000001</v>
      </c>
      <c r="EI14" s="9">
        <v>33.44</v>
      </c>
      <c r="EJ14" s="9">
        <v>115.224</v>
      </c>
      <c r="EK14" s="9">
        <v>52.595999999999997</v>
      </c>
      <c r="EL14" s="9">
        <v>62.628</v>
      </c>
      <c r="EM14" s="9">
        <v>238.048</v>
      </c>
      <c r="EN14" s="9">
        <v>135.166</v>
      </c>
      <c r="EO14" s="9">
        <v>102.88200000000001</v>
      </c>
      <c r="EP14" s="9">
        <v>149.65100000000001</v>
      </c>
      <c r="EQ14" s="9">
        <v>94.507000000000005</v>
      </c>
      <c r="ER14" s="9">
        <v>55.143000000000001</v>
      </c>
      <c r="ES14" s="9">
        <v>13.265000000000001</v>
      </c>
      <c r="ET14" s="9">
        <v>4.1589999999999998</v>
      </c>
      <c r="EU14" s="9">
        <v>9.1059999999999999</v>
      </c>
      <c r="EV14" s="9">
        <v>88.397000000000006</v>
      </c>
      <c r="EW14" s="9">
        <v>40.658000000000001</v>
      </c>
      <c r="EX14" s="9">
        <v>47.738999999999997</v>
      </c>
      <c r="EY14" s="9">
        <v>142.28899999999999</v>
      </c>
      <c r="EZ14" s="9">
        <v>78.281000000000006</v>
      </c>
      <c r="FA14" s="9">
        <v>64.007999999999996</v>
      </c>
      <c r="FB14" s="9">
        <v>66.483000000000004</v>
      </c>
      <c r="FC14" s="9">
        <v>38.415999999999997</v>
      </c>
      <c r="FD14" s="9">
        <v>28.065999999999999</v>
      </c>
      <c r="FE14" s="9">
        <v>45.609000000000002</v>
      </c>
      <c r="FF14" s="9">
        <v>29.93</v>
      </c>
      <c r="FG14" s="9">
        <v>15.679</v>
      </c>
      <c r="FH14" s="9">
        <v>9.3979999999999997</v>
      </c>
      <c r="FI14" s="9">
        <v>5.0129999999999999</v>
      </c>
      <c r="FJ14" s="9">
        <v>4.3860000000000001</v>
      </c>
      <c r="FK14" s="9">
        <v>96.68</v>
      </c>
      <c r="FL14" s="9">
        <v>48.350999999999999</v>
      </c>
      <c r="FM14" s="9">
        <v>48.329000000000001</v>
      </c>
      <c r="FN14" s="9">
        <v>825.20100000000002</v>
      </c>
      <c r="FO14" s="9">
        <v>432.73700000000002</v>
      </c>
      <c r="FP14" s="9">
        <v>392.464</v>
      </c>
      <c r="FQ14" s="9">
        <v>140.54</v>
      </c>
      <c r="FR14" s="9">
        <v>72.265000000000001</v>
      </c>
      <c r="FS14" s="9">
        <v>68.275000000000006</v>
      </c>
      <c r="FT14" s="9">
        <v>35.381</v>
      </c>
      <c r="FU14" s="9">
        <v>17.558</v>
      </c>
      <c r="FV14" s="9">
        <v>17.823</v>
      </c>
      <c r="FW14" s="9">
        <v>44.872</v>
      </c>
      <c r="FX14" s="9">
        <v>23.21</v>
      </c>
      <c r="FY14" s="9">
        <v>21.661999999999999</v>
      </c>
      <c r="FZ14" s="9">
        <v>60.286999999999999</v>
      </c>
      <c r="GA14" s="9">
        <v>31.498000000000001</v>
      </c>
      <c r="GB14" s="9">
        <v>28.789000000000001</v>
      </c>
      <c r="GC14" s="9">
        <v>684.66099999999994</v>
      </c>
      <c r="GD14" s="9">
        <v>360.47199999999998</v>
      </c>
      <c r="GE14" s="9">
        <v>324.18900000000002</v>
      </c>
      <c r="GF14" s="9">
        <v>267.399</v>
      </c>
      <c r="GG14" s="9">
        <v>139.428</v>
      </c>
      <c r="GH14" s="9">
        <v>127.971</v>
      </c>
      <c r="GI14" s="9">
        <v>80.998999999999995</v>
      </c>
      <c r="GJ14" s="9">
        <v>43.585999999999999</v>
      </c>
      <c r="GK14" s="9">
        <v>37.412999999999997</v>
      </c>
      <c r="GL14" s="9">
        <v>72.245000000000005</v>
      </c>
      <c r="GM14" s="9">
        <v>42.832999999999998</v>
      </c>
      <c r="GN14" s="9">
        <v>29.411999999999999</v>
      </c>
      <c r="GO14" s="9">
        <v>114.155</v>
      </c>
      <c r="GP14" s="9">
        <v>53.009</v>
      </c>
      <c r="GQ14" s="9">
        <v>61.146000000000001</v>
      </c>
      <c r="GR14" s="9">
        <v>417.262</v>
      </c>
      <c r="GS14" s="9">
        <v>221.04400000000001</v>
      </c>
      <c r="GT14" s="9">
        <v>196.21799999999999</v>
      </c>
      <c r="GU14" s="9">
        <v>161.67400000000001</v>
      </c>
      <c r="GV14" s="9">
        <v>80.203999999999994</v>
      </c>
      <c r="GW14" s="9">
        <v>81.47</v>
      </c>
      <c r="GX14" s="9">
        <v>255.58799999999999</v>
      </c>
      <c r="GY14" s="9">
        <v>140.84</v>
      </c>
      <c r="GZ14" s="9">
        <v>114.748</v>
      </c>
      <c r="HA14" s="9">
        <v>150.749</v>
      </c>
      <c r="HB14" s="9">
        <v>74.015000000000001</v>
      </c>
      <c r="HC14" s="9">
        <v>76.733999999999995</v>
      </c>
      <c r="HD14" s="9">
        <v>104.839</v>
      </c>
      <c r="HE14" s="9">
        <v>66.825000000000003</v>
      </c>
      <c r="HF14" s="9">
        <v>38.014000000000003</v>
      </c>
      <c r="HG14" s="9">
        <v>57.95</v>
      </c>
      <c r="HH14" s="9">
        <v>28.388000000000002</v>
      </c>
      <c r="HI14" s="9">
        <v>29.562000000000001</v>
      </c>
      <c r="HJ14" s="9">
        <v>767.25099999999998</v>
      </c>
      <c r="HK14" s="9">
        <v>404.34899999999999</v>
      </c>
      <c r="HL14" s="9">
        <v>362.90199999999999</v>
      </c>
      <c r="HM14" s="9">
        <v>1376.614</v>
      </c>
      <c r="HN14" s="9">
        <v>671.39200000000005</v>
      </c>
      <c r="HO14" s="9">
        <v>705.22199999999998</v>
      </c>
      <c r="HP14" s="9">
        <v>197.005</v>
      </c>
      <c r="HQ14" s="9">
        <v>94.477000000000004</v>
      </c>
      <c r="HR14" s="9">
        <v>102.52800000000001</v>
      </c>
      <c r="HS14" s="9">
        <v>143.167</v>
      </c>
      <c r="HT14" s="9">
        <v>66.117000000000004</v>
      </c>
      <c r="HU14" s="9">
        <v>77.05</v>
      </c>
      <c r="HV14" s="9">
        <v>88.668000000000006</v>
      </c>
      <c r="HW14" s="9">
        <v>45.313000000000002</v>
      </c>
      <c r="HX14" s="9">
        <v>43.354999999999997</v>
      </c>
      <c r="HY14" s="9">
        <v>54.497999999999998</v>
      </c>
      <c r="HZ14" s="9">
        <v>20.803999999999998</v>
      </c>
      <c r="IA14" s="9">
        <v>33.694000000000003</v>
      </c>
      <c r="IB14" s="9">
        <v>20.978000000000002</v>
      </c>
      <c r="IC14" s="9">
        <v>7.718</v>
      </c>
      <c r="ID14" s="9">
        <v>13.259</v>
      </c>
      <c r="IE14" s="9">
        <v>19.834</v>
      </c>
      <c r="IF14" s="9">
        <v>11.826000000000001</v>
      </c>
      <c r="IG14" s="9">
        <v>8.0079999999999991</v>
      </c>
      <c r="IH14" s="9">
        <v>34.005000000000003</v>
      </c>
      <c r="II14" s="9">
        <v>16.535</v>
      </c>
      <c r="IJ14" s="9">
        <v>17.47</v>
      </c>
      <c r="IK14" s="9">
        <v>75.53</v>
      </c>
      <c r="IL14" s="9">
        <v>35.997</v>
      </c>
      <c r="IM14" s="9">
        <v>39.533000000000001</v>
      </c>
      <c r="IN14" s="9">
        <v>42.850999999999999</v>
      </c>
      <c r="IO14" s="9">
        <v>20.497</v>
      </c>
      <c r="IP14" s="9">
        <v>22.355</v>
      </c>
      <c r="IQ14" s="9">
        <v>5.9429999999999996</v>
      </c>
    </row>
    <row r="15" spans="1:251">
      <c r="A15" s="10">
        <v>43497</v>
      </c>
      <c r="B15" s="9">
        <v>845.28599999999994</v>
      </c>
      <c r="C15" s="9">
        <v>469.85700000000003</v>
      </c>
      <c r="D15" s="9">
        <v>375.42899999999997</v>
      </c>
      <c r="E15" s="9">
        <v>518.45600000000002</v>
      </c>
      <c r="F15" s="9">
        <v>276.07400000000001</v>
      </c>
      <c r="G15" s="9">
        <v>242.38200000000001</v>
      </c>
      <c r="H15" s="9">
        <v>326.83100000000002</v>
      </c>
      <c r="I15" s="9">
        <v>193.78399999999999</v>
      </c>
      <c r="J15" s="9">
        <v>133.047</v>
      </c>
      <c r="K15" s="9">
        <v>293.28500000000003</v>
      </c>
      <c r="L15" s="9">
        <v>156.66900000000001</v>
      </c>
      <c r="M15" s="9">
        <v>136.61600000000001</v>
      </c>
      <c r="N15" s="9">
        <v>3016.549</v>
      </c>
      <c r="O15" s="9">
        <v>1609.566</v>
      </c>
      <c r="P15" s="9">
        <v>1406.9839999999999</v>
      </c>
      <c r="Q15" s="9">
        <v>5190.08</v>
      </c>
      <c r="R15" s="9">
        <v>2544.299</v>
      </c>
      <c r="S15" s="9">
        <v>2645.7809999999999</v>
      </c>
      <c r="T15" s="9">
        <v>859.98</v>
      </c>
      <c r="U15" s="9">
        <v>401.45100000000002</v>
      </c>
      <c r="V15" s="9">
        <v>458.529</v>
      </c>
      <c r="W15" s="9">
        <v>619.57299999999998</v>
      </c>
      <c r="X15" s="9">
        <v>299.69</v>
      </c>
      <c r="Y15" s="9">
        <v>319.88299999999998</v>
      </c>
      <c r="Z15" s="9">
        <v>413.80799999999999</v>
      </c>
      <c r="AA15" s="9">
        <v>218.46899999999999</v>
      </c>
      <c r="AB15" s="9">
        <v>195.339</v>
      </c>
      <c r="AC15" s="9">
        <v>205.76499999999999</v>
      </c>
      <c r="AD15" s="9">
        <v>81.22</v>
      </c>
      <c r="AE15" s="9">
        <v>124.544</v>
      </c>
      <c r="AF15" s="9">
        <v>77.817999999999998</v>
      </c>
      <c r="AG15" s="9">
        <v>30.696999999999999</v>
      </c>
      <c r="AH15" s="9">
        <v>47.121000000000002</v>
      </c>
      <c r="AI15" s="9">
        <v>73.786000000000001</v>
      </c>
      <c r="AJ15" s="9">
        <v>40.457000000000001</v>
      </c>
      <c r="AK15" s="9">
        <v>33.328000000000003</v>
      </c>
      <c r="AL15" s="9">
        <v>166.62200000000001</v>
      </c>
      <c r="AM15" s="9">
        <v>61.304000000000002</v>
      </c>
      <c r="AN15" s="9">
        <v>105.318</v>
      </c>
      <c r="AO15" s="9">
        <v>370.43400000000003</v>
      </c>
      <c r="AP15" s="9">
        <v>164.49700000000001</v>
      </c>
      <c r="AQ15" s="9">
        <v>205.93700000000001</v>
      </c>
      <c r="AR15" s="9">
        <v>229.29599999999999</v>
      </c>
      <c r="AS15" s="9">
        <v>116.422</v>
      </c>
      <c r="AT15" s="9">
        <v>112.874</v>
      </c>
      <c r="AU15" s="9">
        <v>23.315999999999999</v>
      </c>
      <c r="AV15" s="9">
        <v>9.0120000000000005</v>
      </c>
      <c r="AW15" s="9">
        <v>14.305</v>
      </c>
      <c r="AX15" s="9">
        <v>141.13800000000001</v>
      </c>
      <c r="AY15" s="9">
        <v>48.075000000000003</v>
      </c>
      <c r="AZ15" s="9">
        <v>93.063000000000002</v>
      </c>
      <c r="BA15" s="9">
        <v>163.25800000000001</v>
      </c>
      <c r="BB15" s="9">
        <v>93.933999999999997</v>
      </c>
      <c r="BC15" s="9">
        <v>69.325000000000003</v>
      </c>
      <c r="BD15" s="9">
        <v>70.495000000000005</v>
      </c>
      <c r="BE15" s="9">
        <v>44.746000000000002</v>
      </c>
      <c r="BF15" s="9">
        <v>25.748999999999999</v>
      </c>
      <c r="BG15" s="9">
        <v>63.988999999999997</v>
      </c>
      <c r="BH15" s="9">
        <v>40.247999999999998</v>
      </c>
      <c r="BI15" s="9">
        <v>23.742000000000001</v>
      </c>
      <c r="BJ15" s="9">
        <v>10.808</v>
      </c>
      <c r="BK15" s="9">
        <v>8.0079999999999991</v>
      </c>
      <c r="BL15" s="9">
        <v>2.8</v>
      </c>
      <c r="BM15" s="9">
        <v>99.269000000000005</v>
      </c>
      <c r="BN15" s="9">
        <v>53.686</v>
      </c>
      <c r="BO15" s="9">
        <v>45.582999999999998</v>
      </c>
      <c r="BP15" s="9">
        <v>2455.357</v>
      </c>
      <c r="BQ15" s="9">
        <v>1276.7460000000001</v>
      </c>
      <c r="BR15" s="9">
        <v>1178.6110000000001</v>
      </c>
      <c r="BS15" s="9">
        <v>468.858</v>
      </c>
      <c r="BT15" s="9">
        <v>235.86099999999999</v>
      </c>
      <c r="BU15" s="9">
        <v>232.99700000000001</v>
      </c>
      <c r="BV15" s="9">
        <v>120.202</v>
      </c>
      <c r="BW15" s="9">
        <v>59.783000000000001</v>
      </c>
      <c r="BX15" s="9">
        <v>60.418999999999997</v>
      </c>
      <c r="BY15" s="9">
        <v>131.27699999999999</v>
      </c>
      <c r="BZ15" s="9">
        <v>68.209999999999994</v>
      </c>
      <c r="CA15" s="9">
        <v>63.067</v>
      </c>
      <c r="CB15" s="9">
        <v>217.38</v>
      </c>
      <c r="CC15" s="9">
        <v>107.869</v>
      </c>
      <c r="CD15" s="9">
        <v>109.511</v>
      </c>
      <c r="CE15" s="9">
        <v>1986.499</v>
      </c>
      <c r="CF15" s="9">
        <v>1040.885</v>
      </c>
      <c r="CG15" s="9">
        <v>945.61300000000006</v>
      </c>
      <c r="CH15" s="9">
        <v>899.81299999999999</v>
      </c>
      <c r="CI15" s="9">
        <v>452.57499999999999</v>
      </c>
      <c r="CJ15" s="9">
        <v>447.23899999999998</v>
      </c>
      <c r="CK15" s="9">
        <v>259.81099999999998</v>
      </c>
      <c r="CL15" s="9">
        <v>127.10899999999999</v>
      </c>
      <c r="CM15" s="9">
        <v>132.702</v>
      </c>
      <c r="CN15" s="9">
        <v>269.06900000000002</v>
      </c>
      <c r="CO15" s="9">
        <v>134.88800000000001</v>
      </c>
      <c r="CP15" s="9">
        <v>134.18100000000001</v>
      </c>
      <c r="CQ15" s="9">
        <v>370.93299999999999</v>
      </c>
      <c r="CR15" s="9">
        <v>190.578</v>
      </c>
      <c r="CS15" s="9">
        <v>180.35499999999999</v>
      </c>
      <c r="CT15" s="9">
        <v>1086.6849999999999</v>
      </c>
      <c r="CU15" s="9">
        <v>588.30999999999995</v>
      </c>
      <c r="CV15" s="9">
        <v>498.375</v>
      </c>
      <c r="CW15" s="9">
        <v>452.54199999999997</v>
      </c>
      <c r="CX15" s="9">
        <v>240.625</v>
      </c>
      <c r="CY15" s="9">
        <v>211.917</v>
      </c>
      <c r="CZ15" s="9">
        <v>634.14300000000003</v>
      </c>
      <c r="DA15" s="9">
        <v>347.685</v>
      </c>
      <c r="DB15" s="9">
        <v>286.45800000000003</v>
      </c>
      <c r="DC15" s="9">
        <v>399.34500000000003</v>
      </c>
      <c r="DD15" s="9">
        <v>205.95599999999999</v>
      </c>
      <c r="DE15" s="9">
        <v>193.38900000000001</v>
      </c>
      <c r="DF15" s="9">
        <v>234.798</v>
      </c>
      <c r="DG15" s="9">
        <v>141.72999999999999</v>
      </c>
      <c r="DH15" s="9">
        <v>93.069000000000003</v>
      </c>
      <c r="DI15" s="9">
        <v>199.964</v>
      </c>
      <c r="DJ15" s="9">
        <v>114.416</v>
      </c>
      <c r="DK15" s="9">
        <v>85.548000000000002</v>
      </c>
      <c r="DL15" s="9">
        <v>2255.393</v>
      </c>
      <c r="DM15" s="9">
        <v>1162.33</v>
      </c>
      <c r="DN15" s="9">
        <v>1093.0630000000001</v>
      </c>
      <c r="DO15" s="9">
        <v>3908.654</v>
      </c>
      <c r="DP15" s="9">
        <v>1902.789</v>
      </c>
      <c r="DQ15" s="9">
        <v>2005.866</v>
      </c>
      <c r="DR15" s="9">
        <v>588.971</v>
      </c>
      <c r="DS15" s="9">
        <v>307.00299999999999</v>
      </c>
      <c r="DT15" s="9">
        <v>281.96800000000002</v>
      </c>
      <c r="DU15" s="9">
        <v>408.19400000000002</v>
      </c>
      <c r="DV15" s="9">
        <v>220.005</v>
      </c>
      <c r="DW15" s="9">
        <v>188.19</v>
      </c>
      <c r="DX15" s="9">
        <v>269.613</v>
      </c>
      <c r="DY15" s="9">
        <v>153.441</v>
      </c>
      <c r="DZ15" s="9">
        <v>116.172</v>
      </c>
      <c r="EA15" s="9">
        <v>138.58199999999999</v>
      </c>
      <c r="EB15" s="9">
        <v>66.563999999999993</v>
      </c>
      <c r="EC15" s="9">
        <v>72.018000000000001</v>
      </c>
      <c r="ED15" s="9">
        <v>54.36</v>
      </c>
      <c r="EE15" s="9">
        <v>26.030999999999999</v>
      </c>
      <c r="EF15" s="9">
        <v>28.327999999999999</v>
      </c>
      <c r="EG15" s="9">
        <v>63.433999999999997</v>
      </c>
      <c r="EH15" s="9">
        <v>34.448999999999998</v>
      </c>
      <c r="EI15" s="9">
        <v>28.984999999999999</v>
      </c>
      <c r="EJ15" s="9">
        <v>117.343</v>
      </c>
      <c r="EK15" s="9">
        <v>52.55</v>
      </c>
      <c r="EL15" s="9">
        <v>64.793000000000006</v>
      </c>
      <c r="EM15" s="9">
        <v>252.15</v>
      </c>
      <c r="EN15" s="9">
        <v>124.39400000000001</v>
      </c>
      <c r="EO15" s="9">
        <v>127.756</v>
      </c>
      <c r="EP15" s="9">
        <v>159.84700000000001</v>
      </c>
      <c r="EQ15" s="9">
        <v>89.328000000000003</v>
      </c>
      <c r="ER15" s="9">
        <v>70.519000000000005</v>
      </c>
      <c r="ES15" s="9">
        <v>21.707000000000001</v>
      </c>
      <c r="ET15" s="9">
        <v>10.103</v>
      </c>
      <c r="EU15" s="9">
        <v>11.603</v>
      </c>
      <c r="EV15" s="9">
        <v>92.302999999999997</v>
      </c>
      <c r="EW15" s="9">
        <v>35.066000000000003</v>
      </c>
      <c r="EX15" s="9">
        <v>57.237000000000002</v>
      </c>
      <c r="EY15" s="9">
        <v>128.59100000000001</v>
      </c>
      <c r="EZ15" s="9">
        <v>77.02</v>
      </c>
      <c r="FA15" s="9">
        <v>51.570999999999998</v>
      </c>
      <c r="FB15" s="9">
        <v>52.334000000000003</v>
      </c>
      <c r="FC15" s="9">
        <v>35.048999999999999</v>
      </c>
      <c r="FD15" s="9">
        <v>17.285</v>
      </c>
      <c r="FE15" s="9">
        <v>40.116999999999997</v>
      </c>
      <c r="FF15" s="9">
        <v>25.088000000000001</v>
      </c>
      <c r="FG15" s="9">
        <v>15.029</v>
      </c>
      <c r="FH15" s="9">
        <v>4.2709999999999999</v>
      </c>
      <c r="FI15" s="9">
        <v>4.2709999999999999</v>
      </c>
      <c r="FJ15" s="9">
        <v>0</v>
      </c>
      <c r="FK15" s="9">
        <v>88.474000000000004</v>
      </c>
      <c r="FL15" s="9">
        <v>51.932000000000002</v>
      </c>
      <c r="FM15" s="9">
        <v>36.542000000000002</v>
      </c>
      <c r="FN15" s="9">
        <v>838.995</v>
      </c>
      <c r="FO15" s="9">
        <v>441.3</v>
      </c>
      <c r="FP15" s="9">
        <v>397.69499999999999</v>
      </c>
      <c r="FQ15" s="9">
        <v>140.477</v>
      </c>
      <c r="FR15" s="9">
        <v>73.363</v>
      </c>
      <c r="FS15" s="9">
        <v>67.114000000000004</v>
      </c>
      <c r="FT15" s="9">
        <v>40.057000000000002</v>
      </c>
      <c r="FU15" s="9">
        <v>19.084</v>
      </c>
      <c r="FV15" s="9">
        <v>20.972999999999999</v>
      </c>
      <c r="FW15" s="9">
        <v>37.862000000000002</v>
      </c>
      <c r="FX15" s="9">
        <v>17.559000000000001</v>
      </c>
      <c r="FY15" s="9">
        <v>20.303000000000001</v>
      </c>
      <c r="FZ15" s="9">
        <v>62.558</v>
      </c>
      <c r="GA15" s="9">
        <v>36.719000000000001</v>
      </c>
      <c r="GB15" s="9">
        <v>25.838000000000001</v>
      </c>
      <c r="GC15" s="9">
        <v>698.51800000000003</v>
      </c>
      <c r="GD15" s="9">
        <v>367.93799999999999</v>
      </c>
      <c r="GE15" s="9">
        <v>330.58100000000002</v>
      </c>
      <c r="GF15" s="9">
        <v>286.85899999999998</v>
      </c>
      <c r="GG15" s="9">
        <v>148.251</v>
      </c>
      <c r="GH15" s="9">
        <v>138.608</v>
      </c>
      <c r="GI15" s="9">
        <v>84.474000000000004</v>
      </c>
      <c r="GJ15" s="9">
        <v>43.350999999999999</v>
      </c>
      <c r="GK15" s="9">
        <v>41.122999999999998</v>
      </c>
      <c r="GL15" s="9">
        <v>84.266000000000005</v>
      </c>
      <c r="GM15" s="9">
        <v>44.26</v>
      </c>
      <c r="GN15" s="9">
        <v>40.006999999999998</v>
      </c>
      <c r="GO15" s="9">
        <v>118.119</v>
      </c>
      <c r="GP15" s="9">
        <v>60.64</v>
      </c>
      <c r="GQ15" s="9">
        <v>57.478000000000002</v>
      </c>
      <c r="GR15" s="9">
        <v>411.65899999999999</v>
      </c>
      <c r="GS15" s="9">
        <v>219.68700000000001</v>
      </c>
      <c r="GT15" s="9">
        <v>191.97300000000001</v>
      </c>
      <c r="GU15" s="9">
        <v>156.63900000000001</v>
      </c>
      <c r="GV15" s="9">
        <v>79.375</v>
      </c>
      <c r="GW15" s="9">
        <v>77.263999999999996</v>
      </c>
      <c r="GX15" s="9">
        <v>255.02</v>
      </c>
      <c r="GY15" s="9">
        <v>140.31200000000001</v>
      </c>
      <c r="GZ15" s="9">
        <v>114.708</v>
      </c>
      <c r="HA15" s="9">
        <v>150.62799999999999</v>
      </c>
      <c r="HB15" s="9">
        <v>79.622</v>
      </c>
      <c r="HC15" s="9">
        <v>71.006</v>
      </c>
      <c r="HD15" s="9">
        <v>104.392</v>
      </c>
      <c r="HE15" s="9">
        <v>60.69</v>
      </c>
      <c r="HF15" s="9">
        <v>43.701999999999998</v>
      </c>
      <c r="HG15" s="9">
        <v>54.868000000000002</v>
      </c>
      <c r="HH15" s="9">
        <v>32.137</v>
      </c>
      <c r="HI15" s="9">
        <v>22.731000000000002</v>
      </c>
      <c r="HJ15" s="9">
        <v>784.12699999999995</v>
      </c>
      <c r="HK15" s="9">
        <v>409.16300000000001</v>
      </c>
      <c r="HL15" s="9">
        <v>374.964</v>
      </c>
      <c r="HM15" s="9">
        <v>1396.116</v>
      </c>
      <c r="HN15" s="9">
        <v>680.95500000000004</v>
      </c>
      <c r="HO15" s="9">
        <v>715.16099999999994</v>
      </c>
      <c r="HP15" s="9">
        <v>198.17500000000001</v>
      </c>
      <c r="HQ15" s="9">
        <v>95.100999999999999</v>
      </c>
      <c r="HR15" s="9">
        <v>103.074</v>
      </c>
      <c r="HS15" s="9">
        <v>143.4</v>
      </c>
      <c r="HT15" s="9">
        <v>70.899000000000001</v>
      </c>
      <c r="HU15" s="9">
        <v>72.501999999999995</v>
      </c>
      <c r="HV15" s="9">
        <v>80.540000000000006</v>
      </c>
      <c r="HW15" s="9">
        <v>44.165999999999997</v>
      </c>
      <c r="HX15" s="9">
        <v>36.374000000000002</v>
      </c>
      <c r="HY15" s="9">
        <v>62.86</v>
      </c>
      <c r="HZ15" s="9">
        <v>26.733000000000001</v>
      </c>
      <c r="IA15" s="9">
        <v>36.128</v>
      </c>
      <c r="IB15" s="9">
        <v>18.501000000000001</v>
      </c>
      <c r="IC15" s="9">
        <v>7.1589999999999998</v>
      </c>
      <c r="ID15" s="9">
        <v>11.342000000000001</v>
      </c>
      <c r="IE15" s="9">
        <v>18.013000000000002</v>
      </c>
      <c r="IF15" s="9">
        <v>10.701000000000001</v>
      </c>
      <c r="IG15" s="9">
        <v>7.3120000000000003</v>
      </c>
      <c r="IH15" s="9">
        <v>36.762</v>
      </c>
      <c r="II15" s="9">
        <v>13.502000000000001</v>
      </c>
      <c r="IJ15" s="9">
        <v>23.260999999999999</v>
      </c>
      <c r="IK15" s="9">
        <v>69.709000000000003</v>
      </c>
      <c r="IL15" s="9">
        <v>33.826000000000001</v>
      </c>
      <c r="IM15" s="9">
        <v>35.881999999999998</v>
      </c>
      <c r="IN15" s="9">
        <v>41.418999999999997</v>
      </c>
      <c r="IO15" s="9">
        <v>23.46</v>
      </c>
      <c r="IP15" s="9">
        <v>17.957999999999998</v>
      </c>
      <c r="IQ15" s="9">
        <v>6.5860000000000003</v>
      </c>
    </row>
    <row r="16" spans="1:251">
      <c r="A16" s="10">
        <v>43862</v>
      </c>
      <c r="B16" s="9">
        <v>883.06200000000001</v>
      </c>
      <c r="C16" s="9">
        <v>487.15699999999998</v>
      </c>
      <c r="D16" s="9">
        <v>395.90499999999997</v>
      </c>
      <c r="E16" s="9">
        <v>548.10500000000002</v>
      </c>
      <c r="F16" s="9">
        <v>278.315</v>
      </c>
      <c r="G16" s="9">
        <v>269.79000000000002</v>
      </c>
      <c r="H16" s="9">
        <v>334.95699999999999</v>
      </c>
      <c r="I16" s="9">
        <v>208.84200000000001</v>
      </c>
      <c r="J16" s="9">
        <v>126.11499999999999</v>
      </c>
      <c r="K16" s="9">
        <v>296.25700000000001</v>
      </c>
      <c r="L16" s="9">
        <v>172.3</v>
      </c>
      <c r="M16" s="9">
        <v>123.95699999999999</v>
      </c>
      <c r="N16" s="9">
        <v>3081.1280000000002</v>
      </c>
      <c r="O16" s="9">
        <v>1611.809</v>
      </c>
      <c r="P16" s="9">
        <v>1469.319</v>
      </c>
      <c r="Q16" s="9">
        <v>5281.7820000000002</v>
      </c>
      <c r="R16" s="9">
        <v>2588.8209999999999</v>
      </c>
      <c r="S16" s="9">
        <v>2692.9609999999998</v>
      </c>
      <c r="T16" s="9">
        <v>912.48500000000001</v>
      </c>
      <c r="U16" s="9">
        <v>463.28300000000002</v>
      </c>
      <c r="V16" s="9">
        <v>449.202</v>
      </c>
      <c r="W16" s="9">
        <v>661.22900000000004</v>
      </c>
      <c r="X16" s="9">
        <v>350.60500000000002</v>
      </c>
      <c r="Y16" s="9">
        <v>310.625</v>
      </c>
      <c r="Z16" s="9">
        <v>445.47800000000001</v>
      </c>
      <c r="AA16" s="9">
        <v>245.43600000000001</v>
      </c>
      <c r="AB16" s="9">
        <v>200.042</v>
      </c>
      <c r="AC16" s="9">
        <v>215.751</v>
      </c>
      <c r="AD16" s="9">
        <v>105.16800000000001</v>
      </c>
      <c r="AE16" s="9">
        <v>110.583</v>
      </c>
      <c r="AF16" s="9">
        <v>88.914000000000001</v>
      </c>
      <c r="AG16" s="9">
        <v>36.551000000000002</v>
      </c>
      <c r="AH16" s="9">
        <v>52.363</v>
      </c>
      <c r="AI16" s="9">
        <v>73.747</v>
      </c>
      <c r="AJ16" s="9">
        <v>43.106999999999999</v>
      </c>
      <c r="AK16" s="9">
        <v>30.64</v>
      </c>
      <c r="AL16" s="9">
        <v>177.50899999999999</v>
      </c>
      <c r="AM16" s="9">
        <v>69.570999999999998</v>
      </c>
      <c r="AN16" s="9">
        <v>107.937</v>
      </c>
      <c r="AO16" s="9">
        <v>367.125</v>
      </c>
      <c r="AP16" s="9">
        <v>177.54900000000001</v>
      </c>
      <c r="AQ16" s="9">
        <v>189.57599999999999</v>
      </c>
      <c r="AR16" s="9">
        <v>221.27799999999999</v>
      </c>
      <c r="AS16" s="9">
        <v>123.83</v>
      </c>
      <c r="AT16" s="9">
        <v>97.447999999999993</v>
      </c>
      <c r="AU16" s="9">
        <v>23.085999999999999</v>
      </c>
      <c r="AV16" s="9">
        <v>8.375</v>
      </c>
      <c r="AW16" s="9">
        <v>14.71</v>
      </c>
      <c r="AX16" s="9">
        <v>145.84700000000001</v>
      </c>
      <c r="AY16" s="9">
        <v>53.719000000000001</v>
      </c>
      <c r="AZ16" s="9">
        <v>92.126999999999995</v>
      </c>
      <c r="BA16" s="9">
        <v>180.387</v>
      </c>
      <c r="BB16" s="9">
        <v>107.429</v>
      </c>
      <c r="BC16" s="9">
        <v>72.957999999999998</v>
      </c>
      <c r="BD16" s="9">
        <v>75.055000000000007</v>
      </c>
      <c r="BE16" s="9">
        <v>47.238</v>
      </c>
      <c r="BF16" s="9">
        <v>27.817</v>
      </c>
      <c r="BG16" s="9">
        <v>74.977999999999994</v>
      </c>
      <c r="BH16" s="9">
        <v>48.47</v>
      </c>
      <c r="BI16" s="9">
        <v>26.507999999999999</v>
      </c>
      <c r="BJ16" s="9">
        <v>10.422000000000001</v>
      </c>
      <c r="BK16" s="9">
        <v>6.1879999999999997</v>
      </c>
      <c r="BL16" s="9">
        <v>4.2350000000000003</v>
      </c>
      <c r="BM16" s="9">
        <v>105.40900000000001</v>
      </c>
      <c r="BN16" s="9">
        <v>58.959000000000003</v>
      </c>
      <c r="BO16" s="9">
        <v>46.45</v>
      </c>
      <c r="BP16" s="9">
        <v>2497.7130000000002</v>
      </c>
      <c r="BQ16" s="9">
        <v>1283.088</v>
      </c>
      <c r="BR16" s="9">
        <v>1214.625</v>
      </c>
      <c r="BS16" s="9">
        <v>442.50099999999998</v>
      </c>
      <c r="BT16" s="9">
        <v>231.7</v>
      </c>
      <c r="BU16" s="9">
        <v>210.80099999999999</v>
      </c>
      <c r="BV16" s="9">
        <v>114.411</v>
      </c>
      <c r="BW16" s="9">
        <v>59.12</v>
      </c>
      <c r="BX16" s="9">
        <v>55.290999999999997</v>
      </c>
      <c r="BY16" s="9">
        <v>126.098</v>
      </c>
      <c r="BZ16" s="9">
        <v>64.811999999999998</v>
      </c>
      <c r="CA16" s="9">
        <v>61.284999999999997</v>
      </c>
      <c r="CB16" s="9">
        <v>201.99199999999999</v>
      </c>
      <c r="CC16" s="9">
        <v>107.768</v>
      </c>
      <c r="CD16" s="9">
        <v>94.224000000000004</v>
      </c>
      <c r="CE16" s="9">
        <v>2055.2130000000002</v>
      </c>
      <c r="CF16" s="9">
        <v>1051.3889999999999</v>
      </c>
      <c r="CG16" s="9">
        <v>1003.824</v>
      </c>
      <c r="CH16" s="9">
        <v>940.68</v>
      </c>
      <c r="CI16" s="9">
        <v>481.05399999999997</v>
      </c>
      <c r="CJ16" s="9">
        <v>459.625</v>
      </c>
      <c r="CK16" s="9">
        <v>265.262</v>
      </c>
      <c r="CL16" s="9">
        <v>120.63800000000001</v>
      </c>
      <c r="CM16" s="9">
        <v>144.624</v>
      </c>
      <c r="CN16" s="9">
        <v>285.13600000000002</v>
      </c>
      <c r="CO16" s="9">
        <v>151.82300000000001</v>
      </c>
      <c r="CP16" s="9">
        <v>133.31399999999999</v>
      </c>
      <c r="CQ16" s="9">
        <v>390.28199999999998</v>
      </c>
      <c r="CR16" s="9">
        <v>208.59399999999999</v>
      </c>
      <c r="CS16" s="9">
        <v>181.68799999999999</v>
      </c>
      <c r="CT16" s="9">
        <v>1114.5329999999999</v>
      </c>
      <c r="CU16" s="9">
        <v>570.33500000000004</v>
      </c>
      <c r="CV16" s="9">
        <v>544.19899999999996</v>
      </c>
      <c r="CW16" s="9">
        <v>422.108</v>
      </c>
      <c r="CX16" s="9">
        <v>216.898</v>
      </c>
      <c r="CY16" s="9">
        <v>205.21</v>
      </c>
      <c r="CZ16" s="9">
        <v>692.42499999999995</v>
      </c>
      <c r="DA16" s="9">
        <v>353.43700000000001</v>
      </c>
      <c r="DB16" s="9">
        <v>338.98899999999998</v>
      </c>
      <c r="DC16" s="9">
        <v>437.29899999999998</v>
      </c>
      <c r="DD16" s="9">
        <v>206.976</v>
      </c>
      <c r="DE16" s="9">
        <v>230.32300000000001</v>
      </c>
      <c r="DF16" s="9">
        <v>255.126</v>
      </c>
      <c r="DG16" s="9">
        <v>146.46100000000001</v>
      </c>
      <c r="DH16" s="9">
        <v>108.66500000000001</v>
      </c>
      <c r="DI16" s="9">
        <v>189.89699999999999</v>
      </c>
      <c r="DJ16" s="9">
        <v>102.396</v>
      </c>
      <c r="DK16" s="9">
        <v>87.501000000000005</v>
      </c>
      <c r="DL16" s="9">
        <v>2307.817</v>
      </c>
      <c r="DM16" s="9">
        <v>1180.693</v>
      </c>
      <c r="DN16" s="9">
        <v>1127.124</v>
      </c>
      <c r="DO16" s="9">
        <v>3983.8150000000001</v>
      </c>
      <c r="DP16" s="9">
        <v>1938.4549999999999</v>
      </c>
      <c r="DQ16" s="9">
        <v>2045.36</v>
      </c>
      <c r="DR16" s="9">
        <v>578.01300000000003</v>
      </c>
      <c r="DS16" s="9">
        <v>280.00900000000001</v>
      </c>
      <c r="DT16" s="9">
        <v>298.00400000000002</v>
      </c>
      <c r="DU16" s="9">
        <v>409.10399999999998</v>
      </c>
      <c r="DV16" s="9">
        <v>201.83799999999999</v>
      </c>
      <c r="DW16" s="9">
        <v>207.26599999999999</v>
      </c>
      <c r="DX16" s="9">
        <v>275.30700000000002</v>
      </c>
      <c r="DY16" s="9">
        <v>143.24600000000001</v>
      </c>
      <c r="DZ16" s="9">
        <v>132.06</v>
      </c>
      <c r="EA16" s="9">
        <v>133.797</v>
      </c>
      <c r="EB16" s="9">
        <v>58.591000000000001</v>
      </c>
      <c r="EC16" s="9">
        <v>75.206000000000003</v>
      </c>
      <c r="ED16" s="9">
        <v>46.83</v>
      </c>
      <c r="EE16" s="9">
        <v>15.808</v>
      </c>
      <c r="EF16" s="9">
        <v>31.021999999999998</v>
      </c>
      <c r="EG16" s="9">
        <v>57.198999999999998</v>
      </c>
      <c r="EH16" s="9">
        <v>37.204000000000001</v>
      </c>
      <c r="EI16" s="9">
        <v>19.995000000000001</v>
      </c>
      <c r="EJ16" s="9">
        <v>111.71</v>
      </c>
      <c r="EK16" s="9">
        <v>40.968000000000004</v>
      </c>
      <c r="EL16" s="9">
        <v>70.742000000000004</v>
      </c>
      <c r="EM16" s="9">
        <v>230.221</v>
      </c>
      <c r="EN16" s="9">
        <v>108.247</v>
      </c>
      <c r="EO16" s="9">
        <v>121.97499999999999</v>
      </c>
      <c r="EP16" s="9">
        <v>141.48099999999999</v>
      </c>
      <c r="EQ16" s="9">
        <v>74.22</v>
      </c>
      <c r="ER16" s="9">
        <v>67.260999999999996</v>
      </c>
      <c r="ES16" s="9">
        <v>15.685</v>
      </c>
      <c r="ET16" s="9">
        <v>5.2569999999999997</v>
      </c>
      <c r="EU16" s="9">
        <v>10.427</v>
      </c>
      <c r="EV16" s="9">
        <v>88.74</v>
      </c>
      <c r="EW16" s="9">
        <v>34.027000000000001</v>
      </c>
      <c r="EX16" s="9">
        <v>54.713000000000001</v>
      </c>
      <c r="EY16" s="9">
        <v>128.584</v>
      </c>
      <c r="EZ16" s="9">
        <v>72.320999999999998</v>
      </c>
      <c r="FA16" s="9">
        <v>56.262999999999998</v>
      </c>
      <c r="FB16" s="9">
        <v>50.146000000000001</v>
      </c>
      <c r="FC16" s="9">
        <v>33.587000000000003</v>
      </c>
      <c r="FD16" s="9">
        <v>16.559000000000001</v>
      </c>
      <c r="FE16" s="9">
        <v>48.415999999999997</v>
      </c>
      <c r="FF16" s="9">
        <v>28.175999999999998</v>
      </c>
      <c r="FG16" s="9">
        <v>20.239000000000001</v>
      </c>
      <c r="FH16" s="9">
        <v>6.375</v>
      </c>
      <c r="FI16" s="9">
        <v>4.0670000000000002</v>
      </c>
      <c r="FJ16" s="9">
        <v>2.3069999999999999</v>
      </c>
      <c r="FK16" s="9">
        <v>80.168999999999997</v>
      </c>
      <c r="FL16" s="9">
        <v>44.145000000000003</v>
      </c>
      <c r="FM16" s="9">
        <v>36.024000000000001</v>
      </c>
      <c r="FN16" s="9">
        <v>844.09699999999998</v>
      </c>
      <c r="FO16" s="9">
        <v>432.66500000000002</v>
      </c>
      <c r="FP16" s="9">
        <v>411.43200000000002</v>
      </c>
      <c r="FQ16" s="9">
        <v>151.77199999999999</v>
      </c>
      <c r="FR16" s="9">
        <v>74.286000000000001</v>
      </c>
      <c r="FS16" s="9">
        <v>77.486000000000004</v>
      </c>
      <c r="FT16" s="9">
        <v>35.375</v>
      </c>
      <c r="FU16" s="9">
        <v>15.744999999999999</v>
      </c>
      <c r="FV16" s="9">
        <v>19.631</v>
      </c>
      <c r="FW16" s="9">
        <v>46.64</v>
      </c>
      <c r="FX16" s="9">
        <v>22.204000000000001</v>
      </c>
      <c r="FY16" s="9">
        <v>24.436</v>
      </c>
      <c r="FZ16" s="9">
        <v>69.756</v>
      </c>
      <c r="GA16" s="9">
        <v>36.337000000000003</v>
      </c>
      <c r="GB16" s="9">
        <v>33.418999999999997</v>
      </c>
      <c r="GC16" s="9">
        <v>692.32500000000005</v>
      </c>
      <c r="GD16" s="9">
        <v>358.38</v>
      </c>
      <c r="GE16" s="9">
        <v>333.94499999999999</v>
      </c>
      <c r="GF16" s="9">
        <v>277.149</v>
      </c>
      <c r="GG16" s="9">
        <v>141.63800000000001</v>
      </c>
      <c r="GH16" s="9">
        <v>135.511</v>
      </c>
      <c r="GI16" s="9">
        <v>81.096000000000004</v>
      </c>
      <c r="GJ16" s="9">
        <v>43.68</v>
      </c>
      <c r="GK16" s="9">
        <v>37.415999999999997</v>
      </c>
      <c r="GL16" s="9">
        <v>86.835999999999999</v>
      </c>
      <c r="GM16" s="9">
        <v>44.904000000000003</v>
      </c>
      <c r="GN16" s="9">
        <v>41.932000000000002</v>
      </c>
      <c r="GO16" s="9">
        <v>109.218</v>
      </c>
      <c r="GP16" s="9">
        <v>53.055</v>
      </c>
      <c r="GQ16" s="9">
        <v>56.162999999999997</v>
      </c>
      <c r="GR16" s="9">
        <v>415.17599999999999</v>
      </c>
      <c r="GS16" s="9">
        <v>216.74100000000001</v>
      </c>
      <c r="GT16" s="9">
        <v>198.435</v>
      </c>
      <c r="GU16" s="9">
        <v>157.691</v>
      </c>
      <c r="GV16" s="9">
        <v>79.662999999999997</v>
      </c>
      <c r="GW16" s="9">
        <v>78.028000000000006</v>
      </c>
      <c r="GX16" s="9">
        <v>257.48500000000001</v>
      </c>
      <c r="GY16" s="9">
        <v>137.07900000000001</v>
      </c>
      <c r="GZ16" s="9">
        <v>120.40600000000001</v>
      </c>
      <c r="HA16" s="9">
        <v>162.80099999999999</v>
      </c>
      <c r="HB16" s="9">
        <v>84.885999999999996</v>
      </c>
      <c r="HC16" s="9">
        <v>77.914000000000001</v>
      </c>
      <c r="HD16" s="9">
        <v>94.683999999999997</v>
      </c>
      <c r="HE16" s="9">
        <v>52.192</v>
      </c>
      <c r="HF16" s="9">
        <v>42.491999999999997</v>
      </c>
      <c r="HG16" s="9">
        <v>68.578999999999994</v>
      </c>
      <c r="HH16" s="9">
        <v>35.598999999999997</v>
      </c>
      <c r="HI16" s="9">
        <v>32.981000000000002</v>
      </c>
      <c r="HJ16" s="9">
        <v>775.51800000000003</v>
      </c>
      <c r="HK16" s="9">
        <v>397.06700000000001</v>
      </c>
      <c r="HL16" s="9">
        <v>378.45100000000002</v>
      </c>
      <c r="HM16" s="9">
        <v>1418.4649999999999</v>
      </c>
      <c r="HN16" s="9">
        <v>691.78700000000003</v>
      </c>
      <c r="HO16" s="9">
        <v>726.67899999999997</v>
      </c>
      <c r="HP16" s="9">
        <v>221.458</v>
      </c>
      <c r="HQ16" s="9">
        <v>103.705</v>
      </c>
      <c r="HR16" s="9">
        <v>117.753</v>
      </c>
      <c r="HS16" s="9">
        <v>157.17699999999999</v>
      </c>
      <c r="HT16" s="9">
        <v>74.293000000000006</v>
      </c>
      <c r="HU16" s="9">
        <v>82.884</v>
      </c>
      <c r="HV16" s="9">
        <v>104.157</v>
      </c>
      <c r="HW16" s="9">
        <v>51.456000000000003</v>
      </c>
      <c r="HX16" s="9">
        <v>52.701999999999998</v>
      </c>
      <c r="HY16" s="9">
        <v>53.018999999999998</v>
      </c>
      <c r="HZ16" s="9">
        <v>22.837</v>
      </c>
      <c r="IA16" s="9">
        <v>30.181999999999999</v>
      </c>
      <c r="IB16" s="9">
        <v>24.524999999999999</v>
      </c>
      <c r="IC16" s="9">
        <v>10.156000000000001</v>
      </c>
      <c r="ID16" s="9">
        <v>14.369</v>
      </c>
      <c r="IE16" s="9">
        <v>19.006</v>
      </c>
      <c r="IF16" s="9">
        <v>10.657999999999999</v>
      </c>
      <c r="IG16" s="9">
        <v>8.3480000000000008</v>
      </c>
      <c r="IH16" s="9">
        <v>45.274999999999999</v>
      </c>
      <c r="II16" s="9">
        <v>18.754000000000001</v>
      </c>
      <c r="IJ16" s="9">
        <v>26.521000000000001</v>
      </c>
      <c r="IK16" s="9">
        <v>85.335999999999999</v>
      </c>
      <c r="IL16" s="9">
        <v>36.326999999999998</v>
      </c>
      <c r="IM16" s="9">
        <v>49.009</v>
      </c>
      <c r="IN16" s="9">
        <v>49.037999999999997</v>
      </c>
      <c r="IO16" s="9">
        <v>22.457999999999998</v>
      </c>
      <c r="IP16" s="9">
        <v>26.58</v>
      </c>
      <c r="IQ16" s="9">
        <v>5.7859999999999996</v>
      </c>
    </row>
    <row r="17" spans="1:251">
      <c r="A17" s="10">
        <v>44228</v>
      </c>
      <c r="B17" s="9">
        <v>881.83600000000001</v>
      </c>
      <c r="C17" s="9">
        <v>484.4</v>
      </c>
      <c r="D17" s="9">
        <v>397.435</v>
      </c>
      <c r="E17" s="9">
        <v>538.35799999999995</v>
      </c>
      <c r="F17" s="9">
        <v>281.39499999999998</v>
      </c>
      <c r="G17" s="9">
        <v>256.96199999999999</v>
      </c>
      <c r="H17" s="9">
        <v>343.47800000000001</v>
      </c>
      <c r="I17" s="9">
        <v>203.005</v>
      </c>
      <c r="J17" s="9">
        <v>140.47300000000001</v>
      </c>
      <c r="K17" s="9">
        <v>233.61099999999999</v>
      </c>
      <c r="L17" s="9">
        <v>122.621</v>
      </c>
      <c r="M17" s="9">
        <v>110.99</v>
      </c>
      <c r="N17" s="9">
        <v>3074.9940000000001</v>
      </c>
      <c r="O17" s="9">
        <v>1624.82</v>
      </c>
      <c r="P17" s="9">
        <v>1450.174</v>
      </c>
      <c r="Q17" s="9">
        <v>5243.5950000000003</v>
      </c>
      <c r="R17" s="9">
        <v>2568.3530000000001</v>
      </c>
      <c r="S17" s="9">
        <v>2675.2420000000002</v>
      </c>
      <c r="T17" s="9">
        <v>795.50699999999995</v>
      </c>
      <c r="U17" s="9">
        <v>373.88600000000002</v>
      </c>
      <c r="V17" s="9">
        <v>421.62099999999998</v>
      </c>
      <c r="W17" s="9">
        <v>577.21500000000003</v>
      </c>
      <c r="X17" s="9">
        <v>274.21699999999998</v>
      </c>
      <c r="Y17" s="9">
        <v>302.99700000000001</v>
      </c>
      <c r="Z17" s="9">
        <v>368.11099999999999</v>
      </c>
      <c r="AA17" s="9">
        <v>187.523</v>
      </c>
      <c r="AB17" s="9">
        <v>180.589</v>
      </c>
      <c r="AC17" s="9">
        <v>209.10300000000001</v>
      </c>
      <c r="AD17" s="9">
        <v>86.694999999999993</v>
      </c>
      <c r="AE17" s="9">
        <v>122.40900000000001</v>
      </c>
      <c r="AF17" s="9">
        <v>81.28</v>
      </c>
      <c r="AG17" s="9">
        <v>32.908999999999999</v>
      </c>
      <c r="AH17" s="9">
        <v>48.371000000000002</v>
      </c>
      <c r="AI17" s="9">
        <v>82.730999999999995</v>
      </c>
      <c r="AJ17" s="9">
        <v>46.319000000000003</v>
      </c>
      <c r="AK17" s="9">
        <v>36.412999999999997</v>
      </c>
      <c r="AL17" s="9">
        <v>135.56100000000001</v>
      </c>
      <c r="AM17" s="9">
        <v>53.35</v>
      </c>
      <c r="AN17" s="9">
        <v>82.210999999999999</v>
      </c>
      <c r="AO17" s="9">
        <v>253.73</v>
      </c>
      <c r="AP17" s="9">
        <v>115.572</v>
      </c>
      <c r="AQ17" s="9">
        <v>138.15700000000001</v>
      </c>
      <c r="AR17" s="9">
        <v>138.12899999999999</v>
      </c>
      <c r="AS17" s="9">
        <v>69.753</v>
      </c>
      <c r="AT17" s="9">
        <v>68.376000000000005</v>
      </c>
      <c r="AU17" s="9">
        <v>17.795000000000002</v>
      </c>
      <c r="AV17" s="9">
        <v>5.1100000000000003</v>
      </c>
      <c r="AW17" s="9">
        <v>12.685</v>
      </c>
      <c r="AX17" s="9">
        <v>115.6</v>
      </c>
      <c r="AY17" s="9">
        <v>45.819000000000003</v>
      </c>
      <c r="AZ17" s="9">
        <v>69.781000000000006</v>
      </c>
      <c r="BA17" s="9">
        <v>198.17400000000001</v>
      </c>
      <c r="BB17" s="9">
        <v>106.718</v>
      </c>
      <c r="BC17" s="9">
        <v>91.456000000000003</v>
      </c>
      <c r="BD17" s="9">
        <v>126.91</v>
      </c>
      <c r="BE17" s="9">
        <v>70.789000000000001</v>
      </c>
      <c r="BF17" s="9">
        <v>56.121000000000002</v>
      </c>
      <c r="BG17" s="9">
        <v>95.481999999999999</v>
      </c>
      <c r="BH17" s="9">
        <v>52.868000000000002</v>
      </c>
      <c r="BI17" s="9">
        <v>42.613999999999997</v>
      </c>
      <c r="BJ17" s="9">
        <v>14.512</v>
      </c>
      <c r="BK17" s="9">
        <v>9.8710000000000004</v>
      </c>
      <c r="BL17" s="9">
        <v>4.641</v>
      </c>
      <c r="BM17" s="9">
        <v>102.69199999999999</v>
      </c>
      <c r="BN17" s="9">
        <v>53.848999999999997</v>
      </c>
      <c r="BO17" s="9">
        <v>48.841999999999999</v>
      </c>
      <c r="BP17" s="9">
        <v>2535.6570000000002</v>
      </c>
      <c r="BQ17" s="9">
        <v>1307.8599999999999</v>
      </c>
      <c r="BR17" s="9">
        <v>1227.797</v>
      </c>
      <c r="BS17" s="9">
        <v>478.92700000000002</v>
      </c>
      <c r="BT17" s="9">
        <v>236.39</v>
      </c>
      <c r="BU17" s="9">
        <v>242.53700000000001</v>
      </c>
      <c r="BV17" s="9">
        <v>133.5</v>
      </c>
      <c r="BW17" s="9">
        <v>74.802000000000007</v>
      </c>
      <c r="BX17" s="9">
        <v>58.698</v>
      </c>
      <c r="BY17" s="9">
        <v>151.88</v>
      </c>
      <c r="BZ17" s="9">
        <v>67.840999999999994</v>
      </c>
      <c r="CA17" s="9">
        <v>84.04</v>
      </c>
      <c r="CB17" s="9">
        <v>193.54599999999999</v>
      </c>
      <c r="CC17" s="9">
        <v>93.747</v>
      </c>
      <c r="CD17" s="9">
        <v>99.799000000000007</v>
      </c>
      <c r="CE17" s="9">
        <v>2056.7310000000002</v>
      </c>
      <c r="CF17" s="9">
        <v>1071.471</v>
      </c>
      <c r="CG17" s="9">
        <v>985.26</v>
      </c>
      <c r="CH17" s="9">
        <v>866.22699999999998</v>
      </c>
      <c r="CI17" s="9">
        <v>431.30700000000002</v>
      </c>
      <c r="CJ17" s="9">
        <v>434.92</v>
      </c>
      <c r="CK17" s="9">
        <v>235.102</v>
      </c>
      <c r="CL17" s="9">
        <v>108.583</v>
      </c>
      <c r="CM17" s="9">
        <v>126.518</v>
      </c>
      <c r="CN17" s="9">
        <v>249.274</v>
      </c>
      <c r="CO17" s="9">
        <v>125.226</v>
      </c>
      <c r="CP17" s="9">
        <v>124.04900000000001</v>
      </c>
      <c r="CQ17" s="9">
        <v>381.851</v>
      </c>
      <c r="CR17" s="9">
        <v>197.49799999999999</v>
      </c>
      <c r="CS17" s="9">
        <v>184.35300000000001</v>
      </c>
      <c r="CT17" s="9">
        <v>1190.5039999999999</v>
      </c>
      <c r="CU17" s="9">
        <v>640.16300000000001</v>
      </c>
      <c r="CV17" s="9">
        <v>550.34</v>
      </c>
      <c r="CW17" s="9">
        <v>509.82900000000001</v>
      </c>
      <c r="CX17" s="9">
        <v>273.52699999999999</v>
      </c>
      <c r="CY17" s="9">
        <v>236.30199999999999</v>
      </c>
      <c r="CZ17" s="9">
        <v>680.67499999999995</v>
      </c>
      <c r="DA17" s="9">
        <v>366.63600000000002</v>
      </c>
      <c r="DB17" s="9">
        <v>314.03899999999999</v>
      </c>
      <c r="DC17" s="9">
        <v>429.68200000000002</v>
      </c>
      <c r="DD17" s="9">
        <v>228.959</v>
      </c>
      <c r="DE17" s="9">
        <v>200.72300000000001</v>
      </c>
      <c r="DF17" s="9">
        <v>250.99299999999999</v>
      </c>
      <c r="DG17" s="9">
        <v>137.67699999999999</v>
      </c>
      <c r="DH17" s="9">
        <v>113.316</v>
      </c>
      <c r="DI17" s="9">
        <v>197.78299999999999</v>
      </c>
      <c r="DJ17" s="9">
        <v>101.42400000000001</v>
      </c>
      <c r="DK17" s="9">
        <v>96.358999999999995</v>
      </c>
      <c r="DL17" s="9">
        <v>2337.8739999999998</v>
      </c>
      <c r="DM17" s="9">
        <v>1206.4359999999999</v>
      </c>
      <c r="DN17" s="9">
        <v>1131.4380000000001</v>
      </c>
      <c r="DO17" s="9">
        <v>4033.8029999999999</v>
      </c>
      <c r="DP17" s="9">
        <v>1964.212</v>
      </c>
      <c r="DQ17" s="9">
        <v>2069.59</v>
      </c>
      <c r="DR17" s="9">
        <v>574.43899999999996</v>
      </c>
      <c r="DS17" s="9">
        <v>279.55399999999997</v>
      </c>
      <c r="DT17" s="9">
        <v>294.88499999999999</v>
      </c>
      <c r="DU17" s="9">
        <v>418.28100000000001</v>
      </c>
      <c r="DV17" s="9">
        <v>206.59700000000001</v>
      </c>
      <c r="DW17" s="9">
        <v>211.684</v>
      </c>
      <c r="DX17" s="9">
        <v>283.738</v>
      </c>
      <c r="DY17" s="9">
        <v>145.429</v>
      </c>
      <c r="DZ17" s="9">
        <v>138.309</v>
      </c>
      <c r="EA17" s="9">
        <v>134.54300000000001</v>
      </c>
      <c r="EB17" s="9">
        <v>61.167999999999999</v>
      </c>
      <c r="EC17" s="9">
        <v>73.375</v>
      </c>
      <c r="ED17" s="9">
        <v>56.015000000000001</v>
      </c>
      <c r="EE17" s="9">
        <v>26.763999999999999</v>
      </c>
      <c r="EF17" s="9">
        <v>29.251000000000001</v>
      </c>
      <c r="EG17" s="9">
        <v>60.978000000000002</v>
      </c>
      <c r="EH17" s="9">
        <v>33.828000000000003</v>
      </c>
      <c r="EI17" s="9">
        <v>27.15</v>
      </c>
      <c r="EJ17" s="9">
        <v>95.179000000000002</v>
      </c>
      <c r="EK17" s="9">
        <v>39.128</v>
      </c>
      <c r="EL17" s="9">
        <v>56.051000000000002</v>
      </c>
      <c r="EM17" s="9">
        <v>208.738</v>
      </c>
      <c r="EN17" s="9">
        <v>98.156000000000006</v>
      </c>
      <c r="EO17" s="9">
        <v>110.58199999999999</v>
      </c>
      <c r="EP17" s="9">
        <v>131.428</v>
      </c>
      <c r="EQ17" s="9">
        <v>67.799000000000007</v>
      </c>
      <c r="ER17" s="9">
        <v>63.628999999999998</v>
      </c>
      <c r="ES17" s="9">
        <v>12.689</v>
      </c>
      <c r="ET17" s="9">
        <v>7.9180000000000001</v>
      </c>
      <c r="EU17" s="9">
        <v>4.7699999999999996</v>
      </c>
      <c r="EV17" s="9">
        <v>77.31</v>
      </c>
      <c r="EW17" s="9">
        <v>30.356999999999999</v>
      </c>
      <c r="EX17" s="9">
        <v>46.953000000000003</v>
      </c>
      <c r="EY17" s="9">
        <v>145.202</v>
      </c>
      <c r="EZ17" s="9">
        <v>76.224999999999994</v>
      </c>
      <c r="FA17" s="9">
        <v>68.977999999999994</v>
      </c>
      <c r="FB17" s="9">
        <v>79.435000000000002</v>
      </c>
      <c r="FC17" s="9">
        <v>39.470999999999997</v>
      </c>
      <c r="FD17" s="9">
        <v>39.963999999999999</v>
      </c>
      <c r="FE17" s="9">
        <v>66.355000000000004</v>
      </c>
      <c r="FF17" s="9">
        <v>33.625</v>
      </c>
      <c r="FG17" s="9">
        <v>32.728999999999999</v>
      </c>
      <c r="FH17" s="9">
        <v>9.9600000000000009</v>
      </c>
      <c r="FI17" s="9">
        <v>6.5759999999999996</v>
      </c>
      <c r="FJ17" s="9">
        <v>3.3839999999999999</v>
      </c>
      <c r="FK17" s="9">
        <v>78.847999999999999</v>
      </c>
      <c r="FL17" s="9">
        <v>42.598999999999997</v>
      </c>
      <c r="FM17" s="9">
        <v>36.247999999999998</v>
      </c>
      <c r="FN17" s="9">
        <v>845.03399999999999</v>
      </c>
      <c r="FO17" s="9">
        <v>440.22199999999998</v>
      </c>
      <c r="FP17" s="9">
        <v>404.81200000000001</v>
      </c>
      <c r="FQ17" s="9">
        <v>125.705</v>
      </c>
      <c r="FR17" s="9">
        <v>65.665000000000006</v>
      </c>
      <c r="FS17" s="9">
        <v>60.040999999999997</v>
      </c>
      <c r="FT17" s="9">
        <v>41.021000000000001</v>
      </c>
      <c r="FU17" s="9">
        <v>21.306000000000001</v>
      </c>
      <c r="FV17" s="9">
        <v>19.716000000000001</v>
      </c>
      <c r="FW17" s="9">
        <v>37.533999999999999</v>
      </c>
      <c r="FX17" s="9">
        <v>19.28</v>
      </c>
      <c r="FY17" s="9">
        <v>18.254000000000001</v>
      </c>
      <c r="FZ17" s="9">
        <v>47.15</v>
      </c>
      <c r="GA17" s="9">
        <v>25.079000000000001</v>
      </c>
      <c r="GB17" s="9">
        <v>22.071000000000002</v>
      </c>
      <c r="GC17" s="9">
        <v>719.32899999999995</v>
      </c>
      <c r="GD17" s="9">
        <v>374.55700000000002</v>
      </c>
      <c r="GE17" s="9">
        <v>344.77100000000002</v>
      </c>
      <c r="GF17" s="9">
        <v>301.221</v>
      </c>
      <c r="GG17" s="9">
        <v>151.999</v>
      </c>
      <c r="GH17" s="9">
        <v>149.22200000000001</v>
      </c>
      <c r="GI17" s="9">
        <v>85.111999999999995</v>
      </c>
      <c r="GJ17" s="9">
        <v>44.484999999999999</v>
      </c>
      <c r="GK17" s="9">
        <v>40.627000000000002</v>
      </c>
      <c r="GL17" s="9">
        <v>86.989000000000004</v>
      </c>
      <c r="GM17" s="9">
        <v>41.213999999999999</v>
      </c>
      <c r="GN17" s="9">
        <v>45.774999999999999</v>
      </c>
      <c r="GO17" s="9">
        <v>129.12</v>
      </c>
      <c r="GP17" s="9">
        <v>66.3</v>
      </c>
      <c r="GQ17" s="9">
        <v>62.82</v>
      </c>
      <c r="GR17" s="9">
        <v>418.108</v>
      </c>
      <c r="GS17" s="9">
        <v>222.55799999999999</v>
      </c>
      <c r="GT17" s="9">
        <v>195.55</v>
      </c>
      <c r="GU17" s="9">
        <v>156.14500000000001</v>
      </c>
      <c r="GV17" s="9">
        <v>81.207999999999998</v>
      </c>
      <c r="GW17" s="9">
        <v>74.936999999999998</v>
      </c>
      <c r="GX17" s="9">
        <v>261.96300000000002</v>
      </c>
      <c r="GY17" s="9">
        <v>141.35</v>
      </c>
      <c r="GZ17" s="9">
        <v>120.613</v>
      </c>
      <c r="HA17" s="9">
        <v>159.52699999999999</v>
      </c>
      <c r="HB17" s="9">
        <v>83.853999999999999</v>
      </c>
      <c r="HC17" s="9">
        <v>75.673000000000002</v>
      </c>
      <c r="HD17" s="9">
        <v>102.43600000000001</v>
      </c>
      <c r="HE17" s="9">
        <v>57.497</v>
      </c>
      <c r="HF17" s="9">
        <v>44.94</v>
      </c>
      <c r="HG17" s="9">
        <v>57.866999999999997</v>
      </c>
      <c r="HH17" s="9">
        <v>29.786999999999999</v>
      </c>
      <c r="HI17" s="9">
        <v>28.08</v>
      </c>
      <c r="HJ17" s="9">
        <v>787.16700000000003</v>
      </c>
      <c r="HK17" s="9">
        <v>410.435</v>
      </c>
      <c r="HL17" s="9">
        <v>376.73200000000003</v>
      </c>
      <c r="HM17" s="9">
        <v>1430.731</v>
      </c>
      <c r="HN17" s="9">
        <v>697.88199999999995</v>
      </c>
      <c r="HO17" s="9">
        <v>732.84900000000005</v>
      </c>
      <c r="HP17" s="9">
        <v>187.572</v>
      </c>
      <c r="HQ17" s="9">
        <v>90.534000000000006</v>
      </c>
      <c r="HR17" s="9">
        <v>97.037999999999997</v>
      </c>
      <c r="HS17" s="9">
        <v>139.80699999999999</v>
      </c>
      <c r="HT17" s="9">
        <v>67.381</v>
      </c>
      <c r="HU17" s="9">
        <v>72.426000000000002</v>
      </c>
      <c r="HV17" s="9">
        <v>89.99</v>
      </c>
      <c r="HW17" s="9">
        <v>44.841000000000001</v>
      </c>
      <c r="HX17" s="9">
        <v>45.149000000000001</v>
      </c>
      <c r="HY17" s="9">
        <v>49.817999999999998</v>
      </c>
      <c r="HZ17" s="9">
        <v>22.54</v>
      </c>
      <c r="IA17" s="9">
        <v>27.277000000000001</v>
      </c>
      <c r="IB17" s="9">
        <v>21.748000000000001</v>
      </c>
      <c r="IC17" s="9">
        <v>10.807</v>
      </c>
      <c r="ID17" s="9">
        <v>10.94</v>
      </c>
      <c r="IE17" s="9">
        <v>18.234999999999999</v>
      </c>
      <c r="IF17" s="9">
        <v>10.488</v>
      </c>
      <c r="IG17" s="9">
        <v>7.7469999999999999</v>
      </c>
      <c r="IH17" s="9">
        <v>29.53</v>
      </c>
      <c r="II17" s="9">
        <v>12.664</v>
      </c>
      <c r="IJ17" s="9">
        <v>16.864999999999998</v>
      </c>
      <c r="IK17" s="9">
        <v>65.543999999999997</v>
      </c>
      <c r="IL17" s="9">
        <v>30.308</v>
      </c>
      <c r="IM17" s="9">
        <v>35.235999999999997</v>
      </c>
      <c r="IN17" s="9">
        <v>40.142000000000003</v>
      </c>
      <c r="IO17" s="9">
        <v>20.045000000000002</v>
      </c>
      <c r="IP17" s="9">
        <v>20.097999999999999</v>
      </c>
      <c r="IQ17" s="9">
        <v>5.7949999999999999</v>
      </c>
    </row>
    <row r="18" spans="1:251">
      <c r="A18" s="10">
        <v>44593</v>
      </c>
      <c r="B18" s="9">
        <v>898.19</v>
      </c>
      <c r="C18" s="9">
        <v>509.34399999999999</v>
      </c>
      <c r="D18" s="9">
        <v>388.846</v>
      </c>
      <c r="E18" s="9">
        <v>531.68499999999995</v>
      </c>
      <c r="F18" s="9">
        <v>285.43799999999999</v>
      </c>
      <c r="G18" s="9">
        <v>246.24700000000001</v>
      </c>
      <c r="H18" s="9">
        <v>366.505</v>
      </c>
      <c r="I18" s="9">
        <v>223.90600000000001</v>
      </c>
      <c r="J18" s="9">
        <v>142.59899999999999</v>
      </c>
      <c r="K18" s="9">
        <v>347.08800000000002</v>
      </c>
      <c r="L18" s="9">
        <v>167.23599999999999</v>
      </c>
      <c r="M18" s="9">
        <v>179.852</v>
      </c>
      <c r="N18" s="9">
        <v>3086.1889999999999</v>
      </c>
      <c r="O18" s="9">
        <v>1640.7940000000001</v>
      </c>
      <c r="P18" s="9">
        <v>1445.396</v>
      </c>
      <c r="Q18" s="9">
        <v>5291.1379999999999</v>
      </c>
      <c r="R18" s="9">
        <v>2591.6799999999998</v>
      </c>
      <c r="S18" s="9">
        <v>2699.4569999999999</v>
      </c>
      <c r="T18" s="9">
        <v>928.33699999999999</v>
      </c>
      <c r="U18" s="9">
        <v>437.024</v>
      </c>
      <c r="V18" s="9">
        <v>491.31299999999999</v>
      </c>
      <c r="W18" s="9">
        <v>708.38800000000003</v>
      </c>
      <c r="X18" s="9">
        <v>337.678</v>
      </c>
      <c r="Y18" s="9">
        <v>370.71100000000001</v>
      </c>
      <c r="Z18" s="9">
        <v>472.78500000000003</v>
      </c>
      <c r="AA18" s="9">
        <v>233.958</v>
      </c>
      <c r="AB18" s="9">
        <v>238.827</v>
      </c>
      <c r="AC18" s="9">
        <v>235.60400000000001</v>
      </c>
      <c r="AD18" s="9">
        <v>103.71899999999999</v>
      </c>
      <c r="AE18" s="9">
        <v>131.88399999999999</v>
      </c>
      <c r="AF18" s="9">
        <v>61.503999999999998</v>
      </c>
      <c r="AG18" s="9">
        <v>23.456</v>
      </c>
      <c r="AH18" s="9">
        <v>38.048000000000002</v>
      </c>
      <c r="AI18" s="9">
        <v>62.832000000000001</v>
      </c>
      <c r="AJ18" s="9">
        <v>31.048999999999999</v>
      </c>
      <c r="AK18" s="9">
        <v>31.783000000000001</v>
      </c>
      <c r="AL18" s="9">
        <v>157.11699999999999</v>
      </c>
      <c r="AM18" s="9">
        <v>68.296999999999997</v>
      </c>
      <c r="AN18" s="9">
        <v>88.82</v>
      </c>
      <c r="AO18" s="9">
        <v>447.60599999999999</v>
      </c>
      <c r="AP18" s="9">
        <v>208.79400000000001</v>
      </c>
      <c r="AQ18" s="9">
        <v>238.81200000000001</v>
      </c>
      <c r="AR18" s="9">
        <v>291.56700000000001</v>
      </c>
      <c r="AS18" s="9">
        <v>141.202</v>
      </c>
      <c r="AT18" s="9">
        <v>150.36500000000001</v>
      </c>
      <c r="AU18" s="9">
        <v>22.821000000000002</v>
      </c>
      <c r="AV18" s="9">
        <v>10.130000000000001</v>
      </c>
      <c r="AW18" s="9">
        <v>12.69</v>
      </c>
      <c r="AX18" s="9">
        <v>156.03899999999999</v>
      </c>
      <c r="AY18" s="9">
        <v>67.591999999999999</v>
      </c>
      <c r="AZ18" s="9">
        <v>88.447000000000003</v>
      </c>
      <c r="BA18" s="9">
        <v>119.432</v>
      </c>
      <c r="BB18" s="9">
        <v>57.789000000000001</v>
      </c>
      <c r="BC18" s="9">
        <v>61.642000000000003</v>
      </c>
      <c r="BD18" s="9">
        <v>47.226999999999997</v>
      </c>
      <c r="BE18" s="9">
        <v>22.484000000000002</v>
      </c>
      <c r="BF18" s="9">
        <v>24.742999999999999</v>
      </c>
      <c r="BG18" s="9">
        <v>55.521999999999998</v>
      </c>
      <c r="BH18" s="9">
        <v>26.035</v>
      </c>
      <c r="BI18" s="9">
        <v>29.486999999999998</v>
      </c>
      <c r="BJ18" s="9">
        <v>6.8239999999999998</v>
      </c>
      <c r="BK18" s="9">
        <v>2.8719999999999999</v>
      </c>
      <c r="BL18" s="9">
        <v>3.952</v>
      </c>
      <c r="BM18" s="9">
        <v>63.91</v>
      </c>
      <c r="BN18" s="9">
        <v>31.754000000000001</v>
      </c>
      <c r="BO18" s="9">
        <v>32.155999999999999</v>
      </c>
      <c r="BP18" s="9">
        <v>2662.556</v>
      </c>
      <c r="BQ18" s="9">
        <v>1366.335</v>
      </c>
      <c r="BR18" s="9">
        <v>1296.221</v>
      </c>
      <c r="BS18" s="9">
        <v>589.56200000000001</v>
      </c>
      <c r="BT18" s="9">
        <v>284.97500000000002</v>
      </c>
      <c r="BU18" s="9">
        <v>304.58800000000002</v>
      </c>
      <c r="BV18" s="9">
        <v>145.53200000000001</v>
      </c>
      <c r="BW18" s="9">
        <v>74.39</v>
      </c>
      <c r="BX18" s="9">
        <v>71.141999999999996</v>
      </c>
      <c r="BY18" s="9">
        <v>168.42500000000001</v>
      </c>
      <c r="BZ18" s="9">
        <v>84.471999999999994</v>
      </c>
      <c r="CA18" s="9">
        <v>83.953000000000003</v>
      </c>
      <c r="CB18" s="9">
        <v>275.60500000000002</v>
      </c>
      <c r="CC18" s="9">
        <v>126.113</v>
      </c>
      <c r="CD18" s="9">
        <v>149.49199999999999</v>
      </c>
      <c r="CE18" s="9">
        <v>2072.9940000000001</v>
      </c>
      <c r="CF18" s="9">
        <v>1081.3610000000001</v>
      </c>
      <c r="CG18" s="9">
        <v>991.63300000000004</v>
      </c>
      <c r="CH18" s="9">
        <v>866.30899999999997</v>
      </c>
      <c r="CI18" s="9">
        <v>433.83600000000001</v>
      </c>
      <c r="CJ18" s="9">
        <v>432.47300000000001</v>
      </c>
      <c r="CK18" s="9">
        <v>252.096</v>
      </c>
      <c r="CL18" s="9">
        <v>117.218</v>
      </c>
      <c r="CM18" s="9">
        <v>134.87899999999999</v>
      </c>
      <c r="CN18" s="9">
        <v>239.92400000000001</v>
      </c>
      <c r="CO18" s="9">
        <v>125.748</v>
      </c>
      <c r="CP18" s="9">
        <v>114.176</v>
      </c>
      <c r="CQ18" s="9">
        <v>374.28800000000001</v>
      </c>
      <c r="CR18" s="9">
        <v>190.87100000000001</v>
      </c>
      <c r="CS18" s="9">
        <v>183.417</v>
      </c>
      <c r="CT18" s="9">
        <v>1206.6849999999999</v>
      </c>
      <c r="CU18" s="9">
        <v>647.524</v>
      </c>
      <c r="CV18" s="9">
        <v>559.16</v>
      </c>
      <c r="CW18" s="9">
        <v>484.48599999999999</v>
      </c>
      <c r="CX18" s="9">
        <v>262.86599999999999</v>
      </c>
      <c r="CY18" s="9">
        <v>221.62</v>
      </c>
      <c r="CZ18" s="9">
        <v>722.19799999999998</v>
      </c>
      <c r="DA18" s="9">
        <v>384.65800000000002</v>
      </c>
      <c r="DB18" s="9">
        <v>337.54</v>
      </c>
      <c r="DC18" s="9">
        <v>463.286</v>
      </c>
      <c r="DD18" s="9">
        <v>245.28399999999999</v>
      </c>
      <c r="DE18" s="9">
        <v>218.00200000000001</v>
      </c>
      <c r="DF18" s="9">
        <v>258.91199999999998</v>
      </c>
      <c r="DG18" s="9">
        <v>139.374</v>
      </c>
      <c r="DH18" s="9">
        <v>119.538</v>
      </c>
      <c r="DI18" s="9">
        <v>258.60700000000003</v>
      </c>
      <c r="DJ18" s="9">
        <v>133.126</v>
      </c>
      <c r="DK18" s="9">
        <v>125.48099999999999</v>
      </c>
      <c r="DL18" s="9">
        <v>2403.9490000000001</v>
      </c>
      <c r="DM18" s="9">
        <v>1233.2090000000001</v>
      </c>
      <c r="DN18" s="9">
        <v>1170.74</v>
      </c>
      <c r="DO18" s="9">
        <v>4121.0860000000002</v>
      </c>
      <c r="DP18" s="9">
        <v>2008.998</v>
      </c>
      <c r="DQ18" s="9">
        <v>2112.0880000000002</v>
      </c>
      <c r="DR18" s="9">
        <v>653.52099999999996</v>
      </c>
      <c r="DS18" s="9">
        <v>311.84500000000003</v>
      </c>
      <c r="DT18" s="9">
        <v>341.67599999999999</v>
      </c>
      <c r="DU18" s="9">
        <v>509.56400000000002</v>
      </c>
      <c r="DV18" s="9">
        <v>245.31899999999999</v>
      </c>
      <c r="DW18" s="9">
        <v>264.245</v>
      </c>
      <c r="DX18" s="9">
        <v>358.26799999999997</v>
      </c>
      <c r="DY18" s="9">
        <v>183.512</v>
      </c>
      <c r="DZ18" s="9">
        <v>174.755</v>
      </c>
      <c r="EA18" s="9">
        <v>151.297</v>
      </c>
      <c r="EB18" s="9">
        <v>61.807000000000002</v>
      </c>
      <c r="EC18" s="9">
        <v>89.49</v>
      </c>
      <c r="ED18" s="9">
        <v>46.265999999999998</v>
      </c>
      <c r="EE18" s="9">
        <v>15.909000000000001</v>
      </c>
      <c r="EF18" s="9">
        <v>30.356999999999999</v>
      </c>
      <c r="EG18" s="9">
        <v>34.695</v>
      </c>
      <c r="EH18" s="9">
        <v>20.228999999999999</v>
      </c>
      <c r="EI18" s="9">
        <v>14.467000000000001</v>
      </c>
      <c r="EJ18" s="9">
        <v>109.262</v>
      </c>
      <c r="EK18" s="9">
        <v>46.296999999999997</v>
      </c>
      <c r="EL18" s="9">
        <v>62.965000000000003</v>
      </c>
      <c r="EM18" s="9">
        <v>303.62799999999999</v>
      </c>
      <c r="EN18" s="9">
        <v>138.47499999999999</v>
      </c>
      <c r="EO18" s="9">
        <v>165.154</v>
      </c>
      <c r="EP18" s="9">
        <v>216.624</v>
      </c>
      <c r="EQ18" s="9">
        <v>107.20699999999999</v>
      </c>
      <c r="ER18" s="9">
        <v>109.417</v>
      </c>
      <c r="ES18" s="9">
        <v>14.215</v>
      </c>
      <c r="ET18" s="9">
        <v>2.8820000000000001</v>
      </c>
      <c r="EU18" s="9">
        <v>11.332000000000001</v>
      </c>
      <c r="EV18" s="9">
        <v>87.004999999999995</v>
      </c>
      <c r="EW18" s="9">
        <v>31.266999999999999</v>
      </c>
      <c r="EX18" s="9">
        <v>55.737000000000002</v>
      </c>
      <c r="EY18" s="9">
        <v>98.936000000000007</v>
      </c>
      <c r="EZ18" s="9">
        <v>61.177</v>
      </c>
      <c r="FA18" s="9">
        <v>37.759</v>
      </c>
      <c r="FB18" s="9">
        <v>35.215000000000003</v>
      </c>
      <c r="FC18" s="9">
        <v>24.102</v>
      </c>
      <c r="FD18" s="9">
        <v>11.113</v>
      </c>
      <c r="FE18" s="9">
        <v>41.982999999999997</v>
      </c>
      <c r="FF18" s="9">
        <v>25.919</v>
      </c>
      <c r="FG18" s="9">
        <v>16.064</v>
      </c>
      <c r="FH18" s="9">
        <v>6.0519999999999996</v>
      </c>
      <c r="FI18" s="9">
        <v>4.2830000000000004</v>
      </c>
      <c r="FJ18" s="9">
        <v>1.7689999999999999</v>
      </c>
      <c r="FK18" s="9">
        <v>56.951999999999998</v>
      </c>
      <c r="FL18" s="9">
        <v>35.258000000000003</v>
      </c>
      <c r="FM18" s="9">
        <v>21.693999999999999</v>
      </c>
      <c r="FN18" s="9">
        <v>885.04200000000003</v>
      </c>
      <c r="FO18" s="9">
        <v>457.14699999999999</v>
      </c>
      <c r="FP18" s="9">
        <v>427.89499999999998</v>
      </c>
      <c r="FQ18" s="9">
        <v>179.72300000000001</v>
      </c>
      <c r="FR18" s="9">
        <v>86.14</v>
      </c>
      <c r="FS18" s="9">
        <v>93.581999999999994</v>
      </c>
      <c r="FT18" s="9">
        <v>44.987000000000002</v>
      </c>
      <c r="FU18" s="9">
        <v>21.861000000000001</v>
      </c>
      <c r="FV18" s="9">
        <v>23.126000000000001</v>
      </c>
      <c r="FW18" s="9">
        <v>50.895000000000003</v>
      </c>
      <c r="FX18" s="9">
        <v>23.030999999999999</v>
      </c>
      <c r="FY18" s="9">
        <v>27.864000000000001</v>
      </c>
      <c r="FZ18" s="9">
        <v>83.840999999999994</v>
      </c>
      <c r="GA18" s="9">
        <v>41.247999999999998</v>
      </c>
      <c r="GB18" s="9">
        <v>42.591999999999999</v>
      </c>
      <c r="GC18" s="9">
        <v>705.31899999999996</v>
      </c>
      <c r="GD18" s="9">
        <v>371.00599999999997</v>
      </c>
      <c r="GE18" s="9">
        <v>334.31299999999999</v>
      </c>
      <c r="GF18" s="9">
        <v>290.851</v>
      </c>
      <c r="GG18" s="9">
        <v>144.15299999999999</v>
      </c>
      <c r="GH18" s="9">
        <v>146.69800000000001</v>
      </c>
      <c r="GI18" s="9">
        <v>83.391999999999996</v>
      </c>
      <c r="GJ18" s="9">
        <v>42.63</v>
      </c>
      <c r="GK18" s="9">
        <v>40.762</v>
      </c>
      <c r="GL18" s="9">
        <v>89.414000000000001</v>
      </c>
      <c r="GM18" s="9">
        <v>46.180999999999997</v>
      </c>
      <c r="GN18" s="9">
        <v>43.231999999999999</v>
      </c>
      <c r="GO18" s="9">
        <v>118.045</v>
      </c>
      <c r="GP18" s="9">
        <v>55.341000000000001</v>
      </c>
      <c r="GQ18" s="9">
        <v>62.704000000000001</v>
      </c>
      <c r="GR18" s="9">
        <v>414.46800000000002</v>
      </c>
      <c r="GS18" s="9">
        <v>226.85300000000001</v>
      </c>
      <c r="GT18" s="9">
        <v>187.614</v>
      </c>
      <c r="GU18" s="9">
        <v>154.24</v>
      </c>
      <c r="GV18" s="9">
        <v>83.632000000000005</v>
      </c>
      <c r="GW18" s="9">
        <v>70.608000000000004</v>
      </c>
      <c r="GX18" s="9">
        <v>260.22800000000001</v>
      </c>
      <c r="GY18" s="9">
        <v>143.221</v>
      </c>
      <c r="GZ18" s="9">
        <v>117.006</v>
      </c>
      <c r="HA18" s="9">
        <v>148.13399999999999</v>
      </c>
      <c r="HB18" s="9">
        <v>73.650000000000006</v>
      </c>
      <c r="HC18" s="9">
        <v>74.483999999999995</v>
      </c>
      <c r="HD18" s="9">
        <v>112.09399999999999</v>
      </c>
      <c r="HE18" s="9">
        <v>69.572000000000003</v>
      </c>
      <c r="HF18" s="9">
        <v>42.521999999999998</v>
      </c>
      <c r="HG18" s="9">
        <v>76.992000000000004</v>
      </c>
      <c r="HH18" s="9">
        <v>41.61</v>
      </c>
      <c r="HI18" s="9">
        <v>35.381999999999998</v>
      </c>
      <c r="HJ18" s="9">
        <v>808.05</v>
      </c>
      <c r="HK18" s="9">
        <v>415.53699999999998</v>
      </c>
      <c r="HL18" s="9">
        <v>392.51299999999998</v>
      </c>
      <c r="HM18" s="9">
        <v>1447.598</v>
      </c>
      <c r="HN18" s="9">
        <v>706.54100000000005</v>
      </c>
      <c r="HO18" s="9">
        <v>741.05700000000002</v>
      </c>
      <c r="HP18" s="9">
        <v>231.57300000000001</v>
      </c>
      <c r="HQ18" s="9">
        <v>110.73</v>
      </c>
      <c r="HR18" s="9">
        <v>120.842</v>
      </c>
      <c r="HS18" s="9">
        <v>168.47300000000001</v>
      </c>
      <c r="HT18" s="9">
        <v>81.941999999999993</v>
      </c>
      <c r="HU18" s="9">
        <v>86.531999999999996</v>
      </c>
      <c r="HV18" s="9">
        <v>111.017</v>
      </c>
      <c r="HW18" s="9">
        <v>56.642000000000003</v>
      </c>
      <c r="HX18" s="9">
        <v>54.374000000000002</v>
      </c>
      <c r="HY18" s="9">
        <v>57.457000000000001</v>
      </c>
      <c r="HZ18" s="9">
        <v>25.3</v>
      </c>
      <c r="IA18" s="9">
        <v>32.156999999999996</v>
      </c>
      <c r="IB18" s="9">
        <v>20.373000000000001</v>
      </c>
      <c r="IC18" s="9">
        <v>7.0330000000000004</v>
      </c>
      <c r="ID18" s="9">
        <v>13.34</v>
      </c>
      <c r="IE18" s="9">
        <v>14.968999999999999</v>
      </c>
      <c r="IF18" s="9">
        <v>8.9209999999999994</v>
      </c>
      <c r="IG18" s="9">
        <v>6.048</v>
      </c>
      <c r="IH18" s="9">
        <v>48.13</v>
      </c>
      <c r="II18" s="9">
        <v>19.867999999999999</v>
      </c>
      <c r="IJ18" s="9">
        <v>28.263000000000002</v>
      </c>
      <c r="IK18" s="9">
        <v>99.730999999999995</v>
      </c>
      <c r="IL18" s="9">
        <v>49.808999999999997</v>
      </c>
      <c r="IM18" s="9">
        <v>49.921999999999997</v>
      </c>
      <c r="IN18" s="9">
        <v>61.822000000000003</v>
      </c>
      <c r="IO18" s="9">
        <v>32.331000000000003</v>
      </c>
      <c r="IP18" s="9">
        <v>29.491</v>
      </c>
      <c r="IQ18" s="9">
        <v>7.6790000000000003</v>
      </c>
    </row>
    <row r="19" spans="1:251">
      <c r="A19" s="10">
        <v>44958</v>
      </c>
      <c r="B19" s="9">
        <v>861.12900000000002</v>
      </c>
      <c r="C19" s="9">
        <v>469.899</v>
      </c>
      <c r="D19" s="9">
        <v>391.22899999999998</v>
      </c>
      <c r="E19" s="9">
        <v>513.96299999999997</v>
      </c>
      <c r="F19" s="9">
        <v>270.815</v>
      </c>
      <c r="G19" s="9">
        <v>243.148</v>
      </c>
      <c r="H19" s="9">
        <v>347.166</v>
      </c>
      <c r="I19" s="9">
        <v>199.084</v>
      </c>
      <c r="J19" s="9">
        <v>148.08199999999999</v>
      </c>
      <c r="K19" s="9">
        <v>331.9</v>
      </c>
      <c r="L19" s="9">
        <v>181.60900000000001</v>
      </c>
      <c r="M19" s="9">
        <v>150.291</v>
      </c>
      <c r="N19" s="9">
        <v>3230.5729999999999</v>
      </c>
      <c r="O19" s="9">
        <v>1691.425</v>
      </c>
      <c r="P19" s="9">
        <v>1539.1479999999999</v>
      </c>
      <c r="Q19" s="9">
        <v>5450.6809999999996</v>
      </c>
      <c r="R19" s="9">
        <v>2669.9549999999999</v>
      </c>
      <c r="S19" s="9">
        <v>2780.7260000000001</v>
      </c>
      <c r="T19" s="9">
        <v>1033.395</v>
      </c>
      <c r="U19" s="9">
        <v>498.53399999999999</v>
      </c>
      <c r="V19" s="9">
        <v>534.86</v>
      </c>
      <c r="W19" s="9">
        <v>762.33799999999997</v>
      </c>
      <c r="X19" s="9">
        <v>374.05099999999999</v>
      </c>
      <c r="Y19" s="9">
        <v>388.28699999999998</v>
      </c>
      <c r="Z19" s="9">
        <v>0</v>
      </c>
      <c r="AA19" s="9">
        <v>0</v>
      </c>
      <c r="AB19" s="9">
        <v>0</v>
      </c>
      <c r="AC19" s="9">
        <v>273.66899999999998</v>
      </c>
      <c r="AD19" s="9">
        <v>118.726</v>
      </c>
      <c r="AE19" s="9">
        <v>154.94300000000001</v>
      </c>
      <c r="AF19" s="9">
        <v>67.872</v>
      </c>
      <c r="AG19" s="9">
        <v>31.478999999999999</v>
      </c>
      <c r="AH19" s="9">
        <v>36.393000000000001</v>
      </c>
      <c r="AI19" s="9">
        <v>63.613999999999997</v>
      </c>
      <c r="AJ19" s="9">
        <v>33.729999999999997</v>
      </c>
      <c r="AK19" s="9">
        <v>29.885000000000002</v>
      </c>
      <c r="AL19" s="9">
        <v>207.44200000000001</v>
      </c>
      <c r="AM19" s="9">
        <v>90.754000000000005</v>
      </c>
      <c r="AN19" s="9">
        <v>116.68899999999999</v>
      </c>
      <c r="AO19" s="9">
        <v>475.15100000000001</v>
      </c>
      <c r="AP19" s="9">
        <v>239.81200000000001</v>
      </c>
      <c r="AQ19" s="9">
        <v>235.339</v>
      </c>
      <c r="AR19" s="9">
        <v>285.45800000000003</v>
      </c>
      <c r="AS19" s="9">
        <v>159.71600000000001</v>
      </c>
      <c r="AT19" s="9">
        <v>125.742</v>
      </c>
      <c r="AU19" s="9">
        <v>18.606000000000002</v>
      </c>
      <c r="AV19" s="9">
        <v>9.5920000000000005</v>
      </c>
      <c r="AW19" s="9">
        <v>9.0129999999999999</v>
      </c>
      <c r="AX19" s="9">
        <v>189.69399999999999</v>
      </c>
      <c r="AY19" s="9">
        <v>80.096000000000004</v>
      </c>
      <c r="AZ19" s="9">
        <v>109.598</v>
      </c>
      <c r="BA19" s="9">
        <v>127.806</v>
      </c>
      <c r="BB19" s="9">
        <v>66.281000000000006</v>
      </c>
      <c r="BC19" s="9">
        <v>61.524999999999999</v>
      </c>
      <c r="BD19" s="9">
        <v>43.994</v>
      </c>
      <c r="BE19" s="9">
        <v>27.974</v>
      </c>
      <c r="BF19" s="9">
        <v>16.02</v>
      </c>
      <c r="BG19" s="9">
        <v>46.442</v>
      </c>
      <c r="BH19" s="9">
        <v>21.893999999999998</v>
      </c>
      <c r="BI19" s="9">
        <v>24.548999999999999</v>
      </c>
      <c r="BJ19" s="9">
        <v>6.7309999999999999</v>
      </c>
      <c r="BK19" s="9">
        <v>3.1829999999999998</v>
      </c>
      <c r="BL19" s="9">
        <v>3.548</v>
      </c>
      <c r="BM19" s="9">
        <v>81.363</v>
      </c>
      <c r="BN19" s="9">
        <v>44.387</v>
      </c>
      <c r="BO19" s="9">
        <v>36.975999999999999</v>
      </c>
      <c r="BP19" s="9">
        <v>2748.4659999999999</v>
      </c>
      <c r="BQ19" s="9">
        <v>1408.5260000000001</v>
      </c>
      <c r="BR19" s="9">
        <v>1339.94</v>
      </c>
      <c r="BS19" s="9">
        <v>594.726</v>
      </c>
      <c r="BT19" s="9">
        <v>290.56799999999998</v>
      </c>
      <c r="BU19" s="9">
        <v>304.15699999999998</v>
      </c>
      <c r="BV19" s="9">
        <v>152.81299999999999</v>
      </c>
      <c r="BW19" s="9">
        <v>72.414000000000001</v>
      </c>
      <c r="BX19" s="9">
        <v>80.399000000000001</v>
      </c>
      <c r="BY19" s="9">
        <v>160.78200000000001</v>
      </c>
      <c r="BZ19" s="9">
        <v>80.899000000000001</v>
      </c>
      <c r="CA19" s="9">
        <v>79.882999999999996</v>
      </c>
      <c r="CB19" s="9">
        <v>281.13</v>
      </c>
      <c r="CC19" s="9">
        <v>137.256</v>
      </c>
      <c r="CD19" s="9">
        <v>143.875</v>
      </c>
      <c r="CE19" s="9">
        <v>2153.7399999999998</v>
      </c>
      <c r="CF19" s="9">
        <v>1117.9580000000001</v>
      </c>
      <c r="CG19" s="9">
        <v>1035.7829999999999</v>
      </c>
      <c r="CH19" s="9">
        <v>956.85599999999999</v>
      </c>
      <c r="CI19" s="9">
        <v>487.86099999999999</v>
      </c>
      <c r="CJ19" s="9">
        <v>468.995</v>
      </c>
      <c r="CK19" s="9">
        <v>313.87900000000002</v>
      </c>
      <c r="CL19" s="9">
        <v>154.26599999999999</v>
      </c>
      <c r="CM19" s="9">
        <v>159.613</v>
      </c>
      <c r="CN19" s="9">
        <v>299.27199999999999</v>
      </c>
      <c r="CO19" s="9">
        <v>154.221</v>
      </c>
      <c r="CP19" s="9">
        <v>145.05099999999999</v>
      </c>
      <c r="CQ19" s="9">
        <v>343.70499999999998</v>
      </c>
      <c r="CR19" s="9">
        <v>179.37299999999999</v>
      </c>
      <c r="CS19" s="9">
        <v>164.33199999999999</v>
      </c>
      <c r="CT19" s="9">
        <v>1196.885</v>
      </c>
      <c r="CU19" s="9">
        <v>630.09699999999998</v>
      </c>
      <c r="CV19" s="9">
        <v>566.78800000000001</v>
      </c>
      <c r="CW19" s="9">
        <v>483.16399999999999</v>
      </c>
      <c r="CX19" s="9">
        <v>253.476</v>
      </c>
      <c r="CY19" s="9">
        <v>229.68799999999999</v>
      </c>
      <c r="CZ19" s="9">
        <v>713.721</v>
      </c>
      <c r="DA19" s="9">
        <v>376.62099999999998</v>
      </c>
      <c r="DB19" s="9">
        <v>337.1</v>
      </c>
      <c r="DC19" s="9">
        <v>447.517</v>
      </c>
      <c r="DD19" s="9">
        <v>232.82499999999999</v>
      </c>
      <c r="DE19" s="9">
        <v>214.69200000000001</v>
      </c>
      <c r="DF19" s="9">
        <v>266.20400000000001</v>
      </c>
      <c r="DG19" s="9">
        <v>143.79599999999999</v>
      </c>
      <c r="DH19" s="9">
        <v>122.408</v>
      </c>
      <c r="DI19" s="9">
        <v>278.62700000000001</v>
      </c>
      <c r="DJ19" s="9">
        <v>143.84800000000001</v>
      </c>
      <c r="DK19" s="9">
        <v>134.779</v>
      </c>
      <c r="DL19" s="9">
        <v>2469.8389999999999</v>
      </c>
      <c r="DM19" s="9">
        <v>1264.6780000000001</v>
      </c>
      <c r="DN19" s="9">
        <v>1205.1610000000001</v>
      </c>
      <c r="DO19" s="9">
        <v>4247.2629999999999</v>
      </c>
      <c r="DP19" s="9">
        <v>2069.5729999999999</v>
      </c>
      <c r="DQ19" s="9">
        <v>2177.69</v>
      </c>
      <c r="DR19" s="9">
        <v>750.03399999999999</v>
      </c>
      <c r="DS19" s="9">
        <v>363.779</v>
      </c>
      <c r="DT19" s="9">
        <v>386.255</v>
      </c>
      <c r="DU19" s="9">
        <v>534.07100000000003</v>
      </c>
      <c r="DV19" s="9">
        <v>262.625</v>
      </c>
      <c r="DW19" s="9">
        <v>271.44600000000003</v>
      </c>
      <c r="DX19" s="9">
        <v>0</v>
      </c>
      <c r="DY19" s="9">
        <v>0</v>
      </c>
      <c r="DZ19" s="9">
        <v>0</v>
      </c>
      <c r="EA19" s="9">
        <v>145.18700000000001</v>
      </c>
      <c r="EB19" s="9">
        <v>62.191000000000003</v>
      </c>
      <c r="EC19" s="9">
        <v>82.995999999999995</v>
      </c>
      <c r="ED19" s="9">
        <v>58.673999999999999</v>
      </c>
      <c r="EE19" s="9">
        <v>20.036000000000001</v>
      </c>
      <c r="EF19" s="9">
        <v>38.637999999999998</v>
      </c>
      <c r="EG19" s="9">
        <v>43.207000000000001</v>
      </c>
      <c r="EH19" s="9">
        <v>24.533000000000001</v>
      </c>
      <c r="EI19" s="9">
        <v>18.672999999999998</v>
      </c>
      <c r="EJ19" s="9">
        <v>172.756</v>
      </c>
      <c r="EK19" s="9">
        <v>76.62</v>
      </c>
      <c r="EL19" s="9">
        <v>96.135999999999996</v>
      </c>
      <c r="EM19" s="9">
        <v>383.58800000000002</v>
      </c>
      <c r="EN19" s="9">
        <v>187.77699999999999</v>
      </c>
      <c r="EO19" s="9">
        <v>195.81100000000001</v>
      </c>
      <c r="EP19" s="9">
        <v>238.75700000000001</v>
      </c>
      <c r="EQ19" s="9">
        <v>122.367</v>
      </c>
      <c r="ER19" s="9">
        <v>116.39</v>
      </c>
      <c r="ES19" s="9">
        <v>30.434000000000001</v>
      </c>
      <c r="ET19" s="9">
        <v>10.717000000000001</v>
      </c>
      <c r="EU19" s="9">
        <v>19.716999999999999</v>
      </c>
      <c r="EV19" s="9">
        <v>144.83099999999999</v>
      </c>
      <c r="EW19" s="9">
        <v>65.41</v>
      </c>
      <c r="EX19" s="9">
        <v>79.421000000000006</v>
      </c>
      <c r="EY19" s="9">
        <v>111.002</v>
      </c>
      <c r="EZ19" s="9">
        <v>57.225000000000001</v>
      </c>
      <c r="FA19" s="9">
        <v>53.777999999999999</v>
      </c>
      <c r="FB19" s="9">
        <v>42.899000000000001</v>
      </c>
      <c r="FC19" s="9">
        <v>22.187999999999999</v>
      </c>
      <c r="FD19" s="9">
        <v>20.710999999999999</v>
      </c>
      <c r="FE19" s="9">
        <v>39.869999999999997</v>
      </c>
      <c r="FF19" s="9">
        <v>21.481000000000002</v>
      </c>
      <c r="FG19" s="9">
        <v>18.388999999999999</v>
      </c>
      <c r="FH19" s="9">
        <v>5.391</v>
      </c>
      <c r="FI19" s="9">
        <v>0.44700000000000001</v>
      </c>
      <c r="FJ19" s="9">
        <v>4.944</v>
      </c>
      <c r="FK19" s="9">
        <v>71.132000000000005</v>
      </c>
      <c r="FL19" s="9">
        <v>35.744</v>
      </c>
      <c r="FM19" s="9">
        <v>35.387999999999998</v>
      </c>
      <c r="FN19" s="9">
        <v>920.096</v>
      </c>
      <c r="FO19" s="9">
        <v>479.96</v>
      </c>
      <c r="FP19" s="9">
        <v>440.13499999999999</v>
      </c>
      <c r="FQ19" s="9">
        <v>184.04400000000001</v>
      </c>
      <c r="FR19" s="9">
        <v>93.537000000000006</v>
      </c>
      <c r="FS19" s="9">
        <v>90.507000000000005</v>
      </c>
      <c r="FT19" s="9">
        <v>42.316000000000003</v>
      </c>
      <c r="FU19" s="9">
        <v>18.190000000000001</v>
      </c>
      <c r="FV19" s="9">
        <v>24.126999999999999</v>
      </c>
      <c r="FW19" s="9">
        <v>54.206000000000003</v>
      </c>
      <c r="FX19" s="9">
        <v>27.434000000000001</v>
      </c>
      <c r="FY19" s="9">
        <v>26.771999999999998</v>
      </c>
      <c r="FZ19" s="9">
        <v>87.521000000000001</v>
      </c>
      <c r="GA19" s="9">
        <v>47.912999999999997</v>
      </c>
      <c r="GB19" s="9">
        <v>39.607999999999997</v>
      </c>
      <c r="GC19" s="9">
        <v>736.05200000000002</v>
      </c>
      <c r="GD19" s="9">
        <v>386.42399999999998</v>
      </c>
      <c r="GE19" s="9">
        <v>349.62799999999999</v>
      </c>
      <c r="GF19" s="9">
        <v>307.18099999999998</v>
      </c>
      <c r="GG19" s="9">
        <v>157.84899999999999</v>
      </c>
      <c r="GH19" s="9">
        <v>149.33199999999999</v>
      </c>
      <c r="GI19" s="9">
        <v>87.933000000000007</v>
      </c>
      <c r="GJ19" s="9">
        <v>45.463000000000001</v>
      </c>
      <c r="GK19" s="9">
        <v>42.47</v>
      </c>
      <c r="GL19" s="9">
        <v>103.42</v>
      </c>
      <c r="GM19" s="9">
        <v>53.948</v>
      </c>
      <c r="GN19" s="9">
        <v>49.472000000000001</v>
      </c>
      <c r="GO19" s="9">
        <v>115.828</v>
      </c>
      <c r="GP19" s="9">
        <v>58.438000000000002</v>
      </c>
      <c r="GQ19" s="9">
        <v>57.39</v>
      </c>
      <c r="GR19" s="9">
        <v>428.87099999999998</v>
      </c>
      <c r="GS19" s="9">
        <v>228.57400000000001</v>
      </c>
      <c r="GT19" s="9">
        <v>200.297</v>
      </c>
      <c r="GU19" s="9">
        <v>155.45400000000001</v>
      </c>
      <c r="GV19" s="9">
        <v>84.08</v>
      </c>
      <c r="GW19" s="9">
        <v>71.373000000000005</v>
      </c>
      <c r="GX19" s="9">
        <v>273.41699999999997</v>
      </c>
      <c r="GY19" s="9">
        <v>144.494</v>
      </c>
      <c r="GZ19" s="9">
        <v>128.923</v>
      </c>
      <c r="HA19" s="9">
        <v>166.11</v>
      </c>
      <c r="HB19" s="9">
        <v>85.106999999999999</v>
      </c>
      <c r="HC19" s="9">
        <v>81.003</v>
      </c>
      <c r="HD19" s="9">
        <v>107.307</v>
      </c>
      <c r="HE19" s="9">
        <v>59.387999999999998</v>
      </c>
      <c r="HF19" s="9">
        <v>47.92</v>
      </c>
      <c r="HG19" s="9">
        <v>81.739000000000004</v>
      </c>
      <c r="HH19" s="9">
        <v>45.033999999999999</v>
      </c>
      <c r="HI19" s="9">
        <v>36.704999999999998</v>
      </c>
      <c r="HJ19" s="9">
        <v>838.35599999999999</v>
      </c>
      <c r="HK19" s="9">
        <v>434.92599999999999</v>
      </c>
      <c r="HL19" s="9">
        <v>403.43</v>
      </c>
      <c r="HM19" s="9">
        <v>1478.683</v>
      </c>
      <c r="HN19" s="9">
        <v>721.89499999999998</v>
      </c>
      <c r="HO19" s="9">
        <v>756.78800000000001</v>
      </c>
      <c r="HP19" s="9">
        <v>241.98599999999999</v>
      </c>
      <c r="HQ19" s="9">
        <v>121.889</v>
      </c>
      <c r="HR19" s="9">
        <v>120.09699999999999</v>
      </c>
      <c r="HS19" s="9">
        <v>179.66</v>
      </c>
      <c r="HT19" s="9">
        <v>94.613</v>
      </c>
      <c r="HU19" s="9">
        <v>85.046999999999997</v>
      </c>
      <c r="HV19" s="9">
        <v>0</v>
      </c>
      <c r="HW19" s="9">
        <v>0</v>
      </c>
      <c r="HX19" s="9">
        <v>0</v>
      </c>
      <c r="HY19" s="9">
        <v>63.78</v>
      </c>
      <c r="HZ19" s="9">
        <v>30.352</v>
      </c>
      <c r="IA19" s="9">
        <v>33.427999999999997</v>
      </c>
      <c r="IB19" s="9">
        <v>15.656000000000001</v>
      </c>
      <c r="IC19" s="9">
        <v>6.7460000000000004</v>
      </c>
      <c r="ID19" s="9">
        <v>8.9109999999999996</v>
      </c>
      <c r="IE19" s="9">
        <v>14.917</v>
      </c>
      <c r="IF19" s="9">
        <v>7.5190000000000001</v>
      </c>
      <c r="IG19" s="9">
        <v>7.3979999999999997</v>
      </c>
      <c r="IH19" s="9">
        <v>47.408999999999999</v>
      </c>
      <c r="II19" s="9">
        <v>19.757999999999999</v>
      </c>
      <c r="IJ19" s="9">
        <v>27.651</v>
      </c>
      <c r="IK19" s="9">
        <v>106.452</v>
      </c>
      <c r="IL19" s="9">
        <v>52.612000000000002</v>
      </c>
      <c r="IM19" s="9">
        <v>53.84</v>
      </c>
      <c r="IN19" s="9">
        <v>67.406000000000006</v>
      </c>
      <c r="IO19" s="9">
        <v>37.82</v>
      </c>
      <c r="IP19" s="9">
        <v>29.585999999999999</v>
      </c>
      <c r="IQ19" s="9">
        <v>5.6239999999999997</v>
      </c>
    </row>
    <row r="20" spans="1:251">
      <c r="A20" s="10">
        <v>45323</v>
      </c>
      <c r="B20" s="9">
        <v>885.08600000000001</v>
      </c>
      <c r="C20" s="9">
        <v>482.714</v>
      </c>
      <c r="D20" s="9">
        <v>402.37099999999998</v>
      </c>
      <c r="E20" s="9">
        <v>548.34299999999996</v>
      </c>
      <c r="F20" s="9">
        <v>283.221</v>
      </c>
      <c r="G20" s="9">
        <v>265.12299999999999</v>
      </c>
      <c r="H20" s="9">
        <v>336.74200000000002</v>
      </c>
      <c r="I20" s="9">
        <v>199.49299999999999</v>
      </c>
      <c r="J20" s="9">
        <v>137.249</v>
      </c>
      <c r="K20" s="9">
        <v>280.125</v>
      </c>
      <c r="L20" s="9">
        <v>135.083</v>
      </c>
      <c r="M20" s="9">
        <v>145.041</v>
      </c>
      <c r="N20" s="9">
        <v>3389.8150000000001</v>
      </c>
      <c r="O20" s="9">
        <v>1768.9079999999999</v>
      </c>
      <c r="P20" s="9">
        <v>1620.9069999999999</v>
      </c>
      <c r="Q20" s="9">
        <v>5620.1490000000003</v>
      </c>
      <c r="R20" s="9">
        <v>2753.9670000000001</v>
      </c>
      <c r="S20" s="9">
        <v>2866.1819999999998</v>
      </c>
      <c r="T20" s="9">
        <v>973.23299999999995</v>
      </c>
      <c r="U20" s="9">
        <v>446.03500000000003</v>
      </c>
      <c r="V20" s="9">
        <v>527.197</v>
      </c>
      <c r="W20" s="9">
        <v>714.46299999999997</v>
      </c>
      <c r="X20" s="9">
        <v>341.42599999999999</v>
      </c>
      <c r="Y20" s="9">
        <v>373.03699999999998</v>
      </c>
      <c r="Z20" s="9">
        <v>0</v>
      </c>
      <c r="AA20" s="9">
        <v>0</v>
      </c>
      <c r="AB20" s="9">
        <v>0</v>
      </c>
      <c r="AC20" s="9">
        <v>274.98700000000002</v>
      </c>
      <c r="AD20" s="9">
        <v>130.541</v>
      </c>
      <c r="AE20" s="9">
        <v>144.447</v>
      </c>
      <c r="AF20" s="9">
        <v>71.322000000000003</v>
      </c>
      <c r="AG20" s="9">
        <v>26.526</v>
      </c>
      <c r="AH20" s="9">
        <v>44.795999999999999</v>
      </c>
      <c r="AI20" s="9">
        <v>61.29</v>
      </c>
      <c r="AJ20" s="9">
        <v>25.367000000000001</v>
      </c>
      <c r="AK20" s="9">
        <v>35.923000000000002</v>
      </c>
      <c r="AL20" s="9">
        <v>197.48</v>
      </c>
      <c r="AM20" s="9">
        <v>79.242999999999995</v>
      </c>
      <c r="AN20" s="9">
        <v>118.23699999999999</v>
      </c>
      <c r="AO20" s="9">
        <v>385.74299999999999</v>
      </c>
      <c r="AP20" s="9">
        <v>171.33199999999999</v>
      </c>
      <c r="AQ20" s="9">
        <v>214.411</v>
      </c>
      <c r="AR20" s="9">
        <v>226.67699999999999</v>
      </c>
      <c r="AS20" s="9">
        <v>108.495</v>
      </c>
      <c r="AT20" s="9">
        <v>118.182</v>
      </c>
      <c r="AU20" s="9">
        <v>21.646000000000001</v>
      </c>
      <c r="AV20" s="9">
        <v>9.1929999999999996</v>
      </c>
      <c r="AW20" s="9">
        <v>12.452</v>
      </c>
      <c r="AX20" s="9">
        <v>159.066</v>
      </c>
      <c r="AY20" s="9">
        <v>62.837000000000003</v>
      </c>
      <c r="AZ20" s="9">
        <v>96.227999999999994</v>
      </c>
      <c r="BA20" s="9">
        <v>153.15199999999999</v>
      </c>
      <c r="BB20" s="9">
        <v>68.361000000000004</v>
      </c>
      <c r="BC20" s="9">
        <v>84.790999999999997</v>
      </c>
      <c r="BD20" s="9">
        <v>63.692999999999998</v>
      </c>
      <c r="BE20" s="9">
        <v>34.098999999999997</v>
      </c>
      <c r="BF20" s="9">
        <v>29.594000000000001</v>
      </c>
      <c r="BG20" s="9">
        <v>53.447000000000003</v>
      </c>
      <c r="BH20" s="9">
        <v>26.588000000000001</v>
      </c>
      <c r="BI20" s="9">
        <v>26.859000000000002</v>
      </c>
      <c r="BJ20" s="9">
        <v>6.6020000000000003</v>
      </c>
      <c r="BK20" s="9">
        <v>3.06</v>
      </c>
      <c r="BL20" s="9">
        <v>3.5409999999999999</v>
      </c>
      <c r="BM20" s="9">
        <v>99.703999999999994</v>
      </c>
      <c r="BN20" s="9">
        <v>41.773000000000003</v>
      </c>
      <c r="BO20" s="9">
        <v>57.932000000000002</v>
      </c>
      <c r="BP20" s="9">
        <v>2848.7510000000002</v>
      </c>
      <c r="BQ20" s="9">
        <v>1452.029</v>
      </c>
      <c r="BR20" s="9">
        <v>1396.722</v>
      </c>
      <c r="BS20" s="9">
        <v>555.5</v>
      </c>
      <c r="BT20" s="9">
        <v>264.73899999999998</v>
      </c>
      <c r="BU20" s="9">
        <v>290.76100000000002</v>
      </c>
      <c r="BV20" s="9">
        <v>134.83099999999999</v>
      </c>
      <c r="BW20" s="9">
        <v>70.447999999999993</v>
      </c>
      <c r="BX20" s="9">
        <v>64.382999999999996</v>
      </c>
      <c r="BY20" s="9">
        <v>158.72900000000001</v>
      </c>
      <c r="BZ20" s="9">
        <v>71.426000000000002</v>
      </c>
      <c r="CA20" s="9">
        <v>87.302999999999997</v>
      </c>
      <c r="CB20" s="9">
        <v>261.94</v>
      </c>
      <c r="CC20" s="9">
        <v>122.86499999999999</v>
      </c>
      <c r="CD20" s="9">
        <v>139.07499999999999</v>
      </c>
      <c r="CE20" s="9">
        <v>2293.2510000000002</v>
      </c>
      <c r="CF20" s="9">
        <v>1187.29</v>
      </c>
      <c r="CG20" s="9">
        <v>1105.961</v>
      </c>
      <c r="CH20" s="9">
        <v>1074.123</v>
      </c>
      <c r="CI20" s="9">
        <v>544.452</v>
      </c>
      <c r="CJ20" s="9">
        <v>529.67100000000005</v>
      </c>
      <c r="CK20" s="9">
        <v>303.01900000000001</v>
      </c>
      <c r="CL20" s="9">
        <v>161.774</v>
      </c>
      <c r="CM20" s="9">
        <v>141.244</v>
      </c>
      <c r="CN20" s="9">
        <v>350.15699999999998</v>
      </c>
      <c r="CO20" s="9">
        <v>171.92500000000001</v>
      </c>
      <c r="CP20" s="9">
        <v>178.23099999999999</v>
      </c>
      <c r="CQ20" s="9">
        <v>420.94799999999998</v>
      </c>
      <c r="CR20" s="9">
        <v>210.75299999999999</v>
      </c>
      <c r="CS20" s="9">
        <v>210.19499999999999</v>
      </c>
      <c r="CT20" s="9">
        <v>1219.127</v>
      </c>
      <c r="CU20" s="9">
        <v>642.83699999999999</v>
      </c>
      <c r="CV20" s="9">
        <v>576.29</v>
      </c>
      <c r="CW20" s="9">
        <v>500.529</v>
      </c>
      <c r="CX20" s="9">
        <v>256.72199999999998</v>
      </c>
      <c r="CY20" s="9">
        <v>243.80600000000001</v>
      </c>
      <c r="CZ20" s="9">
        <v>718.59900000000005</v>
      </c>
      <c r="DA20" s="9">
        <v>386.11500000000001</v>
      </c>
      <c r="DB20" s="9">
        <v>332.483</v>
      </c>
      <c r="DC20" s="9">
        <v>466.31200000000001</v>
      </c>
      <c r="DD20" s="9">
        <v>246.108</v>
      </c>
      <c r="DE20" s="9">
        <v>220.20400000000001</v>
      </c>
      <c r="DF20" s="9">
        <v>252.28700000000001</v>
      </c>
      <c r="DG20" s="9">
        <v>140.00800000000001</v>
      </c>
      <c r="DH20" s="9">
        <v>112.279</v>
      </c>
      <c r="DI20" s="9">
        <v>244.905</v>
      </c>
      <c r="DJ20" s="9">
        <v>123.39400000000001</v>
      </c>
      <c r="DK20" s="9">
        <v>121.512</v>
      </c>
      <c r="DL20" s="9">
        <v>2603.8449999999998</v>
      </c>
      <c r="DM20" s="9">
        <v>1328.635</v>
      </c>
      <c r="DN20" s="9">
        <v>1275.21</v>
      </c>
      <c r="DO20" s="9">
        <v>4377.348</v>
      </c>
      <c r="DP20" s="9">
        <v>2134.3009999999999</v>
      </c>
      <c r="DQ20" s="9">
        <v>2243.047</v>
      </c>
      <c r="DR20" s="9">
        <v>779.41899999999998</v>
      </c>
      <c r="DS20" s="9">
        <v>382.17599999999999</v>
      </c>
      <c r="DT20" s="9">
        <v>397.24200000000002</v>
      </c>
      <c r="DU20" s="9">
        <v>570.00800000000004</v>
      </c>
      <c r="DV20" s="9">
        <v>281.55399999999997</v>
      </c>
      <c r="DW20" s="9">
        <v>288.45400000000001</v>
      </c>
      <c r="DX20" s="9">
        <v>0</v>
      </c>
      <c r="DY20" s="9">
        <v>0</v>
      </c>
      <c r="DZ20" s="9">
        <v>0</v>
      </c>
      <c r="EA20" s="9">
        <v>194.34299999999999</v>
      </c>
      <c r="EB20" s="9">
        <v>91.100999999999999</v>
      </c>
      <c r="EC20" s="9">
        <v>103.242</v>
      </c>
      <c r="ED20" s="9">
        <v>60.462000000000003</v>
      </c>
      <c r="EE20" s="9">
        <v>21.998999999999999</v>
      </c>
      <c r="EF20" s="9">
        <v>38.463000000000001</v>
      </c>
      <c r="EG20" s="9">
        <v>50.073</v>
      </c>
      <c r="EH20" s="9">
        <v>28.722999999999999</v>
      </c>
      <c r="EI20" s="9">
        <v>21.349</v>
      </c>
      <c r="EJ20" s="9">
        <v>159.33799999999999</v>
      </c>
      <c r="EK20" s="9">
        <v>71.899000000000001</v>
      </c>
      <c r="EL20" s="9">
        <v>87.438999999999993</v>
      </c>
      <c r="EM20" s="9">
        <v>327.63099999999997</v>
      </c>
      <c r="EN20" s="9">
        <v>152.029</v>
      </c>
      <c r="EO20" s="9">
        <v>175.602</v>
      </c>
      <c r="EP20" s="9">
        <v>201.499</v>
      </c>
      <c r="EQ20" s="9">
        <v>98.754000000000005</v>
      </c>
      <c r="ER20" s="9">
        <v>102.745</v>
      </c>
      <c r="ES20" s="9">
        <v>24.704000000000001</v>
      </c>
      <c r="ET20" s="9">
        <v>7.226</v>
      </c>
      <c r="EU20" s="9">
        <v>17.478000000000002</v>
      </c>
      <c r="EV20" s="9">
        <v>126.13200000000001</v>
      </c>
      <c r="EW20" s="9">
        <v>53.274999999999999</v>
      </c>
      <c r="EX20" s="9">
        <v>72.856999999999999</v>
      </c>
      <c r="EY20" s="9">
        <v>126.685</v>
      </c>
      <c r="EZ20" s="9">
        <v>71.986999999999995</v>
      </c>
      <c r="FA20" s="9">
        <v>54.698</v>
      </c>
      <c r="FB20" s="9">
        <v>43.359000000000002</v>
      </c>
      <c r="FC20" s="9">
        <v>26.01</v>
      </c>
      <c r="FD20" s="9">
        <v>17.349</v>
      </c>
      <c r="FE20" s="9">
        <v>43.405999999999999</v>
      </c>
      <c r="FF20" s="9">
        <v>24.638999999999999</v>
      </c>
      <c r="FG20" s="9">
        <v>18.766999999999999</v>
      </c>
      <c r="FH20" s="9">
        <v>5.8250000000000002</v>
      </c>
      <c r="FI20" s="9">
        <v>2.1110000000000002</v>
      </c>
      <c r="FJ20" s="9">
        <v>3.714</v>
      </c>
      <c r="FK20" s="9">
        <v>83.278999999999996</v>
      </c>
      <c r="FL20" s="9">
        <v>47.347999999999999</v>
      </c>
      <c r="FM20" s="9">
        <v>35.930999999999997</v>
      </c>
      <c r="FN20" s="9">
        <v>931.08500000000004</v>
      </c>
      <c r="FO20" s="9">
        <v>488.64800000000002</v>
      </c>
      <c r="FP20" s="9">
        <v>442.43700000000001</v>
      </c>
      <c r="FQ20" s="9">
        <v>178.227</v>
      </c>
      <c r="FR20" s="9">
        <v>82.97</v>
      </c>
      <c r="FS20" s="9">
        <v>95.257999999999996</v>
      </c>
      <c r="FT20" s="9">
        <v>42.829000000000001</v>
      </c>
      <c r="FU20" s="9">
        <v>17.739000000000001</v>
      </c>
      <c r="FV20" s="9">
        <v>25.09</v>
      </c>
      <c r="FW20" s="9">
        <v>44.773000000000003</v>
      </c>
      <c r="FX20" s="9">
        <v>21.047999999999998</v>
      </c>
      <c r="FY20" s="9">
        <v>23.725000000000001</v>
      </c>
      <c r="FZ20" s="9">
        <v>90.625</v>
      </c>
      <c r="GA20" s="9">
        <v>44.183</v>
      </c>
      <c r="GB20" s="9">
        <v>46.442999999999998</v>
      </c>
      <c r="GC20" s="9">
        <v>752.85699999999997</v>
      </c>
      <c r="GD20" s="9">
        <v>405.67899999999997</v>
      </c>
      <c r="GE20" s="9">
        <v>347.17899999999997</v>
      </c>
      <c r="GF20" s="9">
        <v>338.714</v>
      </c>
      <c r="GG20" s="9">
        <v>177.447</v>
      </c>
      <c r="GH20" s="9">
        <v>161.267</v>
      </c>
      <c r="GI20" s="9">
        <v>111.289</v>
      </c>
      <c r="GJ20" s="9">
        <v>54.109000000000002</v>
      </c>
      <c r="GK20" s="9">
        <v>57.18</v>
      </c>
      <c r="GL20" s="9">
        <v>106.005</v>
      </c>
      <c r="GM20" s="9">
        <v>56.758000000000003</v>
      </c>
      <c r="GN20" s="9">
        <v>49.247</v>
      </c>
      <c r="GO20" s="9">
        <v>121.42</v>
      </c>
      <c r="GP20" s="9">
        <v>66.58</v>
      </c>
      <c r="GQ20" s="9">
        <v>54.84</v>
      </c>
      <c r="GR20" s="9">
        <v>414.14299999999997</v>
      </c>
      <c r="GS20" s="9">
        <v>228.232</v>
      </c>
      <c r="GT20" s="9">
        <v>185.91200000000001</v>
      </c>
      <c r="GU20" s="9">
        <v>156.71299999999999</v>
      </c>
      <c r="GV20" s="9">
        <v>86.715000000000003</v>
      </c>
      <c r="GW20" s="9">
        <v>69.998000000000005</v>
      </c>
      <c r="GX20" s="9">
        <v>257.43</v>
      </c>
      <c r="GY20" s="9">
        <v>141.51599999999999</v>
      </c>
      <c r="GZ20" s="9">
        <v>115.914</v>
      </c>
      <c r="HA20" s="9">
        <v>157.499</v>
      </c>
      <c r="HB20" s="9">
        <v>85.555999999999997</v>
      </c>
      <c r="HC20" s="9">
        <v>71.942999999999998</v>
      </c>
      <c r="HD20" s="9">
        <v>99.930999999999997</v>
      </c>
      <c r="HE20" s="9">
        <v>55.96</v>
      </c>
      <c r="HF20" s="9">
        <v>43.97</v>
      </c>
      <c r="HG20" s="9">
        <v>74.81</v>
      </c>
      <c r="HH20" s="9">
        <v>32.146000000000001</v>
      </c>
      <c r="HI20" s="9">
        <v>42.664000000000001</v>
      </c>
      <c r="HJ20" s="9">
        <v>856.27499999999998</v>
      </c>
      <c r="HK20" s="9">
        <v>456.50200000000001</v>
      </c>
      <c r="HL20" s="9">
        <v>399.77300000000002</v>
      </c>
      <c r="HM20" s="9">
        <v>1507.116</v>
      </c>
      <c r="HN20" s="9">
        <v>735.61800000000005</v>
      </c>
      <c r="HO20" s="9">
        <v>771.49800000000005</v>
      </c>
      <c r="HP20" s="9">
        <v>237.136</v>
      </c>
      <c r="HQ20" s="9">
        <v>110.473</v>
      </c>
      <c r="HR20" s="9">
        <v>126.663</v>
      </c>
      <c r="HS20" s="9">
        <v>174.41200000000001</v>
      </c>
      <c r="HT20" s="9">
        <v>81.661000000000001</v>
      </c>
      <c r="HU20" s="9">
        <v>92.751000000000005</v>
      </c>
      <c r="HV20" s="9">
        <v>0</v>
      </c>
      <c r="HW20" s="9">
        <v>0</v>
      </c>
      <c r="HX20" s="9">
        <v>0</v>
      </c>
      <c r="HY20" s="9">
        <v>60.6</v>
      </c>
      <c r="HZ20" s="9">
        <v>27.878</v>
      </c>
      <c r="IA20" s="9">
        <v>32.722000000000001</v>
      </c>
      <c r="IB20" s="9">
        <v>20.126000000000001</v>
      </c>
      <c r="IC20" s="9">
        <v>8.9329999999999998</v>
      </c>
      <c r="ID20" s="9">
        <v>11.193</v>
      </c>
      <c r="IE20" s="9">
        <v>13.241</v>
      </c>
      <c r="IF20" s="9">
        <v>7.05</v>
      </c>
      <c r="IG20" s="9">
        <v>6.1909999999999998</v>
      </c>
      <c r="IH20" s="9">
        <v>49.482999999999997</v>
      </c>
      <c r="II20" s="9">
        <v>21.762</v>
      </c>
      <c r="IJ20" s="9">
        <v>27.721</v>
      </c>
      <c r="IK20" s="9">
        <v>103.804</v>
      </c>
      <c r="IL20" s="9">
        <v>42.756</v>
      </c>
      <c r="IM20" s="9">
        <v>61.048000000000002</v>
      </c>
      <c r="IN20" s="9">
        <v>62.975000000000001</v>
      </c>
      <c r="IO20" s="9">
        <v>25.366</v>
      </c>
      <c r="IP20" s="9">
        <v>37.61</v>
      </c>
      <c r="IQ20" s="9">
        <v>6.4379999999999997</v>
      </c>
    </row>
    <row r="21" spans="1:251">
      <c r="A21" s="10">
        <v>45689</v>
      </c>
      <c r="B21" s="9">
        <v>906.23800000000006</v>
      </c>
      <c r="C21" s="9">
        <v>508.07299999999998</v>
      </c>
      <c r="D21" s="9">
        <v>398.16500000000002</v>
      </c>
      <c r="E21" s="9">
        <v>552.64300000000003</v>
      </c>
      <c r="F21" s="9">
        <v>299.30700000000002</v>
      </c>
      <c r="G21" s="9">
        <v>253.33500000000001</v>
      </c>
      <c r="H21" s="9">
        <v>353.59500000000003</v>
      </c>
      <c r="I21" s="9">
        <v>208.76599999999999</v>
      </c>
      <c r="J21" s="9">
        <v>144.82900000000001</v>
      </c>
      <c r="K21" s="9">
        <v>265.31599999999997</v>
      </c>
      <c r="L21" s="9">
        <v>134.09</v>
      </c>
      <c r="M21" s="9">
        <v>131.226</v>
      </c>
      <c r="N21" s="9">
        <v>3471.4209999999998</v>
      </c>
      <c r="O21" s="9">
        <v>1815.4059999999999</v>
      </c>
      <c r="P21" s="9">
        <v>1656.0150000000001</v>
      </c>
      <c r="Q21" s="9">
        <v>5719.0330000000004</v>
      </c>
      <c r="R21" s="9">
        <v>2796.1640000000002</v>
      </c>
      <c r="S21" s="9">
        <v>2922.8690000000001</v>
      </c>
      <c r="T21" s="9">
        <v>939.077</v>
      </c>
      <c r="U21" s="9">
        <v>446.29300000000001</v>
      </c>
      <c r="V21" s="9">
        <v>492.78399999999999</v>
      </c>
      <c r="W21" s="9">
        <v>667.90800000000002</v>
      </c>
      <c r="X21" s="9">
        <v>325.80099999999999</v>
      </c>
      <c r="Y21" s="9">
        <v>342.10700000000003</v>
      </c>
      <c r="Z21" s="9">
        <v>0</v>
      </c>
      <c r="AA21" s="9">
        <v>0</v>
      </c>
      <c r="AB21" s="9">
        <v>0</v>
      </c>
      <c r="AC21" s="9">
        <v>272.495</v>
      </c>
      <c r="AD21" s="9">
        <v>127.495</v>
      </c>
      <c r="AE21" s="9">
        <v>145</v>
      </c>
      <c r="AF21" s="9">
        <v>65.507000000000005</v>
      </c>
      <c r="AG21" s="9">
        <v>24.901</v>
      </c>
      <c r="AH21" s="9">
        <v>40.606000000000002</v>
      </c>
      <c r="AI21" s="9">
        <v>82.278999999999996</v>
      </c>
      <c r="AJ21" s="9">
        <v>46.399000000000001</v>
      </c>
      <c r="AK21" s="9">
        <v>35.880000000000003</v>
      </c>
      <c r="AL21" s="9">
        <v>188.89</v>
      </c>
      <c r="AM21" s="9">
        <v>74.093000000000004</v>
      </c>
      <c r="AN21" s="9">
        <v>114.797</v>
      </c>
      <c r="AO21" s="9">
        <v>363.291</v>
      </c>
      <c r="AP21" s="9">
        <v>167.114</v>
      </c>
      <c r="AQ21" s="9">
        <v>196.17699999999999</v>
      </c>
      <c r="AR21" s="9">
        <v>197.39699999999999</v>
      </c>
      <c r="AS21" s="9">
        <v>97.908000000000001</v>
      </c>
      <c r="AT21" s="9">
        <v>99.489000000000004</v>
      </c>
      <c r="AU21" s="9">
        <v>19.724</v>
      </c>
      <c r="AV21" s="9">
        <v>9.2249999999999996</v>
      </c>
      <c r="AW21" s="9">
        <v>10.499000000000001</v>
      </c>
      <c r="AX21" s="9">
        <v>165.89400000000001</v>
      </c>
      <c r="AY21" s="9">
        <v>69.206000000000003</v>
      </c>
      <c r="AZ21" s="9">
        <v>96.688000000000002</v>
      </c>
      <c r="BA21" s="9">
        <v>173.19399999999999</v>
      </c>
      <c r="BB21" s="9">
        <v>87.468000000000004</v>
      </c>
      <c r="BC21" s="9">
        <v>85.725999999999999</v>
      </c>
      <c r="BD21" s="9">
        <v>80.174999999999997</v>
      </c>
      <c r="BE21" s="9">
        <v>44.951999999999998</v>
      </c>
      <c r="BF21" s="9">
        <v>35.222999999999999</v>
      </c>
      <c r="BG21" s="9">
        <v>67.918999999999997</v>
      </c>
      <c r="BH21" s="9">
        <v>36.183</v>
      </c>
      <c r="BI21" s="9">
        <v>31.736000000000001</v>
      </c>
      <c r="BJ21" s="9">
        <v>11.89</v>
      </c>
      <c r="BK21" s="9">
        <v>4.59</v>
      </c>
      <c r="BL21" s="9">
        <v>7.3</v>
      </c>
      <c r="BM21" s="9">
        <v>105.27500000000001</v>
      </c>
      <c r="BN21" s="9">
        <v>51.284999999999997</v>
      </c>
      <c r="BO21" s="9">
        <v>53.99</v>
      </c>
      <c r="BP21" s="9">
        <v>2916.45</v>
      </c>
      <c r="BQ21" s="9">
        <v>1508.6869999999999</v>
      </c>
      <c r="BR21" s="9">
        <v>1407.7629999999999</v>
      </c>
      <c r="BS21" s="9">
        <v>528.327</v>
      </c>
      <c r="BT21" s="9">
        <v>248.69300000000001</v>
      </c>
      <c r="BU21" s="9">
        <v>279.63499999999999</v>
      </c>
      <c r="BV21" s="9">
        <v>130.80600000000001</v>
      </c>
      <c r="BW21" s="9">
        <v>57.835000000000001</v>
      </c>
      <c r="BX21" s="9">
        <v>72.97</v>
      </c>
      <c r="BY21" s="9">
        <v>162.642</v>
      </c>
      <c r="BZ21" s="9">
        <v>78.242000000000004</v>
      </c>
      <c r="CA21" s="9">
        <v>84.4</v>
      </c>
      <c r="CB21" s="9">
        <v>234.88</v>
      </c>
      <c r="CC21" s="9">
        <v>112.61499999999999</v>
      </c>
      <c r="CD21" s="9">
        <v>122.265</v>
      </c>
      <c r="CE21" s="9">
        <v>2388.123</v>
      </c>
      <c r="CF21" s="9">
        <v>1259.9939999999999</v>
      </c>
      <c r="CG21" s="9">
        <v>1128.1279999999999</v>
      </c>
      <c r="CH21" s="9">
        <v>1140.5429999999999</v>
      </c>
      <c r="CI21" s="9">
        <v>592.64800000000002</v>
      </c>
      <c r="CJ21" s="9">
        <v>547.89499999999998</v>
      </c>
      <c r="CK21" s="9">
        <v>327.77300000000002</v>
      </c>
      <c r="CL21" s="9">
        <v>159.042</v>
      </c>
      <c r="CM21" s="9">
        <v>168.73099999999999</v>
      </c>
      <c r="CN21" s="9">
        <v>349.43799999999999</v>
      </c>
      <c r="CO21" s="9">
        <v>183.304</v>
      </c>
      <c r="CP21" s="9">
        <v>166.13399999999999</v>
      </c>
      <c r="CQ21" s="9">
        <v>463.33199999999999</v>
      </c>
      <c r="CR21" s="9">
        <v>250.30199999999999</v>
      </c>
      <c r="CS21" s="9">
        <v>213.03</v>
      </c>
      <c r="CT21" s="9">
        <v>1247.58</v>
      </c>
      <c r="CU21" s="9">
        <v>667.34699999999998</v>
      </c>
      <c r="CV21" s="9">
        <v>580.23299999999995</v>
      </c>
      <c r="CW21" s="9">
        <v>515.06399999999996</v>
      </c>
      <c r="CX21" s="9">
        <v>265.59100000000001</v>
      </c>
      <c r="CY21" s="9">
        <v>249.47300000000001</v>
      </c>
      <c r="CZ21" s="9">
        <v>732.51599999999996</v>
      </c>
      <c r="DA21" s="9">
        <v>401.75599999999997</v>
      </c>
      <c r="DB21" s="9">
        <v>330.76</v>
      </c>
      <c r="DC21" s="9">
        <v>462.94400000000002</v>
      </c>
      <c r="DD21" s="9">
        <v>249.07400000000001</v>
      </c>
      <c r="DE21" s="9">
        <v>213.87</v>
      </c>
      <c r="DF21" s="9">
        <v>269.572</v>
      </c>
      <c r="DG21" s="9">
        <v>152.68199999999999</v>
      </c>
      <c r="DH21" s="9">
        <v>116.89</v>
      </c>
      <c r="DI21" s="9">
        <v>267.36700000000002</v>
      </c>
      <c r="DJ21" s="9">
        <v>132.82599999999999</v>
      </c>
      <c r="DK21" s="9">
        <v>134.54</v>
      </c>
      <c r="DL21" s="9">
        <v>2649.0830000000001</v>
      </c>
      <c r="DM21" s="9">
        <v>1375.8610000000001</v>
      </c>
      <c r="DN21" s="9">
        <v>1273.223</v>
      </c>
      <c r="DO21" s="9">
        <v>4470.0820000000003</v>
      </c>
      <c r="DP21" s="9">
        <v>2179.8130000000001</v>
      </c>
      <c r="DQ21" s="9">
        <v>2290.2689999999998</v>
      </c>
      <c r="DR21" s="9">
        <v>736.32100000000003</v>
      </c>
      <c r="DS21" s="9">
        <v>344.19299999999998</v>
      </c>
      <c r="DT21" s="9">
        <v>392.12799999999999</v>
      </c>
      <c r="DU21" s="9">
        <v>513.27800000000002</v>
      </c>
      <c r="DV21" s="9">
        <v>244.202</v>
      </c>
      <c r="DW21" s="9">
        <v>269.07499999999999</v>
      </c>
      <c r="DX21" s="9">
        <v>0</v>
      </c>
      <c r="DY21" s="9">
        <v>0</v>
      </c>
      <c r="DZ21" s="9">
        <v>0</v>
      </c>
      <c r="EA21" s="9">
        <v>176.77699999999999</v>
      </c>
      <c r="EB21" s="9">
        <v>75.635000000000005</v>
      </c>
      <c r="EC21" s="9">
        <v>101.142</v>
      </c>
      <c r="ED21" s="9">
        <v>61.341999999999999</v>
      </c>
      <c r="EE21" s="9">
        <v>27.404</v>
      </c>
      <c r="EF21" s="9">
        <v>33.936999999999998</v>
      </c>
      <c r="EG21" s="9">
        <v>54.756999999999998</v>
      </c>
      <c r="EH21" s="9">
        <v>26.838999999999999</v>
      </c>
      <c r="EI21" s="9">
        <v>27.917999999999999</v>
      </c>
      <c r="EJ21" s="9">
        <v>168.286</v>
      </c>
      <c r="EK21" s="9">
        <v>73.150999999999996</v>
      </c>
      <c r="EL21" s="9">
        <v>95.134</v>
      </c>
      <c r="EM21" s="9">
        <v>355.78300000000002</v>
      </c>
      <c r="EN21" s="9">
        <v>169.77</v>
      </c>
      <c r="EO21" s="9">
        <v>186.01300000000001</v>
      </c>
      <c r="EP21" s="9">
        <v>208.59399999999999</v>
      </c>
      <c r="EQ21" s="9">
        <v>101.57299999999999</v>
      </c>
      <c r="ER21" s="9">
        <v>107.02200000000001</v>
      </c>
      <c r="ES21" s="9">
        <v>24.047999999999998</v>
      </c>
      <c r="ET21" s="9">
        <v>9.9350000000000005</v>
      </c>
      <c r="EU21" s="9">
        <v>14.113</v>
      </c>
      <c r="EV21" s="9">
        <v>147.18799999999999</v>
      </c>
      <c r="EW21" s="9">
        <v>68.197000000000003</v>
      </c>
      <c r="EX21" s="9">
        <v>78.991</v>
      </c>
      <c r="EY21" s="9">
        <v>134.62700000000001</v>
      </c>
      <c r="EZ21" s="9">
        <v>63.046999999999997</v>
      </c>
      <c r="FA21" s="9">
        <v>71.58</v>
      </c>
      <c r="FB21" s="9">
        <v>57.500999999999998</v>
      </c>
      <c r="FC21" s="9">
        <v>29.279</v>
      </c>
      <c r="FD21" s="9">
        <v>28.222000000000001</v>
      </c>
      <c r="FE21" s="9">
        <v>58.771999999999998</v>
      </c>
      <c r="FF21" s="9">
        <v>31.254000000000001</v>
      </c>
      <c r="FG21" s="9">
        <v>27.518999999999998</v>
      </c>
      <c r="FH21" s="9">
        <v>9.8689999999999998</v>
      </c>
      <c r="FI21" s="9">
        <v>5.6820000000000004</v>
      </c>
      <c r="FJ21" s="9">
        <v>4.1870000000000003</v>
      </c>
      <c r="FK21" s="9">
        <v>75.853999999999999</v>
      </c>
      <c r="FL21" s="9">
        <v>31.792999999999999</v>
      </c>
      <c r="FM21" s="9">
        <v>44.061</v>
      </c>
      <c r="FN21" s="9">
        <v>951.13300000000004</v>
      </c>
      <c r="FO21" s="9">
        <v>493.88799999999998</v>
      </c>
      <c r="FP21" s="9">
        <v>457.24400000000003</v>
      </c>
      <c r="FQ21" s="9">
        <v>152.261</v>
      </c>
      <c r="FR21" s="9">
        <v>78.426000000000002</v>
      </c>
      <c r="FS21" s="9">
        <v>73.834999999999994</v>
      </c>
      <c r="FT21" s="9">
        <v>43.604999999999997</v>
      </c>
      <c r="FU21" s="9">
        <v>20.54</v>
      </c>
      <c r="FV21" s="9">
        <v>23.065999999999999</v>
      </c>
      <c r="FW21" s="9">
        <v>37.450000000000003</v>
      </c>
      <c r="FX21" s="9">
        <v>20.678000000000001</v>
      </c>
      <c r="FY21" s="9">
        <v>16.771999999999998</v>
      </c>
      <c r="FZ21" s="9">
        <v>71.206000000000003</v>
      </c>
      <c r="GA21" s="9">
        <v>37.209000000000003</v>
      </c>
      <c r="GB21" s="9">
        <v>33.997</v>
      </c>
      <c r="GC21" s="9">
        <v>798.87199999999996</v>
      </c>
      <c r="GD21" s="9">
        <v>415.46199999999999</v>
      </c>
      <c r="GE21" s="9">
        <v>383.41</v>
      </c>
      <c r="GF21" s="9">
        <v>381.62700000000001</v>
      </c>
      <c r="GG21" s="9">
        <v>190.459</v>
      </c>
      <c r="GH21" s="9">
        <v>191.16800000000001</v>
      </c>
      <c r="GI21" s="9">
        <v>98.106999999999999</v>
      </c>
      <c r="GJ21" s="9">
        <v>42.683</v>
      </c>
      <c r="GK21" s="9">
        <v>55.423999999999999</v>
      </c>
      <c r="GL21" s="9">
        <v>114.017</v>
      </c>
      <c r="GM21" s="9">
        <v>58.17</v>
      </c>
      <c r="GN21" s="9">
        <v>55.847000000000001</v>
      </c>
      <c r="GO21" s="9">
        <v>169.50299999999999</v>
      </c>
      <c r="GP21" s="9">
        <v>89.605999999999995</v>
      </c>
      <c r="GQ21" s="9">
        <v>79.897000000000006</v>
      </c>
      <c r="GR21" s="9">
        <v>417.245</v>
      </c>
      <c r="GS21" s="9">
        <v>225.00299999999999</v>
      </c>
      <c r="GT21" s="9">
        <v>192.24199999999999</v>
      </c>
      <c r="GU21" s="9">
        <v>147.90600000000001</v>
      </c>
      <c r="GV21" s="9">
        <v>78.688999999999993</v>
      </c>
      <c r="GW21" s="9">
        <v>69.216999999999999</v>
      </c>
      <c r="GX21" s="9">
        <v>269.339</v>
      </c>
      <c r="GY21" s="9">
        <v>146.31399999999999</v>
      </c>
      <c r="GZ21" s="9">
        <v>123.02500000000001</v>
      </c>
      <c r="HA21" s="9">
        <v>157.91300000000001</v>
      </c>
      <c r="HB21" s="9">
        <v>87.313000000000002</v>
      </c>
      <c r="HC21" s="9">
        <v>70.599999999999994</v>
      </c>
      <c r="HD21" s="9">
        <v>111.426</v>
      </c>
      <c r="HE21" s="9">
        <v>59.000999999999998</v>
      </c>
      <c r="HF21" s="9">
        <v>52.426000000000002</v>
      </c>
      <c r="HG21" s="9">
        <v>70.994</v>
      </c>
      <c r="HH21" s="9">
        <v>37.078000000000003</v>
      </c>
      <c r="HI21" s="9">
        <v>33.917000000000002</v>
      </c>
      <c r="HJ21" s="9">
        <v>880.13800000000003</v>
      </c>
      <c r="HK21" s="9">
        <v>456.81099999999998</v>
      </c>
      <c r="HL21" s="9">
        <v>423.32799999999997</v>
      </c>
      <c r="HM21" s="9">
        <v>1534.297</v>
      </c>
      <c r="HN21" s="9">
        <v>750.45100000000002</v>
      </c>
      <c r="HO21" s="9">
        <v>783.846</v>
      </c>
      <c r="HP21" s="9">
        <v>241.08099999999999</v>
      </c>
      <c r="HQ21" s="9">
        <v>112.69</v>
      </c>
      <c r="HR21" s="9">
        <v>128.392</v>
      </c>
      <c r="HS21" s="9">
        <v>167.77500000000001</v>
      </c>
      <c r="HT21" s="9">
        <v>78.177000000000007</v>
      </c>
      <c r="HU21" s="9">
        <v>89.597999999999999</v>
      </c>
      <c r="HV21" s="9">
        <v>0</v>
      </c>
      <c r="HW21" s="9">
        <v>0</v>
      </c>
      <c r="HX21" s="9">
        <v>0</v>
      </c>
      <c r="HY21" s="9">
        <v>61.002000000000002</v>
      </c>
      <c r="HZ21" s="9">
        <v>23.946000000000002</v>
      </c>
      <c r="IA21" s="9">
        <v>37.055999999999997</v>
      </c>
      <c r="IB21" s="9">
        <v>16.585999999999999</v>
      </c>
      <c r="IC21" s="9">
        <v>7.5919999999999996</v>
      </c>
      <c r="ID21" s="9">
        <v>8.9949999999999992</v>
      </c>
      <c r="IE21" s="9">
        <v>18.302</v>
      </c>
      <c r="IF21" s="9">
        <v>11.776999999999999</v>
      </c>
      <c r="IG21" s="9">
        <v>6.5250000000000004</v>
      </c>
      <c r="IH21" s="9">
        <v>55.003999999999998</v>
      </c>
      <c r="II21" s="9">
        <v>22.736000000000001</v>
      </c>
      <c r="IJ21" s="9">
        <v>32.268999999999998</v>
      </c>
      <c r="IK21" s="9">
        <v>100.988</v>
      </c>
      <c r="IL21" s="9">
        <v>43.695</v>
      </c>
      <c r="IM21" s="9">
        <v>57.292999999999999</v>
      </c>
      <c r="IN21" s="9">
        <v>53.631999999999998</v>
      </c>
      <c r="IO21" s="9">
        <v>24.86</v>
      </c>
      <c r="IP21" s="9">
        <v>28.771999999999998</v>
      </c>
      <c r="IQ21" s="9">
        <v>5.5469999999999997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Q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2012</v>
      </c>
      <c r="C1" s="3" t="s">
        <v>2013</v>
      </c>
      <c r="D1" s="3" t="s">
        <v>2014</v>
      </c>
      <c r="E1" s="3" t="s">
        <v>2015</v>
      </c>
      <c r="F1" s="3" t="s">
        <v>2016</v>
      </c>
      <c r="G1" s="3" t="s">
        <v>2017</v>
      </c>
      <c r="H1" s="3" t="s">
        <v>2018</v>
      </c>
      <c r="I1" s="3" t="s">
        <v>2019</v>
      </c>
      <c r="J1" s="3" t="s">
        <v>2020</v>
      </c>
      <c r="K1" s="3" t="s">
        <v>2021</v>
      </c>
      <c r="L1" s="3" t="s">
        <v>2022</v>
      </c>
      <c r="M1" s="3" t="s">
        <v>2023</v>
      </c>
      <c r="N1" s="3" t="s">
        <v>2024</v>
      </c>
      <c r="O1" s="3" t="s">
        <v>2025</v>
      </c>
      <c r="P1" s="3" t="s">
        <v>2026</v>
      </c>
      <c r="Q1" s="3" t="s">
        <v>2027</v>
      </c>
      <c r="R1" s="3" t="s">
        <v>2028</v>
      </c>
      <c r="S1" s="3" t="s">
        <v>2029</v>
      </c>
      <c r="T1" s="3" t="s">
        <v>2030</v>
      </c>
      <c r="U1" s="3" t="s">
        <v>2031</v>
      </c>
      <c r="V1" s="3" t="s">
        <v>2032</v>
      </c>
      <c r="W1" s="3" t="s">
        <v>2033</v>
      </c>
      <c r="X1" s="3" t="s">
        <v>2034</v>
      </c>
      <c r="Y1" s="3" t="s">
        <v>2035</v>
      </c>
      <c r="Z1" s="3" t="s">
        <v>2036</v>
      </c>
      <c r="AA1" s="3" t="s">
        <v>2037</v>
      </c>
      <c r="AB1" s="3" t="s">
        <v>2038</v>
      </c>
      <c r="AC1" s="3" t="s">
        <v>2039</v>
      </c>
      <c r="AD1" s="3" t="s">
        <v>2040</v>
      </c>
      <c r="AE1" s="3" t="s">
        <v>2041</v>
      </c>
      <c r="AF1" s="3" t="s">
        <v>2042</v>
      </c>
      <c r="AG1" s="3" t="s">
        <v>2043</v>
      </c>
      <c r="AH1" s="3" t="s">
        <v>2044</v>
      </c>
      <c r="AI1" s="3" t="s">
        <v>2045</v>
      </c>
      <c r="AJ1" s="3" t="s">
        <v>2046</v>
      </c>
      <c r="AK1" s="3" t="s">
        <v>2047</v>
      </c>
      <c r="AL1" s="3" t="s">
        <v>2048</v>
      </c>
      <c r="AM1" s="3" t="s">
        <v>2049</v>
      </c>
      <c r="AN1" s="3" t="s">
        <v>2050</v>
      </c>
      <c r="AO1" s="3" t="s">
        <v>2051</v>
      </c>
      <c r="AP1" s="3" t="s">
        <v>2052</v>
      </c>
      <c r="AQ1" s="3" t="s">
        <v>2053</v>
      </c>
      <c r="AR1" s="3" t="s">
        <v>2054</v>
      </c>
      <c r="AS1" s="3" t="s">
        <v>2055</v>
      </c>
      <c r="AT1" s="3" t="s">
        <v>2056</v>
      </c>
      <c r="AU1" s="3" t="s">
        <v>2057</v>
      </c>
      <c r="AV1" s="3" t="s">
        <v>2058</v>
      </c>
      <c r="AW1" s="3" t="s">
        <v>2059</v>
      </c>
      <c r="AX1" s="3" t="s">
        <v>2060</v>
      </c>
      <c r="AY1" s="3" t="s">
        <v>2061</v>
      </c>
      <c r="AZ1" s="3" t="s">
        <v>2062</v>
      </c>
      <c r="BA1" s="3" t="s">
        <v>2063</v>
      </c>
      <c r="BB1" s="3" t="s">
        <v>2064</v>
      </c>
      <c r="BC1" s="3" t="s">
        <v>2065</v>
      </c>
      <c r="BD1" s="3" t="s">
        <v>2066</v>
      </c>
      <c r="BE1" s="3" t="s">
        <v>2067</v>
      </c>
      <c r="BF1" s="3" t="s">
        <v>2068</v>
      </c>
      <c r="BG1" s="3" t="s">
        <v>2069</v>
      </c>
      <c r="BH1" s="3" t="s">
        <v>2070</v>
      </c>
      <c r="BI1" s="3" t="s">
        <v>2071</v>
      </c>
      <c r="BJ1" s="3" t="s">
        <v>2072</v>
      </c>
      <c r="BK1" s="3" t="s">
        <v>2073</v>
      </c>
      <c r="BL1" s="3" t="s">
        <v>2074</v>
      </c>
      <c r="BM1" s="3" t="s">
        <v>2075</v>
      </c>
      <c r="BN1" s="3" t="s">
        <v>2076</v>
      </c>
      <c r="BO1" s="3" t="s">
        <v>2077</v>
      </c>
      <c r="BP1" s="3" t="s">
        <v>2078</v>
      </c>
      <c r="BQ1" s="3" t="s">
        <v>2079</v>
      </c>
      <c r="BR1" s="3" t="s">
        <v>2080</v>
      </c>
      <c r="BS1" s="3" t="s">
        <v>2081</v>
      </c>
      <c r="BT1" s="3" t="s">
        <v>2082</v>
      </c>
      <c r="BU1" s="3" t="s">
        <v>2083</v>
      </c>
      <c r="BV1" s="3" t="s">
        <v>2084</v>
      </c>
      <c r="BW1" s="3" t="s">
        <v>2085</v>
      </c>
      <c r="BX1" s="3" t="s">
        <v>2086</v>
      </c>
      <c r="BY1" s="3" t="s">
        <v>2087</v>
      </c>
      <c r="BZ1" s="3" t="s">
        <v>2088</v>
      </c>
      <c r="CA1" s="3" t="s">
        <v>2089</v>
      </c>
      <c r="CB1" s="3" t="s">
        <v>2090</v>
      </c>
      <c r="CC1" s="3" t="s">
        <v>2091</v>
      </c>
      <c r="CD1" s="3" t="s">
        <v>2092</v>
      </c>
      <c r="CE1" s="3" t="s">
        <v>2093</v>
      </c>
      <c r="CF1" s="3" t="s">
        <v>2094</v>
      </c>
      <c r="CG1" s="3" t="s">
        <v>2095</v>
      </c>
      <c r="CH1" s="3" t="s">
        <v>2096</v>
      </c>
      <c r="CI1" s="3" t="s">
        <v>2097</v>
      </c>
      <c r="CJ1" s="3" t="s">
        <v>2098</v>
      </c>
      <c r="CK1" s="3" t="s">
        <v>2099</v>
      </c>
      <c r="CL1" s="3" t="s">
        <v>2100</v>
      </c>
      <c r="CM1" s="3" t="s">
        <v>2101</v>
      </c>
      <c r="CN1" s="3" t="s">
        <v>2102</v>
      </c>
      <c r="CO1" s="3" t="s">
        <v>2103</v>
      </c>
      <c r="CP1" s="3" t="s">
        <v>2104</v>
      </c>
      <c r="CQ1" s="3" t="s">
        <v>2105</v>
      </c>
      <c r="CR1" s="3" t="s">
        <v>2106</v>
      </c>
      <c r="CS1" s="3" t="s">
        <v>2107</v>
      </c>
      <c r="CT1" s="3" t="s">
        <v>2108</v>
      </c>
      <c r="CU1" s="3" t="s">
        <v>2109</v>
      </c>
      <c r="CV1" s="3" t="s">
        <v>2110</v>
      </c>
      <c r="CW1" s="3" t="s">
        <v>2111</v>
      </c>
      <c r="CX1" s="3" t="s">
        <v>2112</v>
      </c>
      <c r="CY1" s="3" t="s">
        <v>2113</v>
      </c>
      <c r="CZ1" s="3" t="s">
        <v>2114</v>
      </c>
      <c r="DA1" s="3" t="s">
        <v>2115</v>
      </c>
      <c r="DB1" s="3" t="s">
        <v>2116</v>
      </c>
      <c r="DC1" s="3" t="s">
        <v>2117</v>
      </c>
      <c r="DD1" s="3" t="s">
        <v>2118</v>
      </c>
      <c r="DE1" s="3" t="s">
        <v>2119</v>
      </c>
      <c r="DF1" s="3" t="s">
        <v>2120</v>
      </c>
      <c r="DG1" s="3" t="s">
        <v>2121</v>
      </c>
      <c r="DH1" s="3" t="s">
        <v>2122</v>
      </c>
      <c r="DI1" s="3" t="s">
        <v>2123</v>
      </c>
      <c r="DJ1" s="3" t="s">
        <v>2124</v>
      </c>
      <c r="DK1" s="3" t="s">
        <v>2125</v>
      </c>
      <c r="DL1" s="3" t="s">
        <v>2126</v>
      </c>
      <c r="DM1" s="3" t="s">
        <v>2127</v>
      </c>
      <c r="DN1" s="3" t="s">
        <v>2128</v>
      </c>
      <c r="DO1" s="3" t="s">
        <v>2129</v>
      </c>
      <c r="DP1" s="3" t="s">
        <v>2130</v>
      </c>
      <c r="DQ1" s="3" t="s">
        <v>2131</v>
      </c>
      <c r="DR1" s="3" t="s">
        <v>2132</v>
      </c>
      <c r="DS1" s="3" t="s">
        <v>2133</v>
      </c>
      <c r="DT1" s="3" t="s">
        <v>2134</v>
      </c>
      <c r="DU1" s="3" t="s">
        <v>2135</v>
      </c>
      <c r="DV1" s="3" t="s">
        <v>2136</v>
      </c>
      <c r="DW1" s="3" t="s">
        <v>2137</v>
      </c>
      <c r="DX1" s="3" t="s">
        <v>2138</v>
      </c>
      <c r="DY1" s="3" t="s">
        <v>2139</v>
      </c>
      <c r="DZ1" s="3" t="s">
        <v>2140</v>
      </c>
      <c r="EA1" s="3" t="s">
        <v>2141</v>
      </c>
      <c r="EB1" s="3" t="s">
        <v>2142</v>
      </c>
      <c r="EC1" s="3" t="s">
        <v>2143</v>
      </c>
      <c r="ED1" s="3" t="s">
        <v>2144</v>
      </c>
      <c r="EE1" s="3" t="s">
        <v>2145</v>
      </c>
      <c r="EF1" s="3" t="s">
        <v>2146</v>
      </c>
      <c r="EG1" s="3" t="s">
        <v>2147</v>
      </c>
      <c r="EH1" s="3" t="s">
        <v>2148</v>
      </c>
      <c r="EI1" s="3" t="s">
        <v>2149</v>
      </c>
      <c r="EJ1" s="3" t="s">
        <v>2150</v>
      </c>
      <c r="EK1" s="3" t="s">
        <v>2151</v>
      </c>
      <c r="EL1" s="3" t="s">
        <v>2152</v>
      </c>
      <c r="EM1" s="3" t="s">
        <v>2153</v>
      </c>
      <c r="EN1" s="3" t="s">
        <v>2154</v>
      </c>
      <c r="EO1" s="3" t="s">
        <v>2155</v>
      </c>
      <c r="EP1" s="3" t="s">
        <v>2156</v>
      </c>
      <c r="EQ1" s="3" t="s">
        <v>2157</v>
      </c>
      <c r="ER1" s="3" t="s">
        <v>2158</v>
      </c>
      <c r="ES1" s="3" t="s">
        <v>2159</v>
      </c>
      <c r="ET1" s="3" t="s">
        <v>2160</v>
      </c>
      <c r="EU1" s="3" t="s">
        <v>2161</v>
      </c>
      <c r="EV1" s="3" t="s">
        <v>2162</v>
      </c>
      <c r="EW1" s="3" t="s">
        <v>2163</v>
      </c>
      <c r="EX1" s="3" t="s">
        <v>2164</v>
      </c>
      <c r="EY1" s="3" t="s">
        <v>2165</v>
      </c>
      <c r="EZ1" s="3" t="s">
        <v>2166</v>
      </c>
      <c r="FA1" s="3" t="s">
        <v>2167</v>
      </c>
      <c r="FB1" s="3" t="s">
        <v>2168</v>
      </c>
      <c r="FC1" s="3" t="s">
        <v>2169</v>
      </c>
      <c r="FD1" s="3" t="s">
        <v>2170</v>
      </c>
      <c r="FE1" s="3" t="s">
        <v>2171</v>
      </c>
      <c r="FF1" s="3" t="s">
        <v>2172</v>
      </c>
      <c r="FG1" s="3" t="s">
        <v>2173</v>
      </c>
      <c r="FH1" s="3" t="s">
        <v>2174</v>
      </c>
      <c r="FI1" s="3" t="s">
        <v>2175</v>
      </c>
      <c r="FJ1" s="3" t="s">
        <v>2176</v>
      </c>
      <c r="FK1" s="3" t="s">
        <v>2177</v>
      </c>
      <c r="FL1" s="3" t="s">
        <v>2178</v>
      </c>
      <c r="FM1" s="3" t="s">
        <v>2179</v>
      </c>
      <c r="FN1" s="3" t="s">
        <v>2180</v>
      </c>
      <c r="FO1" s="3" t="s">
        <v>2181</v>
      </c>
      <c r="FP1" s="3" t="s">
        <v>2182</v>
      </c>
      <c r="FQ1" s="3" t="s">
        <v>2183</v>
      </c>
      <c r="FR1" s="3" t="s">
        <v>2184</v>
      </c>
      <c r="FS1" s="3" t="s">
        <v>2185</v>
      </c>
      <c r="FT1" s="3" t="s">
        <v>2186</v>
      </c>
      <c r="FU1" s="3" t="s">
        <v>2187</v>
      </c>
      <c r="FV1" s="3" t="s">
        <v>2188</v>
      </c>
      <c r="FW1" s="3" t="s">
        <v>2189</v>
      </c>
      <c r="FX1" s="3" t="s">
        <v>2190</v>
      </c>
      <c r="FY1" s="3" t="s">
        <v>2191</v>
      </c>
      <c r="FZ1" s="3" t="s">
        <v>2192</v>
      </c>
      <c r="GA1" s="3" t="s">
        <v>2193</v>
      </c>
      <c r="GB1" s="3" t="s">
        <v>2194</v>
      </c>
      <c r="GC1" s="3" t="s">
        <v>2195</v>
      </c>
      <c r="GD1" s="3" t="s">
        <v>2196</v>
      </c>
      <c r="GE1" s="3" t="s">
        <v>2197</v>
      </c>
      <c r="GF1" s="3" t="s">
        <v>2198</v>
      </c>
      <c r="GG1" s="3" t="s">
        <v>2199</v>
      </c>
      <c r="GH1" s="3" t="s">
        <v>2200</v>
      </c>
      <c r="GI1" s="3" t="s">
        <v>2201</v>
      </c>
      <c r="GJ1" s="3" t="s">
        <v>2202</v>
      </c>
      <c r="GK1" s="3" t="s">
        <v>2203</v>
      </c>
      <c r="GL1" s="3" t="s">
        <v>2204</v>
      </c>
      <c r="GM1" s="3" t="s">
        <v>2205</v>
      </c>
      <c r="GN1" s="3" t="s">
        <v>2206</v>
      </c>
      <c r="GO1" s="3" t="s">
        <v>2207</v>
      </c>
      <c r="GP1" s="3" t="s">
        <v>2208</v>
      </c>
      <c r="GQ1" s="3" t="s">
        <v>2209</v>
      </c>
      <c r="GR1" s="3" t="s">
        <v>2210</v>
      </c>
      <c r="GS1" s="3" t="s">
        <v>2211</v>
      </c>
      <c r="GT1" s="3" t="s">
        <v>2212</v>
      </c>
      <c r="GU1" s="3" t="s">
        <v>2213</v>
      </c>
      <c r="GV1" s="3" t="s">
        <v>2214</v>
      </c>
      <c r="GW1" s="3" t="s">
        <v>2215</v>
      </c>
      <c r="GX1" s="3" t="s">
        <v>2216</v>
      </c>
      <c r="GY1" s="3" t="s">
        <v>2217</v>
      </c>
      <c r="GZ1" s="3" t="s">
        <v>2218</v>
      </c>
      <c r="HA1" s="3" t="s">
        <v>2219</v>
      </c>
      <c r="HB1" s="3" t="s">
        <v>2220</v>
      </c>
      <c r="HC1" s="3" t="s">
        <v>2221</v>
      </c>
      <c r="HD1" s="3" t="s">
        <v>2222</v>
      </c>
      <c r="HE1" s="3" t="s">
        <v>2223</v>
      </c>
      <c r="HF1" s="3" t="s">
        <v>2224</v>
      </c>
      <c r="HG1" s="3" t="s">
        <v>2225</v>
      </c>
      <c r="HH1" s="3" t="s">
        <v>2226</v>
      </c>
      <c r="HI1" s="3" t="s">
        <v>2227</v>
      </c>
      <c r="HJ1" s="3" t="s">
        <v>2228</v>
      </c>
      <c r="HK1" s="3" t="s">
        <v>2229</v>
      </c>
      <c r="HL1" s="3" t="s">
        <v>2230</v>
      </c>
      <c r="HM1" s="3" t="s">
        <v>2231</v>
      </c>
      <c r="HN1" s="3" t="s">
        <v>2232</v>
      </c>
      <c r="HO1" s="3" t="s">
        <v>2233</v>
      </c>
      <c r="HP1" s="3" t="s">
        <v>2234</v>
      </c>
      <c r="HQ1" s="3" t="s">
        <v>2235</v>
      </c>
      <c r="HR1" s="3" t="s">
        <v>2236</v>
      </c>
      <c r="HS1" s="3" t="s">
        <v>2237</v>
      </c>
      <c r="HT1" s="3" t="s">
        <v>2238</v>
      </c>
      <c r="HU1" s="3" t="s">
        <v>2239</v>
      </c>
      <c r="HV1" s="3" t="s">
        <v>2240</v>
      </c>
      <c r="HW1" s="3" t="s">
        <v>2241</v>
      </c>
      <c r="HX1" s="3" t="s">
        <v>2242</v>
      </c>
      <c r="HY1" s="3" t="s">
        <v>2243</v>
      </c>
      <c r="HZ1" s="3" t="s">
        <v>2244</v>
      </c>
      <c r="IA1" s="3" t="s">
        <v>2245</v>
      </c>
      <c r="IB1" s="3" t="s">
        <v>2246</v>
      </c>
      <c r="IC1" s="3" t="s">
        <v>2247</v>
      </c>
      <c r="ID1" s="3" t="s">
        <v>2248</v>
      </c>
      <c r="IE1" s="3" t="s">
        <v>2249</v>
      </c>
      <c r="IF1" s="3" t="s">
        <v>2250</v>
      </c>
      <c r="IG1" s="3" t="s">
        <v>2251</v>
      </c>
      <c r="IH1" s="3" t="s">
        <v>2252</v>
      </c>
      <c r="II1" s="3" t="s">
        <v>2253</v>
      </c>
      <c r="IJ1" s="3" t="s">
        <v>2254</v>
      </c>
      <c r="IK1" s="3" t="s">
        <v>2255</v>
      </c>
      <c r="IL1" s="3" t="s">
        <v>2256</v>
      </c>
      <c r="IM1" s="3" t="s">
        <v>2257</v>
      </c>
      <c r="IN1" s="3" t="s">
        <v>2258</v>
      </c>
      <c r="IO1" s="3" t="s">
        <v>2259</v>
      </c>
      <c r="IP1" s="3" t="s">
        <v>2260</v>
      </c>
      <c r="IQ1" s="3" t="s">
        <v>2261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  <c r="FX8" s="6">
        <v>45689</v>
      </c>
      <c r="FY8" s="6">
        <v>45689</v>
      </c>
      <c r="FZ8" s="6">
        <v>45689</v>
      </c>
      <c r="GA8" s="6">
        <v>45689</v>
      </c>
      <c r="GB8" s="6">
        <v>45689</v>
      </c>
      <c r="GC8" s="6">
        <v>45689</v>
      </c>
      <c r="GD8" s="6">
        <v>45689</v>
      </c>
      <c r="GE8" s="6">
        <v>45689</v>
      </c>
      <c r="GF8" s="6">
        <v>45689</v>
      </c>
      <c r="GG8" s="6">
        <v>45689</v>
      </c>
      <c r="GH8" s="6">
        <v>45689</v>
      </c>
      <c r="GI8" s="6">
        <v>45689</v>
      </c>
      <c r="GJ8" s="6">
        <v>45689</v>
      </c>
      <c r="GK8" s="6">
        <v>45689</v>
      </c>
      <c r="GL8" s="6">
        <v>45689</v>
      </c>
      <c r="GM8" s="6">
        <v>45689</v>
      </c>
      <c r="GN8" s="6">
        <v>45689</v>
      </c>
      <c r="GO8" s="6">
        <v>45689</v>
      </c>
      <c r="GP8" s="6">
        <v>45689</v>
      </c>
      <c r="GQ8" s="6">
        <v>45689</v>
      </c>
      <c r="GR8" s="6">
        <v>45689</v>
      </c>
      <c r="GS8" s="6">
        <v>45689</v>
      </c>
      <c r="GT8" s="6">
        <v>45689</v>
      </c>
      <c r="GU8" s="6">
        <v>45689</v>
      </c>
      <c r="GV8" s="6">
        <v>45689</v>
      </c>
      <c r="GW8" s="6">
        <v>45689</v>
      </c>
      <c r="GX8" s="6">
        <v>45689</v>
      </c>
      <c r="GY8" s="6">
        <v>45689</v>
      </c>
      <c r="GZ8" s="6">
        <v>45689</v>
      </c>
      <c r="HA8" s="6">
        <v>45689</v>
      </c>
      <c r="HB8" s="6">
        <v>45689</v>
      </c>
      <c r="HC8" s="6">
        <v>45689</v>
      </c>
      <c r="HD8" s="6">
        <v>45689</v>
      </c>
      <c r="HE8" s="6">
        <v>45689</v>
      </c>
      <c r="HF8" s="6">
        <v>45689</v>
      </c>
      <c r="HG8" s="6">
        <v>45689</v>
      </c>
      <c r="HH8" s="6">
        <v>45689</v>
      </c>
      <c r="HI8" s="6">
        <v>45689</v>
      </c>
      <c r="HJ8" s="6">
        <v>45689</v>
      </c>
      <c r="HK8" s="6">
        <v>45689</v>
      </c>
      <c r="HL8" s="6">
        <v>45689</v>
      </c>
      <c r="HM8" s="6">
        <v>45689</v>
      </c>
      <c r="HN8" s="6">
        <v>45689</v>
      </c>
      <c r="HO8" s="6">
        <v>45689</v>
      </c>
      <c r="HP8" s="6">
        <v>45689</v>
      </c>
      <c r="HQ8" s="6">
        <v>45689</v>
      </c>
      <c r="HR8" s="6">
        <v>45689</v>
      </c>
      <c r="HS8" s="6">
        <v>45689</v>
      </c>
      <c r="HT8" s="6">
        <v>45689</v>
      </c>
      <c r="HU8" s="6">
        <v>45689</v>
      </c>
      <c r="HV8" s="6">
        <v>45689</v>
      </c>
      <c r="HW8" s="6">
        <v>45689</v>
      </c>
      <c r="HX8" s="6">
        <v>45689</v>
      </c>
      <c r="HY8" s="6">
        <v>45689</v>
      </c>
      <c r="HZ8" s="6">
        <v>45689</v>
      </c>
      <c r="IA8" s="6">
        <v>45689</v>
      </c>
      <c r="IB8" s="6">
        <v>45689</v>
      </c>
      <c r="IC8" s="6">
        <v>45689</v>
      </c>
      <c r="ID8" s="6">
        <v>45689</v>
      </c>
      <c r="IE8" s="6">
        <v>45689</v>
      </c>
      <c r="IF8" s="6">
        <v>45689</v>
      </c>
      <c r="IG8" s="6">
        <v>45689</v>
      </c>
      <c r="IH8" s="6">
        <v>45689</v>
      </c>
      <c r="II8" s="6">
        <v>45689</v>
      </c>
      <c r="IJ8" s="6">
        <v>45689</v>
      </c>
      <c r="IK8" s="6">
        <v>45689</v>
      </c>
      <c r="IL8" s="6">
        <v>45689</v>
      </c>
      <c r="IM8" s="6">
        <v>45689</v>
      </c>
      <c r="IN8" s="6">
        <v>45689</v>
      </c>
      <c r="IO8" s="6">
        <v>45689</v>
      </c>
      <c r="IP8" s="6">
        <v>45689</v>
      </c>
      <c r="IQ8" s="6">
        <v>45689</v>
      </c>
    </row>
    <row r="9" spans="1:251">
      <c r="A9" s="4" t="s">
        <v>257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  <c r="FX9" s="1">
        <v>11</v>
      </c>
      <c r="FY9" s="1">
        <v>11</v>
      </c>
      <c r="FZ9" s="1">
        <v>11</v>
      </c>
      <c r="GA9" s="1">
        <v>11</v>
      </c>
      <c r="GB9" s="1">
        <v>11</v>
      </c>
      <c r="GC9" s="1">
        <v>11</v>
      </c>
      <c r="GD9" s="1">
        <v>11</v>
      </c>
      <c r="GE9" s="1">
        <v>11</v>
      </c>
      <c r="GF9" s="1">
        <v>11</v>
      </c>
      <c r="GG9" s="1">
        <v>11</v>
      </c>
      <c r="GH9" s="1">
        <v>11</v>
      </c>
      <c r="GI9" s="1">
        <v>11</v>
      </c>
      <c r="GJ9" s="1">
        <v>11</v>
      </c>
      <c r="GK9" s="1">
        <v>11</v>
      </c>
      <c r="GL9" s="1">
        <v>11</v>
      </c>
      <c r="GM9" s="1">
        <v>11</v>
      </c>
      <c r="GN9" s="1">
        <v>11</v>
      </c>
      <c r="GO9" s="1">
        <v>11</v>
      </c>
      <c r="GP9" s="1">
        <v>11</v>
      </c>
      <c r="GQ9" s="1">
        <v>11</v>
      </c>
      <c r="GR9" s="1">
        <v>11</v>
      </c>
      <c r="GS9" s="1">
        <v>11</v>
      </c>
      <c r="GT9" s="1">
        <v>11</v>
      </c>
      <c r="GU9" s="1">
        <v>11</v>
      </c>
      <c r="GV9" s="1">
        <v>11</v>
      </c>
      <c r="GW9" s="1">
        <v>11</v>
      </c>
      <c r="GX9" s="1">
        <v>11</v>
      </c>
      <c r="GY9" s="1">
        <v>11</v>
      </c>
      <c r="GZ9" s="1">
        <v>11</v>
      </c>
      <c r="HA9" s="1">
        <v>11</v>
      </c>
      <c r="HB9" s="1">
        <v>11</v>
      </c>
      <c r="HC9" s="1">
        <v>11</v>
      </c>
      <c r="HD9" s="1">
        <v>11</v>
      </c>
      <c r="HE9" s="1">
        <v>11</v>
      </c>
      <c r="HF9" s="1">
        <v>11</v>
      </c>
      <c r="HG9" s="1">
        <v>11</v>
      </c>
      <c r="HH9" s="1">
        <v>11</v>
      </c>
      <c r="HI9" s="1">
        <v>11</v>
      </c>
      <c r="HJ9" s="1">
        <v>11</v>
      </c>
      <c r="HK9" s="1">
        <v>11</v>
      </c>
      <c r="HL9" s="1">
        <v>11</v>
      </c>
      <c r="HM9" s="1">
        <v>11</v>
      </c>
      <c r="HN9" s="1">
        <v>11</v>
      </c>
      <c r="HO9" s="1">
        <v>11</v>
      </c>
      <c r="HP9" s="1">
        <v>11</v>
      </c>
      <c r="HQ9" s="1">
        <v>11</v>
      </c>
      <c r="HR9" s="1">
        <v>11</v>
      </c>
      <c r="HS9" s="1">
        <v>11</v>
      </c>
      <c r="HT9" s="1">
        <v>11</v>
      </c>
      <c r="HU9" s="1">
        <v>11</v>
      </c>
      <c r="HV9" s="1">
        <v>11</v>
      </c>
      <c r="HW9" s="1">
        <v>11</v>
      </c>
      <c r="HX9" s="1">
        <v>11</v>
      </c>
      <c r="HY9" s="1">
        <v>11</v>
      </c>
      <c r="HZ9" s="1">
        <v>11</v>
      </c>
      <c r="IA9" s="1">
        <v>11</v>
      </c>
      <c r="IB9" s="1">
        <v>11</v>
      </c>
      <c r="IC9" s="1">
        <v>11</v>
      </c>
      <c r="ID9" s="1">
        <v>11</v>
      </c>
      <c r="IE9" s="1">
        <v>11</v>
      </c>
      <c r="IF9" s="1">
        <v>11</v>
      </c>
      <c r="IG9" s="1">
        <v>11</v>
      </c>
      <c r="IH9" s="1">
        <v>11</v>
      </c>
      <c r="II9" s="1">
        <v>11</v>
      </c>
      <c r="IJ9" s="1">
        <v>11</v>
      </c>
      <c r="IK9" s="1">
        <v>11</v>
      </c>
      <c r="IL9" s="1">
        <v>11</v>
      </c>
      <c r="IM9" s="1">
        <v>11</v>
      </c>
      <c r="IN9" s="1">
        <v>11</v>
      </c>
      <c r="IO9" s="1">
        <v>11</v>
      </c>
      <c r="IP9" s="1">
        <v>11</v>
      </c>
      <c r="IQ9" s="1">
        <v>11</v>
      </c>
    </row>
    <row r="10" spans="1:251">
      <c r="A10" s="4" t="s">
        <v>258</v>
      </c>
      <c r="B10" s="8" t="s">
        <v>2262</v>
      </c>
      <c r="C10" s="8" t="s">
        <v>2263</v>
      </c>
      <c r="D10" s="8" t="s">
        <v>2264</v>
      </c>
      <c r="E10" s="8" t="s">
        <v>2265</v>
      </c>
      <c r="F10" s="8" t="s">
        <v>2266</v>
      </c>
      <c r="G10" s="8" t="s">
        <v>2267</v>
      </c>
      <c r="H10" s="8" t="s">
        <v>2268</v>
      </c>
      <c r="I10" s="8" t="s">
        <v>2269</v>
      </c>
      <c r="J10" s="8" t="s">
        <v>2270</v>
      </c>
      <c r="K10" s="8" t="s">
        <v>2271</v>
      </c>
      <c r="L10" s="8" t="s">
        <v>2272</v>
      </c>
      <c r="M10" s="8" t="s">
        <v>2273</v>
      </c>
      <c r="N10" s="8" t="s">
        <v>2274</v>
      </c>
      <c r="O10" s="8" t="s">
        <v>2275</v>
      </c>
      <c r="P10" s="8" t="s">
        <v>2276</v>
      </c>
      <c r="Q10" s="8" t="s">
        <v>2277</v>
      </c>
      <c r="R10" s="8" t="s">
        <v>2278</v>
      </c>
      <c r="S10" s="8" t="s">
        <v>2279</v>
      </c>
      <c r="T10" s="8" t="s">
        <v>2280</v>
      </c>
      <c r="U10" s="8" t="s">
        <v>2281</v>
      </c>
      <c r="V10" s="8" t="s">
        <v>2282</v>
      </c>
      <c r="W10" s="8" t="s">
        <v>2283</v>
      </c>
      <c r="X10" s="8" t="s">
        <v>2284</v>
      </c>
      <c r="Y10" s="8" t="s">
        <v>2285</v>
      </c>
      <c r="Z10" s="8" t="s">
        <v>2286</v>
      </c>
      <c r="AA10" s="8" t="s">
        <v>2287</v>
      </c>
      <c r="AB10" s="8" t="s">
        <v>2288</v>
      </c>
      <c r="AC10" s="8" t="s">
        <v>2289</v>
      </c>
      <c r="AD10" s="8" t="s">
        <v>2290</v>
      </c>
      <c r="AE10" s="8" t="s">
        <v>2291</v>
      </c>
      <c r="AF10" s="8" t="s">
        <v>2292</v>
      </c>
      <c r="AG10" s="8" t="s">
        <v>2293</v>
      </c>
      <c r="AH10" s="8" t="s">
        <v>2294</v>
      </c>
      <c r="AI10" s="8" t="s">
        <v>2295</v>
      </c>
      <c r="AJ10" s="8" t="s">
        <v>2296</v>
      </c>
      <c r="AK10" s="8" t="s">
        <v>2297</v>
      </c>
      <c r="AL10" s="8" t="s">
        <v>2298</v>
      </c>
      <c r="AM10" s="8" t="s">
        <v>2299</v>
      </c>
      <c r="AN10" s="8" t="s">
        <v>2300</v>
      </c>
      <c r="AO10" s="8" t="s">
        <v>2301</v>
      </c>
      <c r="AP10" s="8" t="s">
        <v>2302</v>
      </c>
      <c r="AQ10" s="8" t="s">
        <v>2303</v>
      </c>
      <c r="AR10" s="8" t="s">
        <v>2304</v>
      </c>
      <c r="AS10" s="8" t="s">
        <v>2305</v>
      </c>
      <c r="AT10" s="8" t="s">
        <v>2306</v>
      </c>
      <c r="AU10" s="8" t="s">
        <v>2307</v>
      </c>
      <c r="AV10" s="8" t="s">
        <v>2308</v>
      </c>
      <c r="AW10" s="8" t="s">
        <v>2309</v>
      </c>
      <c r="AX10" s="8" t="s">
        <v>2310</v>
      </c>
      <c r="AY10" s="8" t="s">
        <v>2311</v>
      </c>
      <c r="AZ10" s="8" t="s">
        <v>2312</v>
      </c>
      <c r="BA10" s="8" t="s">
        <v>2313</v>
      </c>
      <c r="BB10" s="8" t="s">
        <v>2314</v>
      </c>
      <c r="BC10" s="8" t="s">
        <v>2315</v>
      </c>
      <c r="BD10" s="8" t="s">
        <v>2316</v>
      </c>
      <c r="BE10" s="8" t="s">
        <v>2317</v>
      </c>
      <c r="BF10" s="8" t="s">
        <v>2318</v>
      </c>
      <c r="BG10" s="8" t="s">
        <v>2319</v>
      </c>
      <c r="BH10" s="8" t="s">
        <v>2320</v>
      </c>
      <c r="BI10" s="8" t="s">
        <v>2321</v>
      </c>
      <c r="BJ10" s="8" t="s">
        <v>2322</v>
      </c>
      <c r="BK10" s="8" t="s">
        <v>2323</v>
      </c>
      <c r="BL10" s="8" t="s">
        <v>2324</v>
      </c>
      <c r="BM10" s="8" t="s">
        <v>2325</v>
      </c>
      <c r="BN10" s="8" t="s">
        <v>2326</v>
      </c>
      <c r="BO10" s="8" t="s">
        <v>2327</v>
      </c>
      <c r="BP10" s="8" t="s">
        <v>2328</v>
      </c>
      <c r="BQ10" s="8" t="s">
        <v>2329</v>
      </c>
      <c r="BR10" s="8" t="s">
        <v>2330</v>
      </c>
      <c r="BS10" s="8" t="s">
        <v>2331</v>
      </c>
      <c r="BT10" s="8" t="s">
        <v>2332</v>
      </c>
      <c r="BU10" s="8" t="s">
        <v>2333</v>
      </c>
      <c r="BV10" s="8" t="s">
        <v>2334</v>
      </c>
      <c r="BW10" s="8" t="s">
        <v>2335</v>
      </c>
      <c r="BX10" s="8" t="s">
        <v>2336</v>
      </c>
      <c r="BY10" s="8" t="s">
        <v>2337</v>
      </c>
      <c r="BZ10" s="8" t="s">
        <v>2338</v>
      </c>
      <c r="CA10" s="8" t="s">
        <v>2339</v>
      </c>
      <c r="CB10" s="8" t="s">
        <v>2340</v>
      </c>
      <c r="CC10" s="8" t="s">
        <v>2341</v>
      </c>
      <c r="CD10" s="8" t="s">
        <v>2342</v>
      </c>
      <c r="CE10" s="8" t="s">
        <v>2343</v>
      </c>
      <c r="CF10" s="8" t="s">
        <v>2344</v>
      </c>
      <c r="CG10" s="8" t="s">
        <v>2345</v>
      </c>
      <c r="CH10" s="8" t="s">
        <v>2346</v>
      </c>
      <c r="CI10" s="8" t="s">
        <v>2347</v>
      </c>
      <c r="CJ10" s="8" t="s">
        <v>2348</v>
      </c>
      <c r="CK10" s="8" t="s">
        <v>2349</v>
      </c>
      <c r="CL10" s="8" t="s">
        <v>2350</v>
      </c>
      <c r="CM10" s="8" t="s">
        <v>2351</v>
      </c>
      <c r="CN10" s="8" t="s">
        <v>2352</v>
      </c>
      <c r="CO10" s="8" t="s">
        <v>2353</v>
      </c>
      <c r="CP10" s="8" t="s">
        <v>2354</v>
      </c>
      <c r="CQ10" s="8" t="s">
        <v>2355</v>
      </c>
      <c r="CR10" s="8" t="s">
        <v>2356</v>
      </c>
      <c r="CS10" s="8" t="s">
        <v>2357</v>
      </c>
      <c r="CT10" s="8" t="s">
        <v>2358</v>
      </c>
      <c r="CU10" s="8" t="s">
        <v>2359</v>
      </c>
      <c r="CV10" s="8" t="s">
        <v>2360</v>
      </c>
      <c r="CW10" s="8" t="s">
        <v>2361</v>
      </c>
      <c r="CX10" s="8" t="s">
        <v>2362</v>
      </c>
      <c r="CY10" s="8" t="s">
        <v>2363</v>
      </c>
      <c r="CZ10" s="8" t="s">
        <v>2364</v>
      </c>
      <c r="DA10" s="8" t="s">
        <v>2365</v>
      </c>
      <c r="DB10" s="8" t="s">
        <v>2366</v>
      </c>
      <c r="DC10" s="8" t="s">
        <v>2367</v>
      </c>
      <c r="DD10" s="8" t="s">
        <v>2368</v>
      </c>
      <c r="DE10" s="8" t="s">
        <v>2369</v>
      </c>
      <c r="DF10" s="8" t="s">
        <v>2370</v>
      </c>
      <c r="DG10" s="8" t="s">
        <v>2371</v>
      </c>
      <c r="DH10" s="8" t="s">
        <v>2372</v>
      </c>
      <c r="DI10" s="8" t="s">
        <v>2373</v>
      </c>
      <c r="DJ10" s="8" t="s">
        <v>2374</v>
      </c>
      <c r="DK10" s="8" t="s">
        <v>2375</v>
      </c>
      <c r="DL10" s="8" t="s">
        <v>2376</v>
      </c>
      <c r="DM10" s="8" t="s">
        <v>2377</v>
      </c>
      <c r="DN10" s="8" t="s">
        <v>2378</v>
      </c>
      <c r="DO10" s="8" t="s">
        <v>2379</v>
      </c>
      <c r="DP10" s="8" t="s">
        <v>2380</v>
      </c>
      <c r="DQ10" s="8" t="s">
        <v>2381</v>
      </c>
      <c r="DR10" s="8" t="s">
        <v>2382</v>
      </c>
      <c r="DS10" s="8" t="s">
        <v>2383</v>
      </c>
      <c r="DT10" s="8" t="s">
        <v>2384</v>
      </c>
      <c r="DU10" s="8" t="s">
        <v>2385</v>
      </c>
      <c r="DV10" s="8" t="s">
        <v>2386</v>
      </c>
      <c r="DW10" s="8" t="s">
        <v>2387</v>
      </c>
      <c r="DX10" s="8" t="s">
        <v>2388</v>
      </c>
      <c r="DY10" s="8" t="s">
        <v>2389</v>
      </c>
      <c r="DZ10" s="8" t="s">
        <v>2390</v>
      </c>
      <c r="EA10" s="8" t="s">
        <v>2391</v>
      </c>
      <c r="EB10" s="8" t="s">
        <v>2392</v>
      </c>
      <c r="EC10" s="8" t="s">
        <v>2393</v>
      </c>
      <c r="ED10" s="8" t="s">
        <v>2394</v>
      </c>
      <c r="EE10" s="8" t="s">
        <v>2395</v>
      </c>
      <c r="EF10" s="8" t="s">
        <v>2396</v>
      </c>
      <c r="EG10" s="8" t="s">
        <v>2397</v>
      </c>
      <c r="EH10" s="8" t="s">
        <v>2398</v>
      </c>
      <c r="EI10" s="8" t="s">
        <v>2399</v>
      </c>
      <c r="EJ10" s="8" t="s">
        <v>2400</v>
      </c>
      <c r="EK10" s="8" t="s">
        <v>2401</v>
      </c>
      <c r="EL10" s="8" t="s">
        <v>2402</v>
      </c>
      <c r="EM10" s="8" t="s">
        <v>2403</v>
      </c>
      <c r="EN10" s="8" t="s">
        <v>2404</v>
      </c>
      <c r="EO10" s="8" t="s">
        <v>2405</v>
      </c>
      <c r="EP10" s="8" t="s">
        <v>2406</v>
      </c>
      <c r="EQ10" s="8" t="s">
        <v>2407</v>
      </c>
      <c r="ER10" s="8" t="s">
        <v>2408</v>
      </c>
      <c r="ES10" s="8" t="s">
        <v>2409</v>
      </c>
      <c r="ET10" s="8" t="s">
        <v>2410</v>
      </c>
      <c r="EU10" s="8" t="s">
        <v>2411</v>
      </c>
      <c r="EV10" s="8" t="s">
        <v>2412</v>
      </c>
      <c r="EW10" s="8" t="s">
        <v>2413</v>
      </c>
      <c r="EX10" s="8" t="s">
        <v>2414</v>
      </c>
      <c r="EY10" s="8" t="s">
        <v>2415</v>
      </c>
      <c r="EZ10" s="8" t="s">
        <v>2416</v>
      </c>
      <c r="FA10" s="8" t="s">
        <v>2417</v>
      </c>
      <c r="FB10" s="8" t="s">
        <v>2418</v>
      </c>
      <c r="FC10" s="8" t="s">
        <v>2419</v>
      </c>
      <c r="FD10" s="8" t="s">
        <v>2420</v>
      </c>
      <c r="FE10" s="8" t="s">
        <v>2421</v>
      </c>
      <c r="FF10" s="8" t="s">
        <v>2422</v>
      </c>
      <c r="FG10" s="8" t="s">
        <v>2423</v>
      </c>
      <c r="FH10" s="8" t="s">
        <v>2424</v>
      </c>
      <c r="FI10" s="8" t="s">
        <v>2425</v>
      </c>
      <c r="FJ10" s="8" t="s">
        <v>2426</v>
      </c>
      <c r="FK10" s="8" t="s">
        <v>2427</v>
      </c>
      <c r="FL10" s="8" t="s">
        <v>2428</v>
      </c>
      <c r="FM10" s="8" t="s">
        <v>2429</v>
      </c>
      <c r="FN10" s="8" t="s">
        <v>2430</v>
      </c>
      <c r="FO10" s="8" t="s">
        <v>2431</v>
      </c>
      <c r="FP10" s="8" t="s">
        <v>2432</v>
      </c>
      <c r="FQ10" s="8" t="s">
        <v>2433</v>
      </c>
      <c r="FR10" s="8" t="s">
        <v>2434</v>
      </c>
      <c r="FS10" s="8" t="s">
        <v>2435</v>
      </c>
      <c r="FT10" s="8" t="s">
        <v>2436</v>
      </c>
      <c r="FU10" s="8" t="s">
        <v>2437</v>
      </c>
      <c r="FV10" s="8" t="s">
        <v>2438</v>
      </c>
      <c r="FW10" s="8" t="s">
        <v>2439</v>
      </c>
      <c r="FX10" s="8" t="s">
        <v>2440</v>
      </c>
      <c r="FY10" s="8" t="s">
        <v>2441</v>
      </c>
      <c r="FZ10" s="8" t="s">
        <v>2442</v>
      </c>
      <c r="GA10" s="8" t="s">
        <v>2443</v>
      </c>
      <c r="GB10" s="8" t="s">
        <v>2444</v>
      </c>
      <c r="GC10" s="8" t="s">
        <v>2445</v>
      </c>
      <c r="GD10" s="8" t="s">
        <v>2446</v>
      </c>
      <c r="GE10" s="8" t="s">
        <v>2447</v>
      </c>
      <c r="GF10" s="8" t="s">
        <v>2448</v>
      </c>
      <c r="GG10" s="8" t="s">
        <v>2449</v>
      </c>
      <c r="GH10" s="8" t="s">
        <v>2450</v>
      </c>
      <c r="GI10" s="8" t="s">
        <v>2451</v>
      </c>
      <c r="GJ10" s="8" t="s">
        <v>2452</v>
      </c>
      <c r="GK10" s="8" t="s">
        <v>2453</v>
      </c>
      <c r="GL10" s="8" t="s">
        <v>2454</v>
      </c>
      <c r="GM10" s="8" t="s">
        <v>2455</v>
      </c>
      <c r="GN10" s="8" t="s">
        <v>2456</v>
      </c>
      <c r="GO10" s="8" t="s">
        <v>2457</v>
      </c>
      <c r="GP10" s="8" t="s">
        <v>2458</v>
      </c>
      <c r="GQ10" s="8" t="s">
        <v>2459</v>
      </c>
      <c r="GR10" s="8" t="s">
        <v>2460</v>
      </c>
      <c r="GS10" s="8" t="s">
        <v>2461</v>
      </c>
      <c r="GT10" s="8" t="s">
        <v>2462</v>
      </c>
      <c r="GU10" s="8" t="s">
        <v>2463</v>
      </c>
      <c r="GV10" s="8" t="s">
        <v>2464</v>
      </c>
      <c r="GW10" s="8" t="s">
        <v>2465</v>
      </c>
      <c r="GX10" s="8" t="s">
        <v>2466</v>
      </c>
      <c r="GY10" s="8" t="s">
        <v>2467</v>
      </c>
      <c r="GZ10" s="8" t="s">
        <v>2468</v>
      </c>
      <c r="HA10" s="8" t="s">
        <v>2469</v>
      </c>
      <c r="HB10" s="8" t="s">
        <v>2470</v>
      </c>
      <c r="HC10" s="8" t="s">
        <v>2471</v>
      </c>
      <c r="HD10" s="8" t="s">
        <v>2472</v>
      </c>
      <c r="HE10" s="8" t="s">
        <v>2473</v>
      </c>
      <c r="HF10" s="8" t="s">
        <v>2474</v>
      </c>
      <c r="HG10" s="8" t="s">
        <v>2475</v>
      </c>
      <c r="HH10" s="8" t="s">
        <v>2476</v>
      </c>
      <c r="HI10" s="8" t="s">
        <v>2477</v>
      </c>
      <c r="HJ10" s="8" t="s">
        <v>2478</v>
      </c>
      <c r="HK10" s="8" t="s">
        <v>2479</v>
      </c>
      <c r="HL10" s="8" t="s">
        <v>2480</v>
      </c>
      <c r="HM10" s="8" t="s">
        <v>2481</v>
      </c>
      <c r="HN10" s="8" t="s">
        <v>2482</v>
      </c>
      <c r="HO10" s="8" t="s">
        <v>2483</v>
      </c>
      <c r="HP10" s="8" t="s">
        <v>2484</v>
      </c>
      <c r="HQ10" s="8" t="s">
        <v>2485</v>
      </c>
      <c r="HR10" s="8" t="s">
        <v>2486</v>
      </c>
      <c r="HS10" s="8" t="s">
        <v>2487</v>
      </c>
      <c r="HT10" s="8" t="s">
        <v>2488</v>
      </c>
      <c r="HU10" s="8" t="s">
        <v>2489</v>
      </c>
      <c r="HV10" s="8" t="s">
        <v>2490</v>
      </c>
      <c r="HW10" s="8" t="s">
        <v>2491</v>
      </c>
      <c r="HX10" s="8" t="s">
        <v>2492</v>
      </c>
      <c r="HY10" s="8" t="s">
        <v>2493</v>
      </c>
      <c r="HZ10" s="8" t="s">
        <v>2494</v>
      </c>
      <c r="IA10" s="8" t="s">
        <v>2495</v>
      </c>
      <c r="IB10" s="8" t="s">
        <v>2496</v>
      </c>
      <c r="IC10" s="8" t="s">
        <v>2497</v>
      </c>
      <c r="ID10" s="8" t="s">
        <v>2498</v>
      </c>
      <c r="IE10" s="8" t="s">
        <v>2499</v>
      </c>
      <c r="IF10" s="8" t="s">
        <v>2500</v>
      </c>
      <c r="IG10" s="8" t="s">
        <v>2501</v>
      </c>
      <c r="IH10" s="8" t="s">
        <v>2502</v>
      </c>
      <c r="II10" s="8" t="s">
        <v>2503</v>
      </c>
      <c r="IJ10" s="8" t="s">
        <v>2504</v>
      </c>
      <c r="IK10" s="8" t="s">
        <v>2505</v>
      </c>
      <c r="IL10" s="8" t="s">
        <v>2506</v>
      </c>
      <c r="IM10" s="8" t="s">
        <v>2507</v>
      </c>
      <c r="IN10" s="8" t="s">
        <v>2508</v>
      </c>
      <c r="IO10" s="8" t="s">
        <v>2509</v>
      </c>
      <c r="IP10" s="8" t="s">
        <v>2510</v>
      </c>
      <c r="IQ10" s="8" t="s">
        <v>2511</v>
      </c>
    </row>
    <row r="11" spans="1:251">
      <c r="A11" s="10">
        <v>42036</v>
      </c>
      <c r="B11" s="9">
        <v>0.627</v>
      </c>
      <c r="C11" s="9">
        <v>3.35</v>
      </c>
      <c r="D11" s="9">
        <v>33.552999999999997</v>
      </c>
      <c r="E11" s="9">
        <v>15.298</v>
      </c>
      <c r="F11" s="9">
        <v>18.254999999999999</v>
      </c>
      <c r="G11" s="9">
        <v>47.823999999999998</v>
      </c>
      <c r="H11" s="9">
        <v>23.908000000000001</v>
      </c>
      <c r="I11" s="9">
        <v>23.916</v>
      </c>
      <c r="J11" s="9">
        <v>21.724</v>
      </c>
      <c r="K11" s="9">
        <v>12.523</v>
      </c>
      <c r="L11" s="9">
        <v>9.2010000000000005</v>
      </c>
      <c r="M11" s="9">
        <v>15.333</v>
      </c>
      <c r="N11" s="9">
        <v>7.9180000000000001</v>
      </c>
      <c r="O11" s="9">
        <v>7.415</v>
      </c>
      <c r="P11" s="9">
        <v>3.9740000000000002</v>
      </c>
      <c r="Q11" s="9">
        <v>1.4690000000000001</v>
      </c>
      <c r="R11" s="9">
        <v>2.5049999999999999</v>
      </c>
      <c r="S11" s="9">
        <v>32.491</v>
      </c>
      <c r="T11" s="9">
        <v>15.99</v>
      </c>
      <c r="U11" s="9">
        <v>16.501999999999999</v>
      </c>
      <c r="V11" s="9">
        <v>1322.4169999999999</v>
      </c>
      <c r="W11" s="9">
        <v>736.93</v>
      </c>
      <c r="X11" s="9">
        <v>585.48699999999997</v>
      </c>
      <c r="Y11" s="9">
        <v>263.84800000000001</v>
      </c>
      <c r="Z11" s="9">
        <v>144.773</v>
      </c>
      <c r="AA11" s="9">
        <v>119.07599999999999</v>
      </c>
      <c r="AB11" s="9">
        <v>76.382999999999996</v>
      </c>
      <c r="AC11" s="9">
        <v>42.561</v>
      </c>
      <c r="AD11" s="9">
        <v>33.822000000000003</v>
      </c>
      <c r="AE11" s="9">
        <v>83.183000000000007</v>
      </c>
      <c r="AF11" s="9">
        <v>42.578000000000003</v>
      </c>
      <c r="AG11" s="9">
        <v>40.604999999999997</v>
      </c>
      <c r="AH11" s="9">
        <v>104.282</v>
      </c>
      <c r="AI11" s="9">
        <v>59.634</v>
      </c>
      <c r="AJ11" s="9">
        <v>44.649000000000001</v>
      </c>
      <c r="AK11" s="9">
        <v>1058.569</v>
      </c>
      <c r="AL11" s="9">
        <v>592.15700000000004</v>
      </c>
      <c r="AM11" s="9">
        <v>466.411</v>
      </c>
      <c r="AN11" s="9">
        <v>502.721</v>
      </c>
      <c r="AO11" s="9">
        <v>275.86700000000002</v>
      </c>
      <c r="AP11" s="9">
        <v>226.85400000000001</v>
      </c>
      <c r="AQ11" s="9">
        <v>153.393</v>
      </c>
      <c r="AR11" s="9">
        <v>83.256</v>
      </c>
      <c r="AS11" s="9">
        <v>70.135999999999996</v>
      </c>
      <c r="AT11" s="9">
        <v>150.33099999999999</v>
      </c>
      <c r="AU11" s="9">
        <v>86.787999999999997</v>
      </c>
      <c r="AV11" s="9">
        <v>63.542000000000002</v>
      </c>
      <c r="AW11" s="9">
        <v>198.99799999999999</v>
      </c>
      <c r="AX11" s="9">
        <v>105.82299999999999</v>
      </c>
      <c r="AY11" s="9">
        <v>93.174999999999997</v>
      </c>
      <c r="AZ11" s="9">
        <v>555.84699999999998</v>
      </c>
      <c r="BA11" s="9">
        <v>316.29000000000002</v>
      </c>
      <c r="BB11" s="9">
        <v>239.55699999999999</v>
      </c>
      <c r="BC11" s="9">
        <v>247.67400000000001</v>
      </c>
      <c r="BD11" s="9">
        <v>130.84</v>
      </c>
      <c r="BE11" s="9">
        <v>116.834</v>
      </c>
      <c r="BF11" s="9">
        <v>308.17399999999998</v>
      </c>
      <c r="BG11" s="9">
        <v>185.45</v>
      </c>
      <c r="BH11" s="9">
        <v>122.724</v>
      </c>
      <c r="BI11" s="9">
        <v>176.029</v>
      </c>
      <c r="BJ11" s="9">
        <v>104.559</v>
      </c>
      <c r="BK11" s="9">
        <v>71.47</v>
      </c>
      <c r="BL11" s="9">
        <v>132.14500000000001</v>
      </c>
      <c r="BM11" s="9">
        <v>80.891000000000005</v>
      </c>
      <c r="BN11" s="9">
        <v>51.253999999999998</v>
      </c>
      <c r="BO11" s="9">
        <v>121.006</v>
      </c>
      <c r="BP11" s="9">
        <v>72.77</v>
      </c>
      <c r="BQ11" s="9">
        <v>48.235999999999997</v>
      </c>
      <c r="BR11" s="9">
        <v>1201.4110000000001</v>
      </c>
      <c r="BS11" s="9">
        <v>664.16</v>
      </c>
      <c r="BT11" s="9">
        <v>537.25099999999998</v>
      </c>
      <c r="BU11" s="9">
        <v>2017.866</v>
      </c>
      <c r="BV11" s="9">
        <v>1010.836</v>
      </c>
      <c r="BW11" s="9">
        <v>1007.03</v>
      </c>
      <c r="BX11" s="9">
        <v>361.44200000000001</v>
      </c>
      <c r="BY11" s="9">
        <v>183.70599999999999</v>
      </c>
      <c r="BZ11" s="9">
        <v>177.73599999999999</v>
      </c>
      <c r="CA11" s="9">
        <v>245.58199999999999</v>
      </c>
      <c r="CB11" s="9">
        <v>128.96299999999999</v>
      </c>
      <c r="CC11" s="9">
        <v>116.619</v>
      </c>
      <c r="CD11" s="9">
        <v>170.46700000000001</v>
      </c>
      <c r="CE11" s="9">
        <v>98.924999999999997</v>
      </c>
      <c r="CF11" s="9">
        <v>71.540999999999997</v>
      </c>
      <c r="CG11" s="9">
        <v>75.114999999999995</v>
      </c>
      <c r="CH11" s="9">
        <v>30.038</v>
      </c>
      <c r="CI11" s="9">
        <v>45.078000000000003</v>
      </c>
      <c r="CJ11" s="9">
        <v>33.197000000000003</v>
      </c>
      <c r="CK11" s="9">
        <v>11.117000000000001</v>
      </c>
      <c r="CL11" s="9">
        <v>22.08</v>
      </c>
      <c r="CM11" s="9">
        <v>39.289000000000001</v>
      </c>
      <c r="CN11" s="9">
        <v>24.997</v>
      </c>
      <c r="CO11" s="9">
        <v>14.291</v>
      </c>
      <c r="CP11" s="9">
        <v>76.570999999999998</v>
      </c>
      <c r="CQ11" s="9">
        <v>29.745000000000001</v>
      </c>
      <c r="CR11" s="9">
        <v>46.826000000000001</v>
      </c>
      <c r="CS11" s="9">
        <v>148.39599999999999</v>
      </c>
      <c r="CT11" s="9">
        <v>76.055000000000007</v>
      </c>
      <c r="CU11" s="9">
        <v>72.340999999999994</v>
      </c>
      <c r="CV11" s="9">
        <v>87.644999999999996</v>
      </c>
      <c r="CW11" s="9">
        <v>50.993000000000002</v>
      </c>
      <c r="CX11" s="9">
        <v>36.652000000000001</v>
      </c>
      <c r="CY11" s="9">
        <v>7.7149999999999999</v>
      </c>
      <c r="CZ11" s="9">
        <v>1.6319999999999999</v>
      </c>
      <c r="DA11" s="9">
        <v>6.0830000000000002</v>
      </c>
      <c r="DB11" s="9">
        <v>60.752000000000002</v>
      </c>
      <c r="DC11" s="9">
        <v>25.062000000000001</v>
      </c>
      <c r="DD11" s="9">
        <v>35.689</v>
      </c>
      <c r="DE11" s="9">
        <v>88.47</v>
      </c>
      <c r="DF11" s="9">
        <v>51.457999999999998</v>
      </c>
      <c r="DG11" s="9">
        <v>37.012</v>
      </c>
      <c r="DH11" s="9">
        <v>36.887</v>
      </c>
      <c r="DI11" s="9">
        <v>24.251999999999999</v>
      </c>
      <c r="DJ11" s="9">
        <v>12.635</v>
      </c>
      <c r="DK11" s="9">
        <v>33.360999999999997</v>
      </c>
      <c r="DL11" s="9">
        <v>21.777000000000001</v>
      </c>
      <c r="DM11" s="9">
        <v>11.584</v>
      </c>
      <c r="DN11" s="9">
        <v>7.29</v>
      </c>
      <c r="DO11" s="9">
        <v>3.593</v>
      </c>
      <c r="DP11" s="9">
        <v>3.6970000000000001</v>
      </c>
      <c r="DQ11" s="9">
        <v>55.107999999999997</v>
      </c>
      <c r="DR11" s="9">
        <v>29.68</v>
      </c>
      <c r="DS11" s="9">
        <v>25.428000000000001</v>
      </c>
      <c r="DT11" s="9">
        <v>240.161</v>
      </c>
      <c r="DU11" s="9">
        <v>127.12</v>
      </c>
      <c r="DV11" s="9">
        <v>113.041</v>
      </c>
      <c r="DW11" s="9">
        <v>34.942</v>
      </c>
      <c r="DX11" s="9">
        <v>17.596</v>
      </c>
      <c r="DY11" s="9">
        <v>17.346</v>
      </c>
      <c r="DZ11" s="9">
        <v>10.282999999999999</v>
      </c>
      <c r="EA11" s="9">
        <v>5.7930000000000001</v>
      </c>
      <c r="EB11" s="9">
        <v>4.4889999999999999</v>
      </c>
      <c r="EC11" s="9">
        <v>11.505000000000001</v>
      </c>
      <c r="ED11" s="9">
        <v>5.3659999999999997</v>
      </c>
      <c r="EE11" s="9">
        <v>6.1390000000000002</v>
      </c>
      <c r="EF11" s="9">
        <v>13.154</v>
      </c>
      <c r="EG11" s="9">
        <v>6.4359999999999999</v>
      </c>
      <c r="EH11" s="9">
        <v>6.718</v>
      </c>
      <c r="EI11" s="9">
        <v>205.21899999999999</v>
      </c>
      <c r="EJ11" s="9">
        <v>109.524</v>
      </c>
      <c r="EK11" s="9">
        <v>95.694999999999993</v>
      </c>
      <c r="EL11" s="9">
        <v>75.457999999999998</v>
      </c>
      <c r="EM11" s="9">
        <v>38.771999999999998</v>
      </c>
      <c r="EN11" s="9">
        <v>36.685000000000002</v>
      </c>
      <c r="EO11" s="9">
        <v>21.047000000000001</v>
      </c>
      <c r="EP11" s="9">
        <v>9.7240000000000002</v>
      </c>
      <c r="EQ11" s="9">
        <v>11.323</v>
      </c>
      <c r="ER11" s="9">
        <v>21.266999999999999</v>
      </c>
      <c r="ES11" s="9">
        <v>10.984999999999999</v>
      </c>
      <c r="ET11" s="9">
        <v>10.282</v>
      </c>
      <c r="EU11" s="9">
        <v>33.143999999999998</v>
      </c>
      <c r="EV11" s="9">
        <v>18.064</v>
      </c>
      <c r="EW11" s="9">
        <v>15.08</v>
      </c>
      <c r="EX11" s="9">
        <v>129.761</v>
      </c>
      <c r="EY11" s="9">
        <v>70.751999999999995</v>
      </c>
      <c r="EZ11" s="9">
        <v>59.01</v>
      </c>
      <c r="FA11" s="9">
        <v>53.371000000000002</v>
      </c>
      <c r="FB11" s="9">
        <v>26.856000000000002</v>
      </c>
      <c r="FC11" s="9">
        <v>26.515000000000001</v>
      </c>
      <c r="FD11" s="9">
        <v>76.39</v>
      </c>
      <c r="FE11" s="9">
        <v>43.896000000000001</v>
      </c>
      <c r="FF11" s="9">
        <v>32.494</v>
      </c>
      <c r="FG11" s="9">
        <v>44.475000000000001</v>
      </c>
      <c r="FH11" s="9">
        <v>25.297999999999998</v>
      </c>
      <c r="FI11" s="9">
        <v>19.177</v>
      </c>
      <c r="FJ11" s="9">
        <v>31.914999999999999</v>
      </c>
      <c r="FK11" s="9">
        <v>18.597000000000001</v>
      </c>
      <c r="FL11" s="9">
        <v>13.317</v>
      </c>
      <c r="FM11" s="9">
        <v>16.207999999999998</v>
      </c>
      <c r="FN11" s="9">
        <v>8.5299999999999994</v>
      </c>
      <c r="FO11" s="9">
        <v>7.6779999999999999</v>
      </c>
      <c r="FP11" s="9">
        <v>223.953</v>
      </c>
      <c r="FQ11" s="9">
        <v>118.59</v>
      </c>
      <c r="FR11" s="9">
        <v>105.363</v>
      </c>
      <c r="FS11" s="9">
        <v>416.54700000000003</v>
      </c>
      <c r="FT11" s="9">
        <v>204.47300000000001</v>
      </c>
      <c r="FU11" s="9">
        <v>212.07400000000001</v>
      </c>
      <c r="FV11" s="9">
        <v>66.03</v>
      </c>
      <c r="FW11" s="9">
        <v>32.451000000000001</v>
      </c>
      <c r="FX11" s="9">
        <v>33.58</v>
      </c>
      <c r="FY11" s="9">
        <v>43.81</v>
      </c>
      <c r="FZ11" s="9">
        <v>21.099</v>
      </c>
      <c r="GA11" s="9">
        <v>22.710999999999999</v>
      </c>
      <c r="GB11" s="9">
        <v>28.346</v>
      </c>
      <c r="GC11" s="9">
        <v>14.47</v>
      </c>
      <c r="GD11" s="9">
        <v>13.875999999999999</v>
      </c>
      <c r="GE11" s="9">
        <v>15.464</v>
      </c>
      <c r="GF11" s="9">
        <v>6.6289999999999996</v>
      </c>
      <c r="GG11" s="9">
        <v>8.8350000000000009</v>
      </c>
      <c r="GH11" s="9">
        <v>5.5609999999999999</v>
      </c>
      <c r="GI11" s="9">
        <v>1.92</v>
      </c>
      <c r="GJ11" s="9">
        <v>3.6419999999999999</v>
      </c>
      <c r="GK11" s="9">
        <v>6.577</v>
      </c>
      <c r="GL11" s="9">
        <v>3.2480000000000002</v>
      </c>
      <c r="GM11" s="9">
        <v>3.3290000000000002</v>
      </c>
      <c r="GN11" s="9">
        <v>15.643000000000001</v>
      </c>
      <c r="GO11" s="9">
        <v>8.1039999999999992</v>
      </c>
      <c r="GP11" s="9">
        <v>7.5389999999999997</v>
      </c>
      <c r="GQ11" s="9">
        <v>21.605</v>
      </c>
      <c r="GR11" s="9">
        <v>10.685</v>
      </c>
      <c r="GS11" s="9">
        <v>10.92</v>
      </c>
      <c r="GT11" s="9">
        <v>11.175000000000001</v>
      </c>
      <c r="GU11" s="9">
        <v>5.9370000000000003</v>
      </c>
      <c r="GV11" s="9">
        <v>5.2389999999999999</v>
      </c>
      <c r="GW11" s="9">
        <v>1.149</v>
      </c>
      <c r="GX11" s="9">
        <v>0.46200000000000002</v>
      </c>
      <c r="GY11" s="9">
        <v>0.68700000000000006</v>
      </c>
      <c r="GZ11" s="9">
        <v>10.429</v>
      </c>
      <c r="HA11" s="9">
        <v>4.7480000000000002</v>
      </c>
      <c r="HB11" s="9">
        <v>5.681</v>
      </c>
      <c r="HC11" s="9">
        <v>16.824000000000002</v>
      </c>
      <c r="HD11" s="9">
        <v>9.1969999999999992</v>
      </c>
      <c r="HE11" s="9">
        <v>7.6269999999999998</v>
      </c>
      <c r="HF11" s="9">
        <v>7.1779999999999999</v>
      </c>
      <c r="HG11" s="9">
        <v>4.569</v>
      </c>
      <c r="HH11" s="9">
        <v>2.6080000000000001</v>
      </c>
      <c r="HI11" s="9">
        <v>5.0330000000000004</v>
      </c>
      <c r="HJ11" s="9">
        <v>2.593</v>
      </c>
      <c r="HK11" s="9">
        <v>2.4390000000000001</v>
      </c>
      <c r="HL11" s="9">
        <v>0.65</v>
      </c>
      <c r="HM11" s="9">
        <v>0.29299999999999998</v>
      </c>
      <c r="HN11" s="9">
        <v>0.35699999999999998</v>
      </c>
      <c r="HO11" s="9">
        <v>11.791</v>
      </c>
      <c r="HP11" s="9">
        <v>6.6040000000000001</v>
      </c>
      <c r="HQ11" s="9">
        <v>5.1879999999999997</v>
      </c>
      <c r="HR11" s="9">
        <v>129.54400000000001</v>
      </c>
      <c r="HS11" s="9">
        <v>69.968999999999994</v>
      </c>
      <c r="HT11" s="9">
        <v>59.575000000000003</v>
      </c>
      <c r="HU11" s="9">
        <v>30.727</v>
      </c>
      <c r="HV11" s="9">
        <v>16.568000000000001</v>
      </c>
      <c r="HW11" s="9">
        <v>14.159000000000001</v>
      </c>
      <c r="HX11" s="9">
        <v>9.4570000000000007</v>
      </c>
      <c r="HY11" s="9">
        <v>5.069</v>
      </c>
      <c r="HZ11" s="9">
        <v>4.3879999999999999</v>
      </c>
      <c r="IA11" s="9">
        <v>8.343</v>
      </c>
      <c r="IB11" s="9">
        <v>4.806</v>
      </c>
      <c r="IC11" s="9">
        <v>3.5369999999999999</v>
      </c>
      <c r="ID11" s="9">
        <v>12.927</v>
      </c>
      <c r="IE11" s="9">
        <v>6.6929999999999996</v>
      </c>
      <c r="IF11" s="9">
        <v>6.234</v>
      </c>
      <c r="IG11" s="9">
        <v>98.816999999999993</v>
      </c>
      <c r="IH11" s="9">
        <v>53.402000000000001</v>
      </c>
      <c r="II11" s="9">
        <v>45.414999999999999</v>
      </c>
      <c r="IJ11" s="9">
        <v>51.680999999999997</v>
      </c>
      <c r="IK11" s="9">
        <v>26.625</v>
      </c>
      <c r="IL11" s="9">
        <v>25.056000000000001</v>
      </c>
      <c r="IM11" s="9">
        <v>16.222999999999999</v>
      </c>
      <c r="IN11" s="9">
        <v>7.9279999999999999</v>
      </c>
      <c r="IO11" s="9">
        <v>8.2949999999999999</v>
      </c>
      <c r="IP11" s="9">
        <v>15.8</v>
      </c>
      <c r="IQ11" s="9">
        <v>8.0359999999999996</v>
      </c>
    </row>
    <row r="12" spans="1:251">
      <c r="A12" s="10">
        <v>42401</v>
      </c>
      <c r="B12" s="9">
        <v>2.9569999999999999</v>
      </c>
      <c r="C12" s="9">
        <v>2.956</v>
      </c>
      <c r="D12" s="9">
        <v>36.353000000000002</v>
      </c>
      <c r="E12" s="9">
        <v>13.885</v>
      </c>
      <c r="F12" s="9">
        <v>22.468</v>
      </c>
      <c r="G12" s="9">
        <v>49.176000000000002</v>
      </c>
      <c r="H12" s="9">
        <v>30.492999999999999</v>
      </c>
      <c r="I12" s="9">
        <v>18.683</v>
      </c>
      <c r="J12" s="9">
        <v>21.539000000000001</v>
      </c>
      <c r="K12" s="9">
        <v>13.805999999999999</v>
      </c>
      <c r="L12" s="9">
        <v>7.7329999999999997</v>
      </c>
      <c r="M12" s="9">
        <v>18.036000000000001</v>
      </c>
      <c r="N12" s="9">
        <v>12.092000000000001</v>
      </c>
      <c r="O12" s="9">
        <v>5.944</v>
      </c>
      <c r="P12" s="9">
        <v>3.085</v>
      </c>
      <c r="Q12" s="9">
        <v>1.913</v>
      </c>
      <c r="R12" s="9">
        <v>1.1719999999999999</v>
      </c>
      <c r="S12" s="9">
        <v>31.14</v>
      </c>
      <c r="T12" s="9">
        <v>18.401</v>
      </c>
      <c r="U12" s="9">
        <v>12.74</v>
      </c>
      <c r="V12" s="9">
        <v>1315.655</v>
      </c>
      <c r="W12" s="9">
        <v>721.38400000000001</v>
      </c>
      <c r="X12" s="9">
        <v>594.27099999999996</v>
      </c>
      <c r="Y12" s="9">
        <v>232.846</v>
      </c>
      <c r="Z12" s="9">
        <v>131.76599999999999</v>
      </c>
      <c r="AA12" s="9">
        <v>101.08</v>
      </c>
      <c r="AB12" s="9">
        <v>58.957999999999998</v>
      </c>
      <c r="AC12" s="9">
        <v>32.783999999999999</v>
      </c>
      <c r="AD12" s="9">
        <v>26.173999999999999</v>
      </c>
      <c r="AE12" s="9">
        <v>62.195999999999998</v>
      </c>
      <c r="AF12" s="9">
        <v>34.412999999999997</v>
      </c>
      <c r="AG12" s="9">
        <v>27.783000000000001</v>
      </c>
      <c r="AH12" s="9">
        <v>111.691</v>
      </c>
      <c r="AI12" s="9">
        <v>64.569000000000003</v>
      </c>
      <c r="AJ12" s="9">
        <v>47.122</v>
      </c>
      <c r="AK12" s="9">
        <v>1082.809</v>
      </c>
      <c r="AL12" s="9">
        <v>589.61800000000005</v>
      </c>
      <c r="AM12" s="9">
        <v>493.19099999999997</v>
      </c>
      <c r="AN12" s="9">
        <v>523.33199999999999</v>
      </c>
      <c r="AO12" s="9">
        <v>280.65899999999999</v>
      </c>
      <c r="AP12" s="9">
        <v>242.673</v>
      </c>
      <c r="AQ12" s="9">
        <v>148.97900000000001</v>
      </c>
      <c r="AR12" s="9">
        <v>81.481999999999999</v>
      </c>
      <c r="AS12" s="9">
        <v>67.498000000000005</v>
      </c>
      <c r="AT12" s="9">
        <v>146.72300000000001</v>
      </c>
      <c r="AU12" s="9">
        <v>74.554000000000002</v>
      </c>
      <c r="AV12" s="9">
        <v>72.168999999999997</v>
      </c>
      <c r="AW12" s="9">
        <v>227.63</v>
      </c>
      <c r="AX12" s="9">
        <v>124.624</v>
      </c>
      <c r="AY12" s="9">
        <v>103.00700000000001</v>
      </c>
      <c r="AZ12" s="9">
        <v>559.47699999999998</v>
      </c>
      <c r="BA12" s="9">
        <v>308.959</v>
      </c>
      <c r="BB12" s="9">
        <v>250.518</v>
      </c>
      <c r="BC12" s="9">
        <v>259.98099999999999</v>
      </c>
      <c r="BD12" s="9">
        <v>141.58600000000001</v>
      </c>
      <c r="BE12" s="9">
        <v>118.395</v>
      </c>
      <c r="BF12" s="9">
        <v>299.49599999999998</v>
      </c>
      <c r="BG12" s="9">
        <v>167.37299999999999</v>
      </c>
      <c r="BH12" s="9">
        <v>132.12299999999999</v>
      </c>
      <c r="BI12" s="9">
        <v>177.685</v>
      </c>
      <c r="BJ12" s="9">
        <v>94.435000000000002</v>
      </c>
      <c r="BK12" s="9">
        <v>83.25</v>
      </c>
      <c r="BL12" s="9">
        <v>121.81100000000001</v>
      </c>
      <c r="BM12" s="9">
        <v>72.938000000000002</v>
      </c>
      <c r="BN12" s="9">
        <v>48.872999999999998</v>
      </c>
      <c r="BO12" s="9">
        <v>109.09699999999999</v>
      </c>
      <c r="BP12" s="9">
        <v>66.382999999999996</v>
      </c>
      <c r="BQ12" s="9">
        <v>42.713999999999999</v>
      </c>
      <c r="BR12" s="9">
        <v>1206.558</v>
      </c>
      <c r="BS12" s="9">
        <v>655.00099999999998</v>
      </c>
      <c r="BT12" s="9">
        <v>551.55700000000002</v>
      </c>
      <c r="BU12" s="9">
        <v>2015.0530000000001</v>
      </c>
      <c r="BV12" s="9">
        <v>1009.045</v>
      </c>
      <c r="BW12" s="9">
        <v>1006.008</v>
      </c>
      <c r="BX12" s="9">
        <v>337.50900000000001</v>
      </c>
      <c r="BY12" s="9">
        <v>178.29599999999999</v>
      </c>
      <c r="BZ12" s="9">
        <v>159.21299999999999</v>
      </c>
      <c r="CA12" s="9">
        <v>234.624</v>
      </c>
      <c r="CB12" s="9">
        <v>132.53800000000001</v>
      </c>
      <c r="CC12" s="9">
        <v>102.086</v>
      </c>
      <c r="CD12" s="9">
        <v>161.75700000000001</v>
      </c>
      <c r="CE12" s="9">
        <v>96.704999999999998</v>
      </c>
      <c r="CF12" s="9">
        <v>65.052000000000007</v>
      </c>
      <c r="CG12" s="9">
        <v>72.867000000000004</v>
      </c>
      <c r="CH12" s="9">
        <v>35.832999999999998</v>
      </c>
      <c r="CI12" s="9">
        <v>37.033999999999999</v>
      </c>
      <c r="CJ12" s="9">
        <v>29.343</v>
      </c>
      <c r="CK12" s="9">
        <v>12.692</v>
      </c>
      <c r="CL12" s="9">
        <v>16.652000000000001</v>
      </c>
      <c r="CM12" s="9">
        <v>38.840000000000003</v>
      </c>
      <c r="CN12" s="9">
        <v>22.673999999999999</v>
      </c>
      <c r="CO12" s="9">
        <v>16.166</v>
      </c>
      <c r="CP12" s="9">
        <v>64.043999999999997</v>
      </c>
      <c r="CQ12" s="9">
        <v>23.082999999999998</v>
      </c>
      <c r="CR12" s="9">
        <v>40.960999999999999</v>
      </c>
      <c r="CS12" s="9">
        <v>124.264</v>
      </c>
      <c r="CT12" s="9">
        <v>57.488999999999997</v>
      </c>
      <c r="CU12" s="9">
        <v>66.775000000000006</v>
      </c>
      <c r="CV12" s="9">
        <v>75.153999999999996</v>
      </c>
      <c r="CW12" s="9">
        <v>43.365000000000002</v>
      </c>
      <c r="CX12" s="9">
        <v>31.789000000000001</v>
      </c>
      <c r="CY12" s="9">
        <v>8.17</v>
      </c>
      <c r="CZ12" s="9">
        <v>2.9769999999999999</v>
      </c>
      <c r="DA12" s="9">
        <v>5.1929999999999996</v>
      </c>
      <c r="DB12" s="9">
        <v>49.11</v>
      </c>
      <c r="DC12" s="9">
        <v>14.124000000000001</v>
      </c>
      <c r="DD12" s="9">
        <v>34.985999999999997</v>
      </c>
      <c r="DE12" s="9">
        <v>87.718000000000004</v>
      </c>
      <c r="DF12" s="9">
        <v>54.652000000000001</v>
      </c>
      <c r="DG12" s="9">
        <v>33.064999999999998</v>
      </c>
      <c r="DH12" s="9">
        <v>42.851999999999997</v>
      </c>
      <c r="DI12" s="9">
        <v>27.992999999999999</v>
      </c>
      <c r="DJ12" s="9">
        <v>14.859</v>
      </c>
      <c r="DK12" s="9">
        <v>33.942999999999998</v>
      </c>
      <c r="DL12" s="9">
        <v>23.018000000000001</v>
      </c>
      <c r="DM12" s="9">
        <v>10.925000000000001</v>
      </c>
      <c r="DN12" s="9">
        <v>3.9089999999999998</v>
      </c>
      <c r="DO12" s="9">
        <v>1.714</v>
      </c>
      <c r="DP12" s="9">
        <v>2.1949999999999998</v>
      </c>
      <c r="DQ12" s="9">
        <v>53.774000000000001</v>
      </c>
      <c r="DR12" s="9">
        <v>31.634</v>
      </c>
      <c r="DS12" s="9">
        <v>22.140999999999998</v>
      </c>
      <c r="DT12" s="9">
        <v>237.761</v>
      </c>
      <c r="DU12" s="9">
        <v>126.054</v>
      </c>
      <c r="DV12" s="9">
        <v>111.70699999999999</v>
      </c>
      <c r="DW12" s="9">
        <v>37.534999999999997</v>
      </c>
      <c r="DX12" s="9">
        <v>17.821000000000002</v>
      </c>
      <c r="DY12" s="9">
        <v>19.713999999999999</v>
      </c>
      <c r="DZ12" s="9">
        <v>12.163</v>
      </c>
      <c r="EA12" s="9">
        <v>5.33</v>
      </c>
      <c r="EB12" s="9">
        <v>6.8330000000000002</v>
      </c>
      <c r="EC12" s="9">
        <v>10.419</v>
      </c>
      <c r="ED12" s="9">
        <v>4.7489999999999997</v>
      </c>
      <c r="EE12" s="9">
        <v>5.67</v>
      </c>
      <c r="EF12" s="9">
        <v>14.954000000000001</v>
      </c>
      <c r="EG12" s="9">
        <v>7.742</v>
      </c>
      <c r="EH12" s="9">
        <v>7.2110000000000003</v>
      </c>
      <c r="EI12" s="9">
        <v>200.226</v>
      </c>
      <c r="EJ12" s="9">
        <v>108.232</v>
      </c>
      <c r="EK12" s="9">
        <v>91.992999999999995</v>
      </c>
      <c r="EL12" s="9">
        <v>76.39</v>
      </c>
      <c r="EM12" s="9">
        <v>40.369999999999997</v>
      </c>
      <c r="EN12" s="9">
        <v>36.020000000000003</v>
      </c>
      <c r="EO12" s="9">
        <v>21.689</v>
      </c>
      <c r="EP12" s="9">
        <v>11.712999999999999</v>
      </c>
      <c r="EQ12" s="9">
        <v>9.9749999999999996</v>
      </c>
      <c r="ER12" s="9">
        <v>22.007999999999999</v>
      </c>
      <c r="ES12" s="9">
        <v>11.401</v>
      </c>
      <c r="ET12" s="9">
        <v>10.608000000000001</v>
      </c>
      <c r="EU12" s="9">
        <v>32.692</v>
      </c>
      <c r="EV12" s="9">
        <v>17.256</v>
      </c>
      <c r="EW12" s="9">
        <v>15.436999999999999</v>
      </c>
      <c r="EX12" s="9">
        <v>123.836</v>
      </c>
      <c r="EY12" s="9">
        <v>67.863</v>
      </c>
      <c r="EZ12" s="9">
        <v>55.972999999999999</v>
      </c>
      <c r="FA12" s="9">
        <v>49.508000000000003</v>
      </c>
      <c r="FB12" s="9">
        <v>25.908000000000001</v>
      </c>
      <c r="FC12" s="9">
        <v>23.600999999999999</v>
      </c>
      <c r="FD12" s="9">
        <v>74.328000000000003</v>
      </c>
      <c r="FE12" s="9">
        <v>41.954999999999998</v>
      </c>
      <c r="FF12" s="9">
        <v>32.372999999999998</v>
      </c>
      <c r="FG12" s="9">
        <v>41.95</v>
      </c>
      <c r="FH12" s="9">
        <v>23.385000000000002</v>
      </c>
      <c r="FI12" s="9">
        <v>18.565000000000001</v>
      </c>
      <c r="FJ12" s="9">
        <v>32.378</v>
      </c>
      <c r="FK12" s="9">
        <v>18.57</v>
      </c>
      <c r="FL12" s="9">
        <v>13.807</v>
      </c>
      <c r="FM12" s="9">
        <v>16.529</v>
      </c>
      <c r="FN12" s="9">
        <v>8.5679999999999996</v>
      </c>
      <c r="FO12" s="9">
        <v>7.9610000000000003</v>
      </c>
      <c r="FP12" s="9">
        <v>221.232</v>
      </c>
      <c r="FQ12" s="9">
        <v>117.486</v>
      </c>
      <c r="FR12" s="9">
        <v>103.747</v>
      </c>
      <c r="FS12" s="9">
        <v>417.05399999999997</v>
      </c>
      <c r="FT12" s="9">
        <v>205.488</v>
      </c>
      <c r="FU12" s="9">
        <v>211.566</v>
      </c>
      <c r="FV12" s="9">
        <v>63.642000000000003</v>
      </c>
      <c r="FW12" s="9">
        <v>33.161999999999999</v>
      </c>
      <c r="FX12" s="9">
        <v>30.48</v>
      </c>
      <c r="FY12" s="9">
        <v>43.203000000000003</v>
      </c>
      <c r="FZ12" s="9">
        <v>22.823</v>
      </c>
      <c r="GA12" s="9">
        <v>20.38</v>
      </c>
      <c r="GB12" s="9">
        <v>26.242999999999999</v>
      </c>
      <c r="GC12" s="9">
        <v>15.382999999999999</v>
      </c>
      <c r="GD12" s="9">
        <v>10.86</v>
      </c>
      <c r="GE12" s="9">
        <v>16.96</v>
      </c>
      <c r="GF12" s="9">
        <v>7.44</v>
      </c>
      <c r="GG12" s="9">
        <v>9.52</v>
      </c>
      <c r="GH12" s="9">
        <v>5.5830000000000002</v>
      </c>
      <c r="GI12" s="9">
        <v>3.0179999999999998</v>
      </c>
      <c r="GJ12" s="9">
        <v>2.5649999999999999</v>
      </c>
      <c r="GK12" s="9">
        <v>6.3630000000000004</v>
      </c>
      <c r="GL12" s="9">
        <v>3.472</v>
      </c>
      <c r="GM12" s="9">
        <v>2.891</v>
      </c>
      <c r="GN12" s="9">
        <v>14.076000000000001</v>
      </c>
      <c r="GO12" s="9">
        <v>6.8659999999999997</v>
      </c>
      <c r="GP12" s="9">
        <v>7.21</v>
      </c>
      <c r="GQ12" s="9">
        <v>21.288</v>
      </c>
      <c r="GR12" s="9">
        <v>9.8740000000000006</v>
      </c>
      <c r="GS12" s="9">
        <v>11.414</v>
      </c>
      <c r="GT12" s="9">
        <v>10.897</v>
      </c>
      <c r="GU12" s="9">
        <v>5.6840000000000002</v>
      </c>
      <c r="GV12" s="9">
        <v>5.2119999999999997</v>
      </c>
      <c r="GW12" s="9">
        <v>1.3089999999999999</v>
      </c>
      <c r="GX12" s="9">
        <v>0.70099999999999996</v>
      </c>
      <c r="GY12" s="9">
        <v>0.60799999999999998</v>
      </c>
      <c r="GZ12" s="9">
        <v>10.391999999999999</v>
      </c>
      <c r="HA12" s="9">
        <v>4.1900000000000004</v>
      </c>
      <c r="HB12" s="9">
        <v>6.202</v>
      </c>
      <c r="HC12" s="9">
        <v>15.679</v>
      </c>
      <c r="HD12" s="9">
        <v>9.032</v>
      </c>
      <c r="HE12" s="9">
        <v>6.6470000000000002</v>
      </c>
      <c r="HF12" s="9">
        <v>4</v>
      </c>
      <c r="HG12" s="9">
        <v>2.673</v>
      </c>
      <c r="HH12" s="9">
        <v>1.3280000000000001</v>
      </c>
      <c r="HI12" s="9">
        <v>5.6319999999999997</v>
      </c>
      <c r="HJ12" s="9">
        <v>2.883</v>
      </c>
      <c r="HK12" s="9">
        <v>2.7490000000000001</v>
      </c>
      <c r="HL12" s="9">
        <v>1.27</v>
      </c>
      <c r="HM12" s="9">
        <v>0.495</v>
      </c>
      <c r="HN12" s="9">
        <v>0.77500000000000002</v>
      </c>
      <c r="HO12" s="9">
        <v>10.047000000000001</v>
      </c>
      <c r="HP12" s="9">
        <v>6.1479999999999997</v>
      </c>
      <c r="HQ12" s="9">
        <v>3.8980000000000001</v>
      </c>
      <c r="HR12" s="9">
        <v>128.26599999999999</v>
      </c>
      <c r="HS12" s="9">
        <v>67.983999999999995</v>
      </c>
      <c r="HT12" s="9">
        <v>60.281999999999996</v>
      </c>
      <c r="HU12" s="9">
        <v>22.074000000000002</v>
      </c>
      <c r="HV12" s="9">
        <v>10.541</v>
      </c>
      <c r="HW12" s="9">
        <v>11.532999999999999</v>
      </c>
      <c r="HX12" s="9">
        <v>6.117</v>
      </c>
      <c r="HY12" s="9">
        <v>2.6019999999999999</v>
      </c>
      <c r="HZ12" s="9">
        <v>3.5139999999999998</v>
      </c>
      <c r="IA12" s="9">
        <v>5.6970000000000001</v>
      </c>
      <c r="IB12" s="9">
        <v>3.109</v>
      </c>
      <c r="IC12" s="9">
        <v>2.5870000000000002</v>
      </c>
      <c r="ID12" s="9">
        <v>10.26</v>
      </c>
      <c r="IE12" s="9">
        <v>4.8289999999999997</v>
      </c>
      <c r="IF12" s="9">
        <v>5.4320000000000004</v>
      </c>
      <c r="IG12" s="9">
        <v>106.19199999999999</v>
      </c>
      <c r="IH12" s="9">
        <v>57.442999999999998</v>
      </c>
      <c r="II12" s="9">
        <v>48.749000000000002</v>
      </c>
      <c r="IJ12" s="9">
        <v>52.533999999999999</v>
      </c>
      <c r="IK12" s="9">
        <v>27.641999999999999</v>
      </c>
      <c r="IL12" s="9">
        <v>24.891999999999999</v>
      </c>
      <c r="IM12" s="9">
        <v>19.350000000000001</v>
      </c>
      <c r="IN12" s="9">
        <v>10.294</v>
      </c>
      <c r="IO12" s="9">
        <v>9.0570000000000004</v>
      </c>
      <c r="IP12" s="9">
        <v>15.903</v>
      </c>
      <c r="IQ12" s="9">
        <v>8.7539999999999996</v>
      </c>
    </row>
    <row r="13" spans="1:251">
      <c r="A13" s="10">
        <v>42767</v>
      </c>
      <c r="B13" s="9">
        <v>2.2719999999999998</v>
      </c>
      <c r="C13" s="9">
        <v>5.5830000000000002</v>
      </c>
      <c r="D13" s="9">
        <v>33.064999999999998</v>
      </c>
      <c r="E13" s="9">
        <v>13.613</v>
      </c>
      <c r="F13" s="9">
        <v>19.451000000000001</v>
      </c>
      <c r="G13" s="9">
        <v>44.923000000000002</v>
      </c>
      <c r="H13" s="9">
        <v>25.673999999999999</v>
      </c>
      <c r="I13" s="9">
        <v>19.248999999999999</v>
      </c>
      <c r="J13" s="9">
        <v>21.033000000000001</v>
      </c>
      <c r="K13" s="9">
        <v>11.12</v>
      </c>
      <c r="L13" s="9">
        <v>9.9130000000000003</v>
      </c>
      <c r="M13" s="9">
        <v>16.326000000000001</v>
      </c>
      <c r="N13" s="9">
        <v>9.4870000000000001</v>
      </c>
      <c r="O13" s="9">
        <v>6.8390000000000004</v>
      </c>
      <c r="P13" s="9">
        <v>3.3690000000000002</v>
      </c>
      <c r="Q13" s="9">
        <v>1.7310000000000001</v>
      </c>
      <c r="R13" s="9">
        <v>1.6379999999999999</v>
      </c>
      <c r="S13" s="9">
        <v>28.597000000000001</v>
      </c>
      <c r="T13" s="9">
        <v>16.187000000000001</v>
      </c>
      <c r="U13" s="9">
        <v>12.41</v>
      </c>
      <c r="V13" s="9">
        <v>1248.4190000000001</v>
      </c>
      <c r="W13" s="9">
        <v>671.64200000000005</v>
      </c>
      <c r="X13" s="9">
        <v>576.77700000000004</v>
      </c>
      <c r="Y13" s="9">
        <v>207.989</v>
      </c>
      <c r="Z13" s="9">
        <v>111.373</v>
      </c>
      <c r="AA13" s="9">
        <v>96.616</v>
      </c>
      <c r="AB13" s="9">
        <v>64.061999999999998</v>
      </c>
      <c r="AC13" s="9">
        <v>35.395000000000003</v>
      </c>
      <c r="AD13" s="9">
        <v>28.667000000000002</v>
      </c>
      <c r="AE13" s="9">
        <v>64.358000000000004</v>
      </c>
      <c r="AF13" s="9">
        <v>33.896999999999998</v>
      </c>
      <c r="AG13" s="9">
        <v>30.460999999999999</v>
      </c>
      <c r="AH13" s="9">
        <v>79.569000000000003</v>
      </c>
      <c r="AI13" s="9">
        <v>42.081000000000003</v>
      </c>
      <c r="AJ13" s="9">
        <v>37.488</v>
      </c>
      <c r="AK13" s="9">
        <v>1040.43</v>
      </c>
      <c r="AL13" s="9">
        <v>560.26800000000003</v>
      </c>
      <c r="AM13" s="9">
        <v>480.161</v>
      </c>
      <c r="AN13" s="9">
        <v>484.077</v>
      </c>
      <c r="AO13" s="9">
        <v>254.84899999999999</v>
      </c>
      <c r="AP13" s="9">
        <v>229.227</v>
      </c>
      <c r="AQ13" s="9">
        <v>128.22800000000001</v>
      </c>
      <c r="AR13" s="9">
        <v>58.09</v>
      </c>
      <c r="AS13" s="9">
        <v>70.138000000000005</v>
      </c>
      <c r="AT13" s="9">
        <v>147.37</v>
      </c>
      <c r="AU13" s="9">
        <v>80.962999999999994</v>
      </c>
      <c r="AV13" s="9">
        <v>66.406999999999996</v>
      </c>
      <c r="AW13" s="9">
        <v>208.47800000000001</v>
      </c>
      <c r="AX13" s="9">
        <v>115.79600000000001</v>
      </c>
      <c r="AY13" s="9">
        <v>92.683000000000007</v>
      </c>
      <c r="AZ13" s="9">
        <v>556.35299999999995</v>
      </c>
      <c r="BA13" s="9">
        <v>305.41899999999998</v>
      </c>
      <c r="BB13" s="9">
        <v>250.934</v>
      </c>
      <c r="BC13" s="9">
        <v>258.39600000000002</v>
      </c>
      <c r="BD13" s="9">
        <v>138.02600000000001</v>
      </c>
      <c r="BE13" s="9">
        <v>120.37</v>
      </c>
      <c r="BF13" s="9">
        <v>297.95699999999999</v>
      </c>
      <c r="BG13" s="9">
        <v>167.393</v>
      </c>
      <c r="BH13" s="9">
        <v>130.56399999999999</v>
      </c>
      <c r="BI13" s="9">
        <v>178.47499999999999</v>
      </c>
      <c r="BJ13" s="9">
        <v>95.004000000000005</v>
      </c>
      <c r="BK13" s="9">
        <v>83.471000000000004</v>
      </c>
      <c r="BL13" s="9">
        <v>119.482</v>
      </c>
      <c r="BM13" s="9">
        <v>72.388999999999996</v>
      </c>
      <c r="BN13" s="9">
        <v>47.093000000000004</v>
      </c>
      <c r="BO13" s="9">
        <v>91.43</v>
      </c>
      <c r="BP13" s="9">
        <v>55.335000000000001</v>
      </c>
      <c r="BQ13" s="9">
        <v>36.094999999999999</v>
      </c>
      <c r="BR13" s="9">
        <v>1156.989</v>
      </c>
      <c r="BS13" s="9">
        <v>616.30700000000002</v>
      </c>
      <c r="BT13" s="9">
        <v>540.68200000000002</v>
      </c>
      <c r="BU13" s="9">
        <v>1967.787</v>
      </c>
      <c r="BV13" s="9">
        <v>967.92100000000005</v>
      </c>
      <c r="BW13" s="9">
        <v>999.86599999999999</v>
      </c>
      <c r="BX13" s="9">
        <v>310.483</v>
      </c>
      <c r="BY13" s="9">
        <v>149.41999999999999</v>
      </c>
      <c r="BZ13" s="9">
        <v>161.06299999999999</v>
      </c>
      <c r="CA13" s="9">
        <v>197.55099999999999</v>
      </c>
      <c r="CB13" s="9">
        <v>105.9</v>
      </c>
      <c r="CC13" s="9">
        <v>91.650999999999996</v>
      </c>
      <c r="CD13" s="9">
        <v>129.501</v>
      </c>
      <c r="CE13" s="9">
        <v>76.659000000000006</v>
      </c>
      <c r="CF13" s="9">
        <v>52.843000000000004</v>
      </c>
      <c r="CG13" s="9">
        <v>68.05</v>
      </c>
      <c r="CH13" s="9">
        <v>29.241</v>
      </c>
      <c r="CI13" s="9">
        <v>38.808999999999997</v>
      </c>
      <c r="CJ13" s="9">
        <v>34.057000000000002</v>
      </c>
      <c r="CK13" s="9">
        <v>14.595000000000001</v>
      </c>
      <c r="CL13" s="9">
        <v>19.462</v>
      </c>
      <c r="CM13" s="9">
        <v>37.47</v>
      </c>
      <c r="CN13" s="9">
        <v>18.974</v>
      </c>
      <c r="CO13" s="9">
        <v>18.495999999999999</v>
      </c>
      <c r="CP13" s="9">
        <v>75.460999999999999</v>
      </c>
      <c r="CQ13" s="9">
        <v>24.545999999999999</v>
      </c>
      <c r="CR13" s="9">
        <v>50.915999999999997</v>
      </c>
      <c r="CS13" s="9">
        <v>110.95099999999999</v>
      </c>
      <c r="CT13" s="9">
        <v>42.317999999999998</v>
      </c>
      <c r="CU13" s="9">
        <v>68.632999999999996</v>
      </c>
      <c r="CV13" s="9">
        <v>56.246000000000002</v>
      </c>
      <c r="CW13" s="9">
        <v>28.306999999999999</v>
      </c>
      <c r="CX13" s="9">
        <v>27.939</v>
      </c>
      <c r="CY13" s="9">
        <v>5.5</v>
      </c>
      <c r="CZ13" s="9">
        <v>2.653</v>
      </c>
      <c r="DA13" s="9">
        <v>2.847</v>
      </c>
      <c r="DB13" s="9">
        <v>54.704999999999998</v>
      </c>
      <c r="DC13" s="9">
        <v>14.012</v>
      </c>
      <c r="DD13" s="9">
        <v>40.692999999999998</v>
      </c>
      <c r="DE13" s="9">
        <v>93.41</v>
      </c>
      <c r="DF13" s="9">
        <v>56.536000000000001</v>
      </c>
      <c r="DG13" s="9">
        <v>36.874000000000002</v>
      </c>
      <c r="DH13" s="9">
        <v>49.579000000000001</v>
      </c>
      <c r="DI13" s="9">
        <v>35.125999999999998</v>
      </c>
      <c r="DJ13" s="9">
        <v>14.452</v>
      </c>
      <c r="DK13" s="9">
        <v>35.183999999999997</v>
      </c>
      <c r="DL13" s="9">
        <v>27.027999999999999</v>
      </c>
      <c r="DM13" s="9">
        <v>8.1560000000000006</v>
      </c>
      <c r="DN13" s="9">
        <v>4.8220000000000001</v>
      </c>
      <c r="DO13" s="9">
        <v>2.85</v>
      </c>
      <c r="DP13" s="9">
        <v>1.972</v>
      </c>
      <c r="DQ13" s="9">
        <v>58.225999999999999</v>
      </c>
      <c r="DR13" s="9">
        <v>29.507999999999999</v>
      </c>
      <c r="DS13" s="9">
        <v>28.718</v>
      </c>
      <c r="DT13" s="9">
        <v>239.78299999999999</v>
      </c>
      <c r="DU13" s="9">
        <v>126.614</v>
      </c>
      <c r="DV13" s="9">
        <v>113.169</v>
      </c>
      <c r="DW13" s="9">
        <v>39.701999999999998</v>
      </c>
      <c r="DX13" s="9">
        <v>20.812000000000001</v>
      </c>
      <c r="DY13" s="9">
        <v>18.89</v>
      </c>
      <c r="DZ13" s="9">
        <v>10.443</v>
      </c>
      <c r="EA13" s="9">
        <v>5.9</v>
      </c>
      <c r="EB13" s="9">
        <v>4.5430000000000001</v>
      </c>
      <c r="EC13" s="9">
        <v>11.819000000000001</v>
      </c>
      <c r="ED13" s="9">
        <v>6.1219999999999999</v>
      </c>
      <c r="EE13" s="9">
        <v>5.6970000000000001</v>
      </c>
      <c r="EF13" s="9">
        <v>17.440999999999999</v>
      </c>
      <c r="EG13" s="9">
        <v>8.7910000000000004</v>
      </c>
      <c r="EH13" s="9">
        <v>8.65</v>
      </c>
      <c r="EI13" s="9">
        <v>200.08</v>
      </c>
      <c r="EJ13" s="9">
        <v>105.80200000000001</v>
      </c>
      <c r="EK13" s="9">
        <v>94.278000000000006</v>
      </c>
      <c r="EL13" s="9">
        <v>76.028000000000006</v>
      </c>
      <c r="EM13" s="9">
        <v>39.335999999999999</v>
      </c>
      <c r="EN13" s="9">
        <v>36.691000000000003</v>
      </c>
      <c r="EO13" s="9">
        <v>21.952999999999999</v>
      </c>
      <c r="EP13" s="9">
        <v>10.654999999999999</v>
      </c>
      <c r="EQ13" s="9">
        <v>11.298</v>
      </c>
      <c r="ER13" s="9">
        <v>22.158000000000001</v>
      </c>
      <c r="ES13" s="9">
        <v>10.423999999999999</v>
      </c>
      <c r="ET13" s="9">
        <v>11.734</v>
      </c>
      <c r="EU13" s="9">
        <v>31.917000000000002</v>
      </c>
      <c r="EV13" s="9">
        <v>18.257999999999999</v>
      </c>
      <c r="EW13" s="9">
        <v>13.659000000000001</v>
      </c>
      <c r="EX13" s="9">
        <v>124.053</v>
      </c>
      <c r="EY13" s="9">
        <v>66.465000000000003</v>
      </c>
      <c r="EZ13" s="9">
        <v>57.587000000000003</v>
      </c>
      <c r="FA13" s="9">
        <v>47.454000000000001</v>
      </c>
      <c r="FB13" s="9">
        <v>24.547999999999998</v>
      </c>
      <c r="FC13" s="9">
        <v>22.905999999999999</v>
      </c>
      <c r="FD13" s="9">
        <v>76.599000000000004</v>
      </c>
      <c r="FE13" s="9">
        <v>41.917999999999999</v>
      </c>
      <c r="FF13" s="9">
        <v>34.680999999999997</v>
      </c>
      <c r="FG13" s="9">
        <v>46.2</v>
      </c>
      <c r="FH13" s="9">
        <v>24.222999999999999</v>
      </c>
      <c r="FI13" s="9">
        <v>21.977</v>
      </c>
      <c r="FJ13" s="9">
        <v>30.399000000000001</v>
      </c>
      <c r="FK13" s="9">
        <v>17.695</v>
      </c>
      <c r="FL13" s="9">
        <v>12.704000000000001</v>
      </c>
      <c r="FM13" s="9">
        <v>17.588999999999999</v>
      </c>
      <c r="FN13" s="9">
        <v>10.042999999999999</v>
      </c>
      <c r="FO13" s="9">
        <v>7.5460000000000003</v>
      </c>
      <c r="FP13" s="9">
        <v>222.19399999999999</v>
      </c>
      <c r="FQ13" s="9">
        <v>116.571</v>
      </c>
      <c r="FR13" s="9">
        <v>105.623</v>
      </c>
      <c r="FS13" s="9">
        <v>418.17200000000003</v>
      </c>
      <c r="FT13" s="9">
        <v>205.035</v>
      </c>
      <c r="FU13" s="9">
        <v>213.137</v>
      </c>
      <c r="FV13" s="9">
        <v>65.144999999999996</v>
      </c>
      <c r="FW13" s="9">
        <v>32.277999999999999</v>
      </c>
      <c r="FX13" s="9">
        <v>32.866999999999997</v>
      </c>
      <c r="FY13" s="9">
        <v>42.652000000000001</v>
      </c>
      <c r="FZ13" s="9">
        <v>20.870999999999999</v>
      </c>
      <c r="GA13" s="9">
        <v>21.780999999999999</v>
      </c>
      <c r="GB13" s="9">
        <v>27.068999999999999</v>
      </c>
      <c r="GC13" s="9">
        <v>15.253</v>
      </c>
      <c r="GD13" s="9">
        <v>11.815</v>
      </c>
      <c r="GE13" s="9">
        <v>15.583</v>
      </c>
      <c r="GF13" s="9">
        <v>5.6180000000000003</v>
      </c>
      <c r="GG13" s="9">
        <v>9.9649999999999999</v>
      </c>
      <c r="GH13" s="9">
        <v>5.944</v>
      </c>
      <c r="GI13" s="9">
        <v>2.573</v>
      </c>
      <c r="GJ13" s="9">
        <v>3.371</v>
      </c>
      <c r="GK13" s="9">
        <v>6.3239999999999998</v>
      </c>
      <c r="GL13" s="9">
        <v>3.3780000000000001</v>
      </c>
      <c r="GM13" s="9">
        <v>2.9460000000000002</v>
      </c>
      <c r="GN13" s="9">
        <v>16.169</v>
      </c>
      <c r="GO13" s="9">
        <v>8.0280000000000005</v>
      </c>
      <c r="GP13" s="9">
        <v>8.141</v>
      </c>
      <c r="GQ13" s="9">
        <v>24.692</v>
      </c>
      <c r="GR13" s="9">
        <v>12.069000000000001</v>
      </c>
      <c r="GS13" s="9">
        <v>12.622999999999999</v>
      </c>
      <c r="GT13" s="9">
        <v>12.903</v>
      </c>
      <c r="GU13" s="9">
        <v>7.48</v>
      </c>
      <c r="GV13" s="9">
        <v>5.4240000000000004</v>
      </c>
      <c r="GW13" s="9">
        <v>1.927</v>
      </c>
      <c r="GX13" s="9">
        <v>1.2110000000000001</v>
      </c>
      <c r="GY13" s="9">
        <v>0.71599999999999997</v>
      </c>
      <c r="GZ13" s="9">
        <v>11.788</v>
      </c>
      <c r="HA13" s="9">
        <v>4.5890000000000004</v>
      </c>
      <c r="HB13" s="9">
        <v>7.1989999999999998</v>
      </c>
      <c r="HC13" s="9">
        <v>15.391</v>
      </c>
      <c r="HD13" s="9">
        <v>9.3810000000000002</v>
      </c>
      <c r="HE13" s="9">
        <v>6.01</v>
      </c>
      <c r="HF13" s="9">
        <v>5.5179999999999998</v>
      </c>
      <c r="HG13" s="9">
        <v>3.7469999999999999</v>
      </c>
      <c r="HH13" s="9">
        <v>1.7709999999999999</v>
      </c>
      <c r="HI13" s="9">
        <v>4.6859999999999999</v>
      </c>
      <c r="HJ13" s="9">
        <v>2.5640000000000001</v>
      </c>
      <c r="HK13" s="9">
        <v>2.1219999999999999</v>
      </c>
      <c r="HL13" s="9">
        <v>0.99</v>
      </c>
      <c r="HM13" s="9">
        <v>0.34799999999999998</v>
      </c>
      <c r="HN13" s="9">
        <v>0.64200000000000002</v>
      </c>
      <c r="HO13" s="9">
        <v>10.705</v>
      </c>
      <c r="HP13" s="9">
        <v>6.8170000000000002</v>
      </c>
      <c r="HQ13" s="9">
        <v>3.8879999999999999</v>
      </c>
      <c r="HR13" s="9">
        <v>113.79900000000001</v>
      </c>
      <c r="HS13" s="9">
        <v>60.13</v>
      </c>
      <c r="HT13" s="9">
        <v>53.668999999999997</v>
      </c>
      <c r="HU13" s="9">
        <v>22.422000000000001</v>
      </c>
      <c r="HV13" s="9">
        <v>11.315</v>
      </c>
      <c r="HW13" s="9">
        <v>11.106999999999999</v>
      </c>
      <c r="HX13" s="9">
        <v>5.4450000000000003</v>
      </c>
      <c r="HY13" s="9">
        <v>2.7530000000000001</v>
      </c>
      <c r="HZ13" s="9">
        <v>2.6909999999999998</v>
      </c>
      <c r="IA13" s="9">
        <v>5.87</v>
      </c>
      <c r="IB13" s="9">
        <v>2.9580000000000002</v>
      </c>
      <c r="IC13" s="9">
        <v>2.9119999999999999</v>
      </c>
      <c r="ID13" s="9">
        <v>11.106999999999999</v>
      </c>
      <c r="IE13" s="9">
        <v>5.6040000000000001</v>
      </c>
      <c r="IF13" s="9">
        <v>5.5030000000000001</v>
      </c>
      <c r="IG13" s="9">
        <v>91.376999999999995</v>
      </c>
      <c r="IH13" s="9">
        <v>48.814999999999998</v>
      </c>
      <c r="II13" s="9">
        <v>42.561999999999998</v>
      </c>
      <c r="IJ13" s="9">
        <v>44.753</v>
      </c>
      <c r="IK13" s="9">
        <v>23.591000000000001</v>
      </c>
      <c r="IL13" s="9">
        <v>21.161999999999999</v>
      </c>
      <c r="IM13" s="9">
        <v>15.483000000000001</v>
      </c>
      <c r="IN13" s="9">
        <v>7.93</v>
      </c>
      <c r="IO13" s="9">
        <v>7.5540000000000003</v>
      </c>
      <c r="IP13" s="9">
        <v>11.292999999999999</v>
      </c>
      <c r="IQ13" s="9">
        <v>6.0430000000000001</v>
      </c>
    </row>
    <row r="14" spans="1:251">
      <c r="A14" s="10">
        <v>43132</v>
      </c>
      <c r="B14" s="9">
        <v>1.3680000000000001</v>
      </c>
      <c r="C14" s="9">
        <v>4.5750000000000002</v>
      </c>
      <c r="D14" s="9">
        <v>32.679000000000002</v>
      </c>
      <c r="E14" s="9">
        <v>15.500999999999999</v>
      </c>
      <c r="F14" s="9">
        <v>17.178000000000001</v>
      </c>
      <c r="G14" s="9">
        <v>36.259</v>
      </c>
      <c r="H14" s="9">
        <v>20.751999999999999</v>
      </c>
      <c r="I14" s="9">
        <v>15.507</v>
      </c>
      <c r="J14" s="9">
        <v>14.435</v>
      </c>
      <c r="K14" s="9">
        <v>7.9909999999999997</v>
      </c>
      <c r="L14" s="9">
        <v>6.444</v>
      </c>
      <c r="M14" s="9">
        <v>15.099</v>
      </c>
      <c r="N14" s="9">
        <v>7.8920000000000003</v>
      </c>
      <c r="O14" s="9">
        <v>7.2069999999999999</v>
      </c>
      <c r="P14" s="9">
        <v>3.9670000000000001</v>
      </c>
      <c r="Q14" s="9">
        <v>2.1960000000000002</v>
      </c>
      <c r="R14" s="9">
        <v>1.7709999999999999</v>
      </c>
      <c r="S14" s="9">
        <v>21.16</v>
      </c>
      <c r="T14" s="9">
        <v>12.86</v>
      </c>
      <c r="U14" s="9">
        <v>8.3000000000000007</v>
      </c>
      <c r="V14" s="9">
        <v>1275.0060000000001</v>
      </c>
      <c r="W14" s="9">
        <v>676.58900000000006</v>
      </c>
      <c r="X14" s="9">
        <v>598.41800000000001</v>
      </c>
      <c r="Y14" s="9">
        <v>229.01599999999999</v>
      </c>
      <c r="Z14" s="9">
        <v>126.788</v>
      </c>
      <c r="AA14" s="9">
        <v>102.22799999999999</v>
      </c>
      <c r="AB14" s="9">
        <v>66.817999999999998</v>
      </c>
      <c r="AC14" s="9">
        <v>37.131999999999998</v>
      </c>
      <c r="AD14" s="9">
        <v>29.686</v>
      </c>
      <c r="AE14" s="9">
        <v>66.822000000000003</v>
      </c>
      <c r="AF14" s="9">
        <v>40.844000000000001</v>
      </c>
      <c r="AG14" s="9">
        <v>25.978000000000002</v>
      </c>
      <c r="AH14" s="9">
        <v>95.376000000000005</v>
      </c>
      <c r="AI14" s="9">
        <v>48.811999999999998</v>
      </c>
      <c r="AJ14" s="9">
        <v>46.564</v>
      </c>
      <c r="AK14" s="9">
        <v>1045.99</v>
      </c>
      <c r="AL14" s="9">
        <v>549.80100000000004</v>
      </c>
      <c r="AM14" s="9">
        <v>496.18900000000002</v>
      </c>
      <c r="AN14" s="9">
        <v>452.721</v>
      </c>
      <c r="AO14" s="9">
        <v>237.536</v>
      </c>
      <c r="AP14" s="9">
        <v>215.185</v>
      </c>
      <c r="AQ14" s="9">
        <v>122.35599999999999</v>
      </c>
      <c r="AR14" s="9">
        <v>64.531000000000006</v>
      </c>
      <c r="AS14" s="9">
        <v>57.825000000000003</v>
      </c>
      <c r="AT14" s="9">
        <v>138.26900000000001</v>
      </c>
      <c r="AU14" s="9">
        <v>76.396000000000001</v>
      </c>
      <c r="AV14" s="9">
        <v>61.872999999999998</v>
      </c>
      <c r="AW14" s="9">
        <v>192.096</v>
      </c>
      <c r="AX14" s="9">
        <v>96.608999999999995</v>
      </c>
      <c r="AY14" s="9">
        <v>95.486999999999995</v>
      </c>
      <c r="AZ14" s="9">
        <v>593.26900000000001</v>
      </c>
      <c r="BA14" s="9">
        <v>312.26499999999999</v>
      </c>
      <c r="BB14" s="9">
        <v>281.00400000000002</v>
      </c>
      <c r="BC14" s="9">
        <v>264.791</v>
      </c>
      <c r="BD14" s="9">
        <v>134.90600000000001</v>
      </c>
      <c r="BE14" s="9">
        <v>129.88499999999999</v>
      </c>
      <c r="BF14" s="9">
        <v>328.47800000000001</v>
      </c>
      <c r="BG14" s="9">
        <v>177.35900000000001</v>
      </c>
      <c r="BH14" s="9">
        <v>151.119</v>
      </c>
      <c r="BI14" s="9">
        <v>199.785</v>
      </c>
      <c r="BJ14" s="9">
        <v>100.864</v>
      </c>
      <c r="BK14" s="9">
        <v>98.921000000000006</v>
      </c>
      <c r="BL14" s="9">
        <v>128.69300000000001</v>
      </c>
      <c r="BM14" s="9">
        <v>76.495000000000005</v>
      </c>
      <c r="BN14" s="9">
        <v>52.198999999999998</v>
      </c>
      <c r="BO14" s="9">
        <v>93.754000000000005</v>
      </c>
      <c r="BP14" s="9">
        <v>57.563000000000002</v>
      </c>
      <c r="BQ14" s="9">
        <v>36.191000000000003</v>
      </c>
      <c r="BR14" s="9">
        <v>1181.252</v>
      </c>
      <c r="BS14" s="9">
        <v>619.02599999999995</v>
      </c>
      <c r="BT14" s="9">
        <v>562.226</v>
      </c>
      <c r="BU14" s="9">
        <v>1979.077</v>
      </c>
      <c r="BV14" s="9">
        <v>970.76800000000003</v>
      </c>
      <c r="BW14" s="9">
        <v>1008.31</v>
      </c>
      <c r="BX14" s="9">
        <v>306.262</v>
      </c>
      <c r="BY14" s="9">
        <v>154.62100000000001</v>
      </c>
      <c r="BZ14" s="9">
        <v>151.63999999999999</v>
      </c>
      <c r="CA14" s="9">
        <v>208.11099999999999</v>
      </c>
      <c r="CB14" s="9">
        <v>112.465</v>
      </c>
      <c r="CC14" s="9">
        <v>95.646000000000001</v>
      </c>
      <c r="CD14" s="9">
        <v>141.34200000000001</v>
      </c>
      <c r="CE14" s="9">
        <v>83.158000000000001</v>
      </c>
      <c r="CF14" s="9">
        <v>58.183999999999997</v>
      </c>
      <c r="CG14" s="9">
        <v>66.769000000000005</v>
      </c>
      <c r="CH14" s="9">
        <v>29.306999999999999</v>
      </c>
      <c r="CI14" s="9">
        <v>37.462000000000003</v>
      </c>
      <c r="CJ14" s="9">
        <v>32.851999999999997</v>
      </c>
      <c r="CK14" s="9">
        <v>14.337</v>
      </c>
      <c r="CL14" s="9">
        <v>18.515000000000001</v>
      </c>
      <c r="CM14" s="9">
        <v>33.881</v>
      </c>
      <c r="CN14" s="9">
        <v>18.166</v>
      </c>
      <c r="CO14" s="9">
        <v>15.715</v>
      </c>
      <c r="CP14" s="9">
        <v>64.269000000000005</v>
      </c>
      <c r="CQ14" s="9">
        <v>23.99</v>
      </c>
      <c r="CR14" s="9">
        <v>40.279000000000003</v>
      </c>
      <c r="CS14" s="9">
        <v>118.70699999999999</v>
      </c>
      <c r="CT14" s="9">
        <v>58.115000000000002</v>
      </c>
      <c r="CU14" s="9">
        <v>60.591999999999999</v>
      </c>
      <c r="CV14" s="9">
        <v>68.421000000000006</v>
      </c>
      <c r="CW14" s="9">
        <v>40.317</v>
      </c>
      <c r="CX14" s="9">
        <v>28.103999999999999</v>
      </c>
      <c r="CY14" s="9">
        <v>7.0640000000000001</v>
      </c>
      <c r="CZ14" s="9">
        <v>2.266</v>
      </c>
      <c r="DA14" s="9">
        <v>4.7969999999999997</v>
      </c>
      <c r="DB14" s="9">
        <v>50.286000000000001</v>
      </c>
      <c r="DC14" s="9">
        <v>17.797999999999998</v>
      </c>
      <c r="DD14" s="9">
        <v>32.488</v>
      </c>
      <c r="DE14" s="9">
        <v>73.197999999999993</v>
      </c>
      <c r="DF14" s="9">
        <v>41.603999999999999</v>
      </c>
      <c r="DG14" s="9">
        <v>31.593</v>
      </c>
      <c r="DH14" s="9">
        <v>33.042999999999999</v>
      </c>
      <c r="DI14" s="9">
        <v>21.134</v>
      </c>
      <c r="DJ14" s="9">
        <v>11.909000000000001</v>
      </c>
      <c r="DK14" s="9">
        <v>25.332999999999998</v>
      </c>
      <c r="DL14" s="9">
        <v>17.245999999999999</v>
      </c>
      <c r="DM14" s="9">
        <v>8.0879999999999992</v>
      </c>
      <c r="DN14" s="9">
        <v>4.9530000000000003</v>
      </c>
      <c r="DO14" s="9">
        <v>2.6240000000000001</v>
      </c>
      <c r="DP14" s="9">
        <v>2.3290000000000002</v>
      </c>
      <c r="DQ14" s="9">
        <v>47.863999999999997</v>
      </c>
      <c r="DR14" s="9">
        <v>24.359000000000002</v>
      </c>
      <c r="DS14" s="9">
        <v>23.506</v>
      </c>
      <c r="DT14" s="9">
        <v>249.72399999999999</v>
      </c>
      <c r="DU14" s="9">
        <v>127.965</v>
      </c>
      <c r="DV14" s="9">
        <v>121.759</v>
      </c>
      <c r="DW14" s="9">
        <v>46.606999999999999</v>
      </c>
      <c r="DX14" s="9">
        <v>23.353000000000002</v>
      </c>
      <c r="DY14" s="9">
        <v>23.254999999999999</v>
      </c>
      <c r="DZ14" s="9">
        <v>13.679</v>
      </c>
      <c r="EA14" s="9">
        <v>6.476</v>
      </c>
      <c r="EB14" s="9">
        <v>7.2030000000000003</v>
      </c>
      <c r="EC14" s="9">
        <v>13.976000000000001</v>
      </c>
      <c r="ED14" s="9">
        <v>6.7779999999999996</v>
      </c>
      <c r="EE14" s="9">
        <v>7.1980000000000004</v>
      </c>
      <c r="EF14" s="9">
        <v>18.952000000000002</v>
      </c>
      <c r="EG14" s="9">
        <v>10.099</v>
      </c>
      <c r="EH14" s="9">
        <v>8.8529999999999998</v>
      </c>
      <c r="EI14" s="9">
        <v>203.11600000000001</v>
      </c>
      <c r="EJ14" s="9">
        <v>104.61199999999999</v>
      </c>
      <c r="EK14" s="9">
        <v>98.504000000000005</v>
      </c>
      <c r="EL14" s="9">
        <v>80.168000000000006</v>
      </c>
      <c r="EM14" s="9">
        <v>41.652000000000001</v>
      </c>
      <c r="EN14" s="9">
        <v>38.517000000000003</v>
      </c>
      <c r="EO14" s="9">
        <v>21.831</v>
      </c>
      <c r="EP14" s="9">
        <v>11.7</v>
      </c>
      <c r="EQ14" s="9">
        <v>10.130000000000001</v>
      </c>
      <c r="ER14" s="9">
        <v>25.864000000000001</v>
      </c>
      <c r="ES14" s="9">
        <v>13.531000000000001</v>
      </c>
      <c r="ET14" s="9">
        <v>12.333</v>
      </c>
      <c r="EU14" s="9">
        <v>32.472999999999999</v>
      </c>
      <c r="EV14" s="9">
        <v>16.420000000000002</v>
      </c>
      <c r="EW14" s="9">
        <v>16.053000000000001</v>
      </c>
      <c r="EX14" s="9">
        <v>122.94799999999999</v>
      </c>
      <c r="EY14" s="9">
        <v>62.96</v>
      </c>
      <c r="EZ14" s="9">
        <v>59.988</v>
      </c>
      <c r="FA14" s="9">
        <v>47.582000000000001</v>
      </c>
      <c r="FB14" s="9">
        <v>24.338000000000001</v>
      </c>
      <c r="FC14" s="9">
        <v>23.244</v>
      </c>
      <c r="FD14" s="9">
        <v>75.366</v>
      </c>
      <c r="FE14" s="9">
        <v>38.622999999999998</v>
      </c>
      <c r="FF14" s="9">
        <v>36.743000000000002</v>
      </c>
      <c r="FG14" s="9">
        <v>45.014000000000003</v>
      </c>
      <c r="FH14" s="9">
        <v>20.988</v>
      </c>
      <c r="FI14" s="9">
        <v>24.026</v>
      </c>
      <c r="FJ14" s="9">
        <v>30.352</v>
      </c>
      <c r="FK14" s="9">
        <v>17.635000000000002</v>
      </c>
      <c r="FL14" s="9">
        <v>12.717000000000001</v>
      </c>
      <c r="FM14" s="9">
        <v>19.681000000000001</v>
      </c>
      <c r="FN14" s="9">
        <v>9.7850000000000001</v>
      </c>
      <c r="FO14" s="9">
        <v>9.8960000000000008</v>
      </c>
      <c r="FP14" s="9">
        <v>230.04300000000001</v>
      </c>
      <c r="FQ14" s="9">
        <v>118.18</v>
      </c>
      <c r="FR14" s="9">
        <v>111.863</v>
      </c>
      <c r="FS14" s="9">
        <v>427.20800000000003</v>
      </c>
      <c r="FT14" s="9">
        <v>209.447</v>
      </c>
      <c r="FU14" s="9">
        <v>217.761</v>
      </c>
      <c r="FV14" s="9">
        <v>70.174999999999997</v>
      </c>
      <c r="FW14" s="9">
        <v>33.344999999999999</v>
      </c>
      <c r="FX14" s="9">
        <v>36.83</v>
      </c>
      <c r="FY14" s="9">
        <v>50.484999999999999</v>
      </c>
      <c r="FZ14" s="9">
        <v>24.038</v>
      </c>
      <c r="GA14" s="9">
        <v>26.446999999999999</v>
      </c>
      <c r="GB14" s="9">
        <v>29.088000000000001</v>
      </c>
      <c r="GC14" s="9">
        <v>14.728</v>
      </c>
      <c r="GD14" s="9">
        <v>14.36</v>
      </c>
      <c r="GE14" s="9">
        <v>21.398</v>
      </c>
      <c r="GF14" s="9">
        <v>9.3109999999999999</v>
      </c>
      <c r="GG14" s="9">
        <v>12.087</v>
      </c>
      <c r="GH14" s="9">
        <v>8.0809999999999995</v>
      </c>
      <c r="GI14" s="9">
        <v>3.4239999999999999</v>
      </c>
      <c r="GJ14" s="9">
        <v>4.6580000000000004</v>
      </c>
      <c r="GK14" s="9">
        <v>6.5510000000000002</v>
      </c>
      <c r="GL14" s="9">
        <v>3.355</v>
      </c>
      <c r="GM14" s="9">
        <v>3.1960000000000002</v>
      </c>
      <c r="GN14" s="9">
        <v>13.138999999999999</v>
      </c>
      <c r="GO14" s="9">
        <v>5.9509999999999996</v>
      </c>
      <c r="GP14" s="9">
        <v>7.1879999999999997</v>
      </c>
      <c r="GQ14" s="9">
        <v>26.184000000000001</v>
      </c>
      <c r="GR14" s="9">
        <v>11.712999999999999</v>
      </c>
      <c r="GS14" s="9">
        <v>14.471</v>
      </c>
      <c r="GT14" s="9">
        <v>16.071000000000002</v>
      </c>
      <c r="GU14" s="9">
        <v>7.9930000000000003</v>
      </c>
      <c r="GV14" s="9">
        <v>8.0779999999999994</v>
      </c>
      <c r="GW14" s="9">
        <v>2.4079999999999999</v>
      </c>
      <c r="GX14" s="9">
        <v>0.88400000000000001</v>
      </c>
      <c r="GY14" s="9">
        <v>1.5249999999999999</v>
      </c>
      <c r="GZ14" s="9">
        <v>10.113</v>
      </c>
      <c r="HA14" s="9">
        <v>3.7189999999999999</v>
      </c>
      <c r="HB14" s="9">
        <v>6.3929999999999998</v>
      </c>
      <c r="HC14" s="9">
        <v>13.186999999999999</v>
      </c>
      <c r="HD14" s="9">
        <v>7.38</v>
      </c>
      <c r="HE14" s="9">
        <v>5.8079999999999998</v>
      </c>
      <c r="HF14" s="9">
        <v>5.2679999999999998</v>
      </c>
      <c r="HG14" s="9">
        <v>2.863</v>
      </c>
      <c r="HH14" s="9">
        <v>2.4049999999999998</v>
      </c>
      <c r="HI14" s="9">
        <v>3.61</v>
      </c>
      <c r="HJ14" s="9">
        <v>1.792</v>
      </c>
      <c r="HK14" s="9">
        <v>1.8180000000000001</v>
      </c>
      <c r="HL14" s="9">
        <v>0.80400000000000005</v>
      </c>
      <c r="HM14" s="9">
        <v>0.14199999999999999</v>
      </c>
      <c r="HN14" s="9">
        <v>0.66200000000000003</v>
      </c>
      <c r="HO14" s="9">
        <v>9.577</v>
      </c>
      <c r="HP14" s="9">
        <v>5.5869999999999997</v>
      </c>
      <c r="HQ14" s="9">
        <v>3.99</v>
      </c>
      <c r="HR14" s="9">
        <v>110.633</v>
      </c>
      <c r="HS14" s="9">
        <v>57.335000000000001</v>
      </c>
      <c r="HT14" s="9">
        <v>53.298000000000002</v>
      </c>
      <c r="HU14" s="9">
        <v>23.818999999999999</v>
      </c>
      <c r="HV14" s="9">
        <v>11.509</v>
      </c>
      <c r="HW14" s="9">
        <v>12.31</v>
      </c>
      <c r="HX14" s="9">
        <v>6.6689999999999996</v>
      </c>
      <c r="HY14" s="9">
        <v>3.03</v>
      </c>
      <c r="HZ14" s="9">
        <v>3.6379999999999999</v>
      </c>
      <c r="IA14" s="9">
        <v>6.25</v>
      </c>
      <c r="IB14" s="9">
        <v>3.5830000000000002</v>
      </c>
      <c r="IC14" s="9">
        <v>2.6669999999999998</v>
      </c>
      <c r="ID14" s="9">
        <v>10.901</v>
      </c>
      <c r="IE14" s="9">
        <v>4.8949999999999996</v>
      </c>
      <c r="IF14" s="9">
        <v>6.0049999999999999</v>
      </c>
      <c r="IG14" s="9">
        <v>86.813999999999993</v>
      </c>
      <c r="IH14" s="9">
        <v>45.826000000000001</v>
      </c>
      <c r="II14" s="9">
        <v>40.988</v>
      </c>
      <c r="IJ14" s="9">
        <v>41.372</v>
      </c>
      <c r="IK14" s="9">
        <v>21.974</v>
      </c>
      <c r="IL14" s="9">
        <v>19.399000000000001</v>
      </c>
      <c r="IM14" s="9">
        <v>13.847</v>
      </c>
      <c r="IN14" s="9">
        <v>7.23</v>
      </c>
      <c r="IO14" s="9">
        <v>6.617</v>
      </c>
      <c r="IP14" s="9">
        <v>10.442</v>
      </c>
      <c r="IQ14" s="9">
        <v>5.6660000000000004</v>
      </c>
    </row>
    <row r="15" spans="1:251">
      <c r="A15" s="10">
        <v>43497</v>
      </c>
      <c r="B15" s="9">
        <v>2.0670000000000002</v>
      </c>
      <c r="C15" s="9">
        <v>4.5190000000000001</v>
      </c>
      <c r="D15" s="9">
        <v>28.29</v>
      </c>
      <c r="E15" s="9">
        <v>10.366</v>
      </c>
      <c r="F15" s="9">
        <v>17.923999999999999</v>
      </c>
      <c r="G15" s="9">
        <v>39.933999999999997</v>
      </c>
      <c r="H15" s="9">
        <v>22.513000000000002</v>
      </c>
      <c r="I15" s="9">
        <v>17.420999999999999</v>
      </c>
      <c r="J15" s="9">
        <v>19.474</v>
      </c>
      <c r="K15" s="9">
        <v>11.724</v>
      </c>
      <c r="L15" s="9">
        <v>7.75</v>
      </c>
      <c r="M15" s="9">
        <v>13.449</v>
      </c>
      <c r="N15" s="9">
        <v>8.6769999999999996</v>
      </c>
      <c r="O15" s="9">
        <v>4.7720000000000002</v>
      </c>
      <c r="P15" s="9">
        <v>2.4529999999999998</v>
      </c>
      <c r="Q15" s="9">
        <v>1.2569999999999999</v>
      </c>
      <c r="R15" s="9">
        <v>1.196</v>
      </c>
      <c r="S15" s="9">
        <v>26.484999999999999</v>
      </c>
      <c r="T15" s="9">
        <v>13.836</v>
      </c>
      <c r="U15" s="9">
        <v>12.648999999999999</v>
      </c>
      <c r="V15" s="9">
        <v>1297.1189999999999</v>
      </c>
      <c r="W15" s="9">
        <v>692.45500000000004</v>
      </c>
      <c r="X15" s="9">
        <v>604.66399999999999</v>
      </c>
      <c r="Y15" s="9">
        <v>240.35</v>
      </c>
      <c r="Z15" s="9">
        <v>133.71199999999999</v>
      </c>
      <c r="AA15" s="9">
        <v>106.637</v>
      </c>
      <c r="AB15" s="9">
        <v>68.2</v>
      </c>
      <c r="AC15" s="9">
        <v>42.843000000000004</v>
      </c>
      <c r="AD15" s="9">
        <v>25.356999999999999</v>
      </c>
      <c r="AE15" s="9">
        <v>69.242999999999995</v>
      </c>
      <c r="AF15" s="9">
        <v>33.963999999999999</v>
      </c>
      <c r="AG15" s="9">
        <v>35.277999999999999</v>
      </c>
      <c r="AH15" s="9">
        <v>102.907</v>
      </c>
      <c r="AI15" s="9">
        <v>56.905000000000001</v>
      </c>
      <c r="AJ15" s="9">
        <v>46.002000000000002</v>
      </c>
      <c r="AK15" s="9">
        <v>1056.769</v>
      </c>
      <c r="AL15" s="9">
        <v>558.74300000000005</v>
      </c>
      <c r="AM15" s="9">
        <v>498.02600000000001</v>
      </c>
      <c r="AN15" s="9">
        <v>446.25700000000001</v>
      </c>
      <c r="AO15" s="9">
        <v>230.00200000000001</v>
      </c>
      <c r="AP15" s="9">
        <v>216.256</v>
      </c>
      <c r="AQ15" s="9">
        <v>120.164</v>
      </c>
      <c r="AR15" s="9">
        <v>63.262999999999998</v>
      </c>
      <c r="AS15" s="9">
        <v>56.901000000000003</v>
      </c>
      <c r="AT15" s="9">
        <v>133.233</v>
      </c>
      <c r="AU15" s="9">
        <v>66.022999999999996</v>
      </c>
      <c r="AV15" s="9">
        <v>67.209000000000003</v>
      </c>
      <c r="AW15" s="9">
        <v>192.86099999999999</v>
      </c>
      <c r="AX15" s="9">
        <v>100.715</v>
      </c>
      <c r="AY15" s="9">
        <v>92.144999999999996</v>
      </c>
      <c r="AZ15" s="9">
        <v>610.51199999999994</v>
      </c>
      <c r="BA15" s="9">
        <v>328.74099999999999</v>
      </c>
      <c r="BB15" s="9">
        <v>281.77100000000002</v>
      </c>
      <c r="BC15" s="9">
        <v>276.60399999999998</v>
      </c>
      <c r="BD15" s="9">
        <v>144.56100000000001</v>
      </c>
      <c r="BE15" s="9">
        <v>132.04300000000001</v>
      </c>
      <c r="BF15" s="9">
        <v>333.90800000000002</v>
      </c>
      <c r="BG15" s="9">
        <v>184.18</v>
      </c>
      <c r="BH15" s="9">
        <v>149.72800000000001</v>
      </c>
      <c r="BI15" s="9">
        <v>206.643</v>
      </c>
      <c r="BJ15" s="9">
        <v>107.917</v>
      </c>
      <c r="BK15" s="9">
        <v>98.725999999999999</v>
      </c>
      <c r="BL15" s="9">
        <v>127.265</v>
      </c>
      <c r="BM15" s="9">
        <v>76.263000000000005</v>
      </c>
      <c r="BN15" s="9">
        <v>51.000999999999998</v>
      </c>
      <c r="BO15" s="9">
        <v>114.566</v>
      </c>
      <c r="BP15" s="9">
        <v>75.745999999999995</v>
      </c>
      <c r="BQ15" s="9">
        <v>38.82</v>
      </c>
      <c r="BR15" s="9">
        <v>1182.5530000000001</v>
      </c>
      <c r="BS15" s="9">
        <v>616.70899999999995</v>
      </c>
      <c r="BT15" s="9">
        <v>565.84400000000005</v>
      </c>
      <c r="BU15" s="9">
        <v>2011.1310000000001</v>
      </c>
      <c r="BV15" s="9">
        <v>986.28599999999994</v>
      </c>
      <c r="BW15" s="9">
        <v>1024.845</v>
      </c>
      <c r="BX15" s="9">
        <v>330.28399999999999</v>
      </c>
      <c r="BY15" s="9">
        <v>173.52500000000001</v>
      </c>
      <c r="BZ15" s="9">
        <v>156.75899999999999</v>
      </c>
      <c r="CA15" s="9">
        <v>228.494</v>
      </c>
      <c r="CB15" s="9">
        <v>129.86600000000001</v>
      </c>
      <c r="CC15" s="9">
        <v>98.629000000000005</v>
      </c>
      <c r="CD15" s="9">
        <v>152.56399999999999</v>
      </c>
      <c r="CE15" s="9">
        <v>99.53</v>
      </c>
      <c r="CF15" s="9">
        <v>53.033999999999999</v>
      </c>
      <c r="CG15" s="9">
        <v>75.930000000000007</v>
      </c>
      <c r="CH15" s="9">
        <v>30.335000000000001</v>
      </c>
      <c r="CI15" s="9">
        <v>45.594999999999999</v>
      </c>
      <c r="CJ15" s="9">
        <v>30.667000000000002</v>
      </c>
      <c r="CK15" s="9">
        <v>14.124000000000001</v>
      </c>
      <c r="CL15" s="9">
        <v>16.542999999999999</v>
      </c>
      <c r="CM15" s="9">
        <v>34.738999999999997</v>
      </c>
      <c r="CN15" s="9">
        <v>20.041</v>
      </c>
      <c r="CO15" s="9">
        <v>14.698</v>
      </c>
      <c r="CP15" s="9">
        <v>67.051000000000002</v>
      </c>
      <c r="CQ15" s="9">
        <v>23.619</v>
      </c>
      <c r="CR15" s="9">
        <v>43.433</v>
      </c>
      <c r="CS15" s="9">
        <v>131.20599999999999</v>
      </c>
      <c r="CT15" s="9">
        <v>70.614999999999995</v>
      </c>
      <c r="CU15" s="9">
        <v>60.591000000000001</v>
      </c>
      <c r="CV15" s="9">
        <v>82.533000000000001</v>
      </c>
      <c r="CW15" s="9">
        <v>54.31</v>
      </c>
      <c r="CX15" s="9">
        <v>28.222999999999999</v>
      </c>
      <c r="CY15" s="9">
        <v>10.121</v>
      </c>
      <c r="CZ15" s="9">
        <v>4.5839999999999996</v>
      </c>
      <c r="DA15" s="9">
        <v>5.5380000000000003</v>
      </c>
      <c r="DB15" s="9">
        <v>48.673000000000002</v>
      </c>
      <c r="DC15" s="9">
        <v>16.305</v>
      </c>
      <c r="DD15" s="9">
        <v>32.368000000000002</v>
      </c>
      <c r="DE15" s="9">
        <v>85.149000000000001</v>
      </c>
      <c r="DF15" s="9">
        <v>48.79</v>
      </c>
      <c r="DG15" s="9">
        <v>36.359000000000002</v>
      </c>
      <c r="DH15" s="9">
        <v>36.158999999999999</v>
      </c>
      <c r="DI15" s="9">
        <v>23.942</v>
      </c>
      <c r="DJ15" s="9">
        <v>12.217000000000001</v>
      </c>
      <c r="DK15" s="9">
        <v>32.033000000000001</v>
      </c>
      <c r="DL15" s="9">
        <v>21.436</v>
      </c>
      <c r="DM15" s="9">
        <v>10.597</v>
      </c>
      <c r="DN15" s="9">
        <v>2.79</v>
      </c>
      <c r="DO15" s="9">
        <v>1.595</v>
      </c>
      <c r="DP15" s="9">
        <v>1.1950000000000001</v>
      </c>
      <c r="DQ15" s="9">
        <v>53.116</v>
      </c>
      <c r="DR15" s="9">
        <v>27.353999999999999</v>
      </c>
      <c r="DS15" s="9">
        <v>25.762</v>
      </c>
      <c r="DT15" s="9">
        <v>250.7</v>
      </c>
      <c r="DU15" s="9">
        <v>131.68100000000001</v>
      </c>
      <c r="DV15" s="9">
        <v>119.01900000000001</v>
      </c>
      <c r="DW15" s="9">
        <v>45.744999999999997</v>
      </c>
      <c r="DX15" s="9">
        <v>24.87</v>
      </c>
      <c r="DY15" s="9">
        <v>20.875</v>
      </c>
      <c r="DZ15" s="9">
        <v>13.422000000000001</v>
      </c>
      <c r="EA15" s="9">
        <v>6.9749999999999996</v>
      </c>
      <c r="EB15" s="9">
        <v>6.4470000000000001</v>
      </c>
      <c r="EC15" s="9">
        <v>11.032</v>
      </c>
      <c r="ED15" s="9">
        <v>5.7240000000000002</v>
      </c>
      <c r="EE15" s="9">
        <v>5.3079999999999998</v>
      </c>
      <c r="EF15" s="9">
        <v>21.292000000000002</v>
      </c>
      <c r="EG15" s="9">
        <v>12.170999999999999</v>
      </c>
      <c r="EH15" s="9">
        <v>9.1199999999999992</v>
      </c>
      <c r="EI15" s="9">
        <v>204.95400000000001</v>
      </c>
      <c r="EJ15" s="9">
        <v>106.81100000000001</v>
      </c>
      <c r="EK15" s="9">
        <v>98.144000000000005</v>
      </c>
      <c r="EL15" s="9">
        <v>82.281000000000006</v>
      </c>
      <c r="EM15" s="9">
        <v>40.158000000000001</v>
      </c>
      <c r="EN15" s="9">
        <v>42.122999999999998</v>
      </c>
      <c r="EO15" s="9">
        <v>26.756</v>
      </c>
      <c r="EP15" s="9">
        <v>13.202999999999999</v>
      </c>
      <c r="EQ15" s="9">
        <v>13.554</v>
      </c>
      <c r="ER15" s="9">
        <v>22.061</v>
      </c>
      <c r="ES15" s="9">
        <v>9.2129999999999992</v>
      </c>
      <c r="ET15" s="9">
        <v>12.847</v>
      </c>
      <c r="EU15" s="9">
        <v>33.463999999999999</v>
      </c>
      <c r="EV15" s="9">
        <v>17.742999999999999</v>
      </c>
      <c r="EW15" s="9">
        <v>15.721</v>
      </c>
      <c r="EX15" s="9">
        <v>122.673</v>
      </c>
      <c r="EY15" s="9">
        <v>66.652000000000001</v>
      </c>
      <c r="EZ15" s="9">
        <v>56.021000000000001</v>
      </c>
      <c r="FA15" s="9">
        <v>42.48</v>
      </c>
      <c r="FB15" s="9">
        <v>22.658000000000001</v>
      </c>
      <c r="FC15" s="9">
        <v>19.823</v>
      </c>
      <c r="FD15" s="9">
        <v>80.192999999999998</v>
      </c>
      <c r="FE15" s="9">
        <v>43.994999999999997</v>
      </c>
      <c r="FF15" s="9">
        <v>36.198</v>
      </c>
      <c r="FG15" s="9">
        <v>46.39</v>
      </c>
      <c r="FH15" s="9">
        <v>23.327999999999999</v>
      </c>
      <c r="FI15" s="9">
        <v>23.062000000000001</v>
      </c>
      <c r="FJ15" s="9">
        <v>33.802999999999997</v>
      </c>
      <c r="FK15" s="9">
        <v>20.666</v>
      </c>
      <c r="FL15" s="9">
        <v>13.135999999999999</v>
      </c>
      <c r="FM15" s="9">
        <v>22.712</v>
      </c>
      <c r="FN15" s="9">
        <v>13.561999999999999</v>
      </c>
      <c r="FO15" s="9">
        <v>9.15</v>
      </c>
      <c r="FP15" s="9">
        <v>227.988</v>
      </c>
      <c r="FQ15" s="9">
        <v>118.119</v>
      </c>
      <c r="FR15" s="9">
        <v>109.869</v>
      </c>
      <c r="FS15" s="9">
        <v>437.447</v>
      </c>
      <c r="FT15" s="9">
        <v>214.404</v>
      </c>
      <c r="FU15" s="9">
        <v>223.04300000000001</v>
      </c>
      <c r="FV15" s="9">
        <v>69.093999999999994</v>
      </c>
      <c r="FW15" s="9">
        <v>32.838999999999999</v>
      </c>
      <c r="FX15" s="9">
        <v>36.255000000000003</v>
      </c>
      <c r="FY15" s="9">
        <v>49.698999999999998</v>
      </c>
      <c r="FZ15" s="9">
        <v>24.773</v>
      </c>
      <c r="GA15" s="9">
        <v>24.925999999999998</v>
      </c>
      <c r="GB15" s="9">
        <v>32.618000000000002</v>
      </c>
      <c r="GC15" s="9">
        <v>18.103000000000002</v>
      </c>
      <c r="GD15" s="9">
        <v>14.515000000000001</v>
      </c>
      <c r="GE15" s="9">
        <v>17.081</v>
      </c>
      <c r="GF15" s="9">
        <v>6.67</v>
      </c>
      <c r="GG15" s="9">
        <v>10.411</v>
      </c>
      <c r="GH15" s="9">
        <v>7.9420000000000002</v>
      </c>
      <c r="GI15" s="9">
        <v>2.2709999999999999</v>
      </c>
      <c r="GJ15" s="9">
        <v>5.6710000000000003</v>
      </c>
      <c r="GK15" s="9">
        <v>6.2830000000000004</v>
      </c>
      <c r="GL15" s="9">
        <v>3.0150000000000001</v>
      </c>
      <c r="GM15" s="9">
        <v>3.2690000000000001</v>
      </c>
      <c r="GN15" s="9">
        <v>13.112</v>
      </c>
      <c r="GO15" s="9">
        <v>5.0519999999999996</v>
      </c>
      <c r="GP15" s="9">
        <v>8.06</v>
      </c>
      <c r="GQ15" s="9">
        <v>28.355</v>
      </c>
      <c r="GR15" s="9">
        <v>14.089</v>
      </c>
      <c r="GS15" s="9">
        <v>14.266</v>
      </c>
      <c r="GT15" s="9">
        <v>17.507000000000001</v>
      </c>
      <c r="GU15" s="9">
        <v>10.135999999999999</v>
      </c>
      <c r="GV15" s="9">
        <v>7.3719999999999999</v>
      </c>
      <c r="GW15" s="9">
        <v>2.044</v>
      </c>
      <c r="GX15" s="9">
        <v>0.69899999999999995</v>
      </c>
      <c r="GY15" s="9">
        <v>1.345</v>
      </c>
      <c r="GZ15" s="9">
        <v>10.847</v>
      </c>
      <c r="HA15" s="9">
        <v>3.9529999999999998</v>
      </c>
      <c r="HB15" s="9">
        <v>6.8940000000000001</v>
      </c>
      <c r="HC15" s="9">
        <v>13.752000000000001</v>
      </c>
      <c r="HD15" s="9">
        <v>7.5389999999999997</v>
      </c>
      <c r="HE15" s="9">
        <v>6.2130000000000001</v>
      </c>
      <c r="HF15" s="9">
        <v>3.4780000000000002</v>
      </c>
      <c r="HG15" s="9">
        <v>2.4590000000000001</v>
      </c>
      <c r="HH15" s="9">
        <v>1.02</v>
      </c>
      <c r="HI15" s="9">
        <v>5.2050000000000001</v>
      </c>
      <c r="HJ15" s="9">
        <v>3.4260000000000002</v>
      </c>
      <c r="HK15" s="9">
        <v>1.7789999999999999</v>
      </c>
      <c r="HL15" s="9">
        <v>1.4410000000000001</v>
      </c>
      <c r="HM15" s="9">
        <v>0.45200000000000001</v>
      </c>
      <c r="HN15" s="9">
        <v>0.98899999999999999</v>
      </c>
      <c r="HO15" s="9">
        <v>8.548</v>
      </c>
      <c r="HP15" s="9">
        <v>4.1130000000000004</v>
      </c>
      <c r="HQ15" s="9">
        <v>4.4349999999999996</v>
      </c>
      <c r="HR15" s="9">
        <v>107.068</v>
      </c>
      <c r="HS15" s="9">
        <v>55.256999999999998</v>
      </c>
      <c r="HT15" s="9">
        <v>51.811</v>
      </c>
      <c r="HU15" s="9">
        <v>22.545999999999999</v>
      </c>
      <c r="HV15" s="9">
        <v>12.237</v>
      </c>
      <c r="HW15" s="9">
        <v>10.308999999999999</v>
      </c>
      <c r="HX15" s="9">
        <v>4.5110000000000001</v>
      </c>
      <c r="HY15" s="9">
        <v>2.6030000000000002</v>
      </c>
      <c r="HZ15" s="9">
        <v>1.9079999999999999</v>
      </c>
      <c r="IA15" s="9">
        <v>5.681</v>
      </c>
      <c r="IB15" s="9">
        <v>3.617</v>
      </c>
      <c r="IC15" s="9">
        <v>2.0640000000000001</v>
      </c>
      <c r="ID15" s="9">
        <v>12.353999999999999</v>
      </c>
      <c r="IE15" s="9">
        <v>6.0170000000000003</v>
      </c>
      <c r="IF15" s="9">
        <v>6.3369999999999997</v>
      </c>
      <c r="IG15" s="9">
        <v>84.522000000000006</v>
      </c>
      <c r="IH15" s="9">
        <v>43.02</v>
      </c>
      <c r="II15" s="9">
        <v>41.502000000000002</v>
      </c>
      <c r="IJ15" s="9">
        <v>42.171999999999997</v>
      </c>
      <c r="IK15" s="9">
        <v>20.042000000000002</v>
      </c>
      <c r="IL15" s="9">
        <v>22.13</v>
      </c>
      <c r="IM15" s="9">
        <v>13.839</v>
      </c>
      <c r="IN15" s="9">
        <v>6.2270000000000003</v>
      </c>
      <c r="IO15" s="9">
        <v>7.6109999999999998</v>
      </c>
      <c r="IP15" s="9">
        <v>13.029</v>
      </c>
      <c r="IQ15" s="9">
        <v>6.86</v>
      </c>
    </row>
    <row r="16" spans="1:251">
      <c r="A16" s="10">
        <v>43862</v>
      </c>
      <c r="B16" s="9">
        <v>1.2410000000000001</v>
      </c>
      <c r="C16" s="9">
        <v>4.5449999999999999</v>
      </c>
      <c r="D16" s="9">
        <v>36.298000000000002</v>
      </c>
      <c r="E16" s="9">
        <v>13.869</v>
      </c>
      <c r="F16" s="9">
        <v>22.428999999999998</v>
      </c>
      <c r="G16" s="9">
        <v>47.524000000000001</v>
      </c>
      <c r="H16" s="9">
        <v>28.684000000000001</v>
      </c>
      <c r="I16" s="9">
        <v>18.841000000000001</v>
      </c>
      <c r="J16" s="9">
        <v>19.962</v>
      </c>
      <c r="K16" s="9">
        <v>14.215999999999999</v>
      </c>
      <c r="L16" s="9">
        <v>5.7450000000000001</v>
      </c>
      <c r="M16" s="9">
        <v>19.541</v>
      </c>
      <c r="N16" s="9">
        <v>13.14</v>
      </c>
      <c r="O16" s="9">
        <v>6.4009999999999998</v>
      </c>
      <c r="P16" s="9">
        <v>4.8289999999999997</v>
      </c>
      <c r="Q16" s="9">
        <v>3.02</v>
      </c>
      <c r="R16" s="9">
        <v>1.8089999999999999</v>
      </c>
      <c r="S16" s="9">
        <v>27.983000000000001</v>
      </c>
      <c r="T16" s="9">
        <v>15.544</v>
      </c>
      <c r="U16" s="9">
        <v>12.44</v>
      </c>
      <c r="V16" s="9">
        <v>1337.047</v>
      </c>
      <c r="W16" s="9">
        <v>713.33799999999997</v>
      </c>
      <c r="X16" s="9">
        <v>623.70899999999995</v>
      </c>
      <c r="Y16" s="9">
        <v>249.54599999999999</v>
      </c>
      <c r="Z16" s="9">
        <v>133.75399999999999</v>
      </c>
      <c r="AA16" s="9">
        <v>115.792</v>
      </c>
      <c r="AB16" s="9">
        <v>66.379000000000005</v>
      </c>
      <c r="AC16" s="9">
        <v>37.003999999999998</v>
      </c>
      <c r="AD16" s="9">
        <v>29.375</v>
      </c>
      <c r="AE16" s="9">
        <v>79.45</v>
      </c>
      <c r="AF16" s="9">
        <v>41.686999999999998</v>
      </c>
      <c r="AG16" s="9">
        <v>37.762999999999998</v>
      </c>
      <c r="AH16" s="9">
        <v>103.717</v>
      </c>
      <c r="AI16" s="9">
        <v>55.063000000000002</v>
      </c>
      <c r="AJ16" s="9">
        <v>48.654000000000003</v>
      </c>
      <c r="AK16" s="9">
        <v>1087.501</v>
      </c>
      <c r="AL16" s="9">
        <v>579.58399999999995</v>
      </c>
      <c r="AM16" s="9">
        <v>507.91699999999997</v>
      </c>
      <c r="AN16" s="9">
        <v>472.20600000000002</v>
      </c>
      <c r="AO16" s="9">
        <v>244.63399999999999</v>
      </c>
      <c r="AP16" s="9">
        <v>227.572</v>
      </c>
      <c r="AQ16" s="9">
        <v>126.60899999999999</v>
      </c>
      <c r="AR16" s="9">
        <v>68.376000000000005</v>
      </c>
      <c r="AS16" s="9">
        <v>58.232999999999997</v>
      </c>
      <c r="AT16" s="9">
        <v>157.321</v>
      </c>
      <c r="AU16" s="9">
        <v>83.694000000000003</v>
      </c>
      <c r="AV16" s="9">
        <v>73.626999999999995</v>
      </c>
      <c r="AW16" s="9">
        <v>188.27600000000001</v>
      </c>
      <c r="AX16" s="9">
        <v>92.563999999999993</v>
      </c>
      <c r="AY16" s="9">
        <v>95.712000000000003</v>
      </c>
      <c r="AZ16" s="9">
        <v>615.29499999999996</v>
      </c>
      <c r="BA16" s="9">
        <v>334.95</v>
      </c>
      <c r="BB16" s="9">
        <v>280.34500000000003</v>
      </c>
      <c r="BC16" s="9">
        <v>269.28699999999998</v>
      </c>
      <c r="BD16" s="9">
        <v>144.58000000000001</v>
      </c>
      <c r="BE16" s="9">
        <v>124.70699999999999</v>
      </c>
      <c r="BF16" s="9">
        <v>346.00900000000001</v>
      </c>
      <c r="BG16" s="9">
        <v>190.37100000000001</v>
      </c>
      <c r="BH16" s="9">
        <v>155.63800000000001</v>
      </c>
      <c r="BI16" s="9">
        <v>206.94499999999999</v>
      </c>
      <c r="BJ16" s="9">
        <v>104.282</v>
      </c>
      <c r="BK16" s="9">
        <v>102.663</v>
      </c>
      <c r="BL16" s="9">
        <v>139.06299999999999</v>
      </c>
      <c r="BM16" s="9">
        <v>86.087999999999994</v>
      </c>
      <c r="BN16" s="9">
        <v>52.975000000000001</v>
      </c>
      <c r="BO16" s="9">
        <v>106.947</v>
      </c>
      <c r="BP16" s="9">
        <v>60.182000000000002</v>
      </c>
      <c r="BQ16" s="9">
        <v>46.765000000000001</v>
      </c>
      <c r="BR16" s="9">
        <v>1230.0999999999999</v>
      </c>
      <c r="BS16" s="9">
        <v>653.15599999999995</v>
      </c>
      <c r="BT16" s="9">
        <v>576.94399999999996</v>
      </c>
      <c r="BU16" s="9">
        <v>2058.4569999999999</v>
      </c>
      <c r="BV16" s="9">
        <v>1008.792</v>
      </c>
      <c r="BW16" s="9">
        <v>1049.665</v>
      </c>
      <c r="BX16" s="9">
        <v>346.65600000000001</v>
      </c>
      <c r="BY16" s="9">
        <v>175.839</v>
      </c>
      <c r="BZ16" s="9">
        <v>170.81700000000001</v>
      </c>
      <c r="CA16" s="9">
        <v>254.04300000000001</v>
      </c>
      <c r="CB16" s="9">
        <v>133.75</v>
      </c>
      <c r="CC16" s="9">
        <v>120.29300000000001</v>
      </c>
      <c r="CD16" s="9">
        <v>156.768</v>
      </c>
      <c r="CE16" s="9">
        <v>86.65</v>
      </c>
      <c r="CF16" s="9">
        <v>70.117999999999995</v>
      </c>
      <c r="CG16" s="9">
        <v>97.274000000000001</v>
      </c>
      <c r="CH16" s="9">
        <v>47.1</v>
      </c>
      <c r="CI16" s="9">
        <v>50.174999999999997</v>
      </c>
      <c r="CJ16" s="9">
        <v>36.570999999999998</v>
      </c>
      <c r="CK16" s="9">
        <v>15.557</v>
      </c>
      <c r="CL16" s="9">
        <v>21.013999999999999</v>
      </c>
      <c r="CM16" s="9">
        <v>25.806000000000001</v>
      </c>
      <c r="CN16" s="9">
        <v>14.529</v>
      </c>
      <c r="CO16" s="9">
        <v>11.276999999999999</v>
      </c>
      <c r="CP16" s="9">
        <v>66.807000000000002</v>
      </c>
      <c r="CQ16" s="9">
        <v>27.56</v>
      </c>
      <c r="CR16" s="9">
        <v>39.247</v>
      </c>
      <c r="CS16" s="9">
        <v>129.01900000000001</v>
      </c>
      <c r="CT16" s="9">
        <v>59.210999999999999</v>
      </c>
      <c r="CU16" s="9">
        <v>69.808999999999997</v>
      </c>
      <c r="CV16" s="9">
        <v>82.998999999999995</v>
      </c>
      <c r="CW16" s="9">
        <v>43.664000000000001</v>
      </c>
      <c r="CX16" s="9">
        <v>39.335999999999999</v>
      </c>
      <c r="CY16" s="9">
        <v>9.3160000000000007</v>
      </c>
      <c r="CZ16" s="9">
        <v>3.3519999999999999</v>
      </c>
      <c r="DA16" s="9">
        <v>5.9630000000000001</v>
      </c>
      <c r="DB16" s="9">
        <v>46.02</v>
      </c>
      <c r="DC16" s="9">
        <v>15.547000000000001</v>
      </c>
      <c r="DD16" s="9">
        <v>30.472999999999999</v>
      </c>
      <c r="DE16" s="9">
        <v>70.540999999999997</v>
      </c>
      <c r="DF16" s="9">
        <v>43.061</v>
      </c>
      <c r="DG16" s="9">
        <v>27.48</v>
      </c>
      <c r="DH16" s="9">
        <v>24.841999999999999</v>
      </c>
      <c r="DI16" s="9">
        <v>16.920999999999999</v>
      </c>
      <c r="DJ16" s="9">
        <v>7.9210000000000003</v>
      </c>
      <c r="DK16" s="9">
        <v>23.948</v>
      </c>
      <c r="DL16" s="9">
        <v>16.518999999999998</v>
      </c>
      <c r="DM16" s="9">
        <v>7.4290000000000003</v>
      </c>
      <c r="DN16" s="9">
        <v>3.9430000000000001</v>
      </c>
      <c r="DO16" s="9">
        <v>2.0579999999999998</v>
      </c>
      <c r="DP16" s="9">
        <v>1.885</v>
      </c>
      <c r="DQ16" s="9">
        <v>46.593000000000004</v>
      </c>
      <c r="DR16" s="9">
        <v>26.542000000000002</v>
      </c>
      <c r="DS16" s="9">
        <v>20.050999999999998</v>
      </c>
      <c r="DT16" s="9">
        <v>262.34199999999998</v>
      </c>
      <c r="DU16" s="9">
        <v>137.661</v>
      </c>
      <c r="DV16" s="9">
        <v>124.682</v>
      </c>
      <c r="DW16" s="9">
        <v>46.186</v>
      </c>
      <c r="DX16" s="9">
        <v>25.044</v>
      </c>
      <c r="DY16" s="9">
        <v>21.141999999999999</v>
      </c>
      <c r="DZ16" s="9">
        <v>11.648999999999999</v>
      </c>
      <c r="EA16" s="9">
        <v>5.8769999999999998</v>
      </c>
      <c r="EB16" s="9">
        <v>5.7709999999999999</v>
      </c>
      <c r="EC16" s="9">
        <v>13.653</v>
      </c>
      <c r="ED16" s="9">
        <v>7.8019999999999996</v>
      </c>
      <c r="EE16" s="9">
        <v>5.851</v>
      </c>
      <c r="EF16" s="9">
        <v>20.884</v>
      </c>
      <c r="EG16" s="9">
        <v>11.364000000000001</v>
      </c>
      <c r="EH16" s="9">
        <v>9.52</v>
      </c>
      <c r="EI16" s="9">
        <v>216.15700000000001</v>
      </c>
      <c r="EJ16" s="9">
        <v>112.617</v>
      </c>
      <c r="EK16" s="9">
        <v>103.539</v>
      </c>
      <c r="EL16" s="9">
        <v>89.301000000000002</v>
      </c>
      <c r="EM16" s="9">
        <v>45.518000000000001</v>
      </c>
      <c r="EN16" s="9">
        <v>43.783000000000001</v>
      </c>
      <c r="EO16" s="9">
        <v>25.888000000000002</v>
      </c>
      <c r="EP16" s="9">
        <v>12.911</v>
      </c>
      <c r="EQ16" s="9">
        <v>12.977</v>
      </c>
      <c r="ER16" s="9">
        <v>24.411000000000001</v>
      </c>
      <c r="ES16" s="9">
        <v>12.555</v>
      </c>
      <c r="ET16" s="9">
        <v>11.856</v>
      </c>
      <c r="EU16" s="9">
        <v>39.000999999999998</v>
      </c>
      <c r="EV16" s="9">
        <v>20.052</v>
      </c>
      <c r="EW16" s="9">
        <v>18.949000000000002</v>
      </c>
      <c r="EX16" s="9">
        <v>126.85599999999999</v>
      </c>
      <c r="EY16" s="9">
        <v>67.099000000000004</v>
      </c>
      <c r="EZ16" s="9">
        <v>59.756999999999998</v>
      </c>
      <c r="FA16" s="9">
        <v>44.807000000000002</v>
      </c>
      <c r="FB16" s="9">
        <v>23.306999999999999</v>
      </c>
      <c r="FC16" s="9">
        <v>21.501000000000001</v>
      </c>
      <c r="FD16" s="9">
        <v>82.048000000000002</v>
      </c>
      <c r="FE16" s="9">
        <v>43.792000000000002</v>
      </c>
      <c r="FF16" s="9">
        <v>38.256</v>
      </c>
      <c r="FG16" s="9">
        <v>47.645000000000003</v>
      </c>
      <c r="FH16" s="9">
        <v>24.327000000000002</v>
      </c>
      <c r="FI16" s="9">
        <v>23.318000000000001</v>
      </c>
      <c r="FJ16" s="9">
        <v>34.402999999999999</v>
      </c>
      <c r="FK16" s="9">
        <v>19.465</v>
      </c>
      <c r="FL16" s="9">
        <v>14.938000000000001</v>
      </c>
      <c r="FM16" s="9">
        <v>19.760999999999999</v>
      </c>
      <c r="FN16" s="9">
        <v>11.336</v>
      </c>
      <c r="FO16" s="9">
        <v>8.4250000000000007</v>
      </c>
      <c r="FP16" s="9">
        <v>242.58099999999999</v>
      </c>
      <c r="FQ16" s="9">
        <v>126.325</v>
      </c>
      <c r="FR16" s="9">
        <v>116.25700000000001</v>
      </c>
      <c r="FS16" s="9">
        <v>447.041</v>
      </c>
      <c r="FT16" s="9">
        <v>219.07400000000001</v>
      </c>
      <c r="FU16" s="9">
        <v>227.96700000000001</v>
      </c>
      <c r="FV16" s="9">
        <v>72.242999999999995</v>
      </c>
      <c r="FW16" s="9">
        <v>35.241999999999997</v>
      </c>
      <c r="FX16" s="9">
        <v>37.000999999999998</v>
      </c>
      <c r="FY16" s="9">
        <v>52.128999999999998</v>
      </c>
      <c r="FZ16" s="9">
        <v>27.285</v>
      </c>
      <c r="GA16" s="9">
        <v>24.843</v>
      </c>
      <c r="GB16" s="9">
        <v>31.042999999999999</v>
      </c>
      <c r="GC16" s="9">
        <v>17.934999999999999</v>
      </c>
      <c r="GD16" s="9">
        <v>13.108000000000001</v>
      </c>
      <c r="GE16" s="9">
        <v>21.085999999999999</v>
      </c>
      <c r="GF16" s="9">
        <v>9.35</v>
      </c>
      <c r="GG16" s="9">
        <v>11.736000000000001</v>
      </c>
      <c r="GH16" s="9">
        <v>8.6530000000000005</v>
      </c>
      <c r="GI16" s="9">
        <v>3.7690000000000001</v>
      </c>
      <c r="GJ16" s="9">
        <v>4.8840000000000003</v>
      </c>
      <c r="GK16" s="9">
        <v>6.702</v>
      </c>
      <c r="GL16" s="9">
        <v>4.3049999999999997</v>
      </c>
      <c r="GM16" s="9">
        <v>2.3969999999999998</v>
      </c>
      <c r="GN16" s="9">
        <v>13.413</v>
      </c>
      <c r="GO16" s="9">
        <v>3.6520000000000001</v>
      </c>
      <c r="GP16" s="9">
        <v>9.7609999999999992</v>
      </c>
      <c r="GQ16" s="9">
        <v>26.456</v>
      </c>
      <c r="GR16" s="9">
        <v>13.083</v>
      </c>
      <c r="GS16" s="9">
        <v>13.372999999999999</v>
      </c>
      <c r="GT16" s="9">
        <v>15.291</v>
      </c>
      <c r="GU16" s="9">
        <v>9.0169999999999995</v>
      </c>
      <c r="GV16" s="9">
        <v>6.274</v>
      </c>
      <c r="GW16" s="9">
        <v>2.3050000000000002</v>
      </c>
      <c r="GX16" s="9">
        <v>0.82799999999999996</v>
      </c>
      <c r="GY16" s="9">
        <v>1.4770000000000001</v>
      </c>
      <c r="GZ16" s="9">
        <v>11.164999999999999</v>
      </c>
      <c r="HA16" s="9">
        <v>4.0659999999999998</v>
      </c>
      <c r="HB16" s="9">
        <v>7.0990000000000002</v>
      </c>
      <c r="HC16" s="9">
        <v>13.419</v>
      </c>
      <c r="HD16" s="9">
        <v>6.21</v>
      </c>
      <c r="HE16" s="9">
        <v>7.21</v>
      </c>
      <c r="HF16" s="9">
        <v>4.3310000000000004</v>
      </c>
      <c r="HG16" s="9">
        <v>2.0859999999999999</v>
      </c>
      <c r="HH16" s="9">
        <v>2.2450000000000001</v>
      </c>
      <c r="HI16" s="9">
        <v>4.47</v>
      </c>
      <c r="HJ16" s="9">
        <v>2.319</v>
      </c>
      <c r="HK16" s="9">
        <v>2.1509999999999998</v>
      </c>
      <c r="HL16" s="9">
        <v>1.4339999999999999</v>
      </c>
      <c r="HM16" s="9">
        <v>0.3</v>
      </c>
      <c r="HN16" s="9">
        <v>1.1339999999999999</v>
      </c>
      <c r="HO16" s="9">
        <v>8.9499999999999993</v>
      </c>
      <c r="HP16" s="9">
        <v>3.891</v>
      </c>
      <c r="HQ16" s="9">
        <v>5.0590000000000002</v>
      </c>
      <c r="HR16" s="9">
        <v>106.55800000000001</v>
      </c>
      <c r="HS16" s="9">
        <v>54.067</v>
      </c>
      <c r="HT16" s="9">
        <v>52.49</v>
      </c>
      <c r="HU16" s="9">
        <v>20.890999999999998</v>
      </c>
      <c r="HV16" s="9">
        <v>10.074999999999999</v>
      </c>
      <c r="HW16" s="9">
        <v>10.816000000000001</v>
      </c>
      <c r="HX16" s="9">
        <v>5.9930000000000003</v>
      </c>
      <c r="HY16" s="9">
        <v>3.0739999999999998</v>
      </c>
      <c r="HZ16" s="9">
        <v>2.919</v>
      </c>
      <c r="IA16" s="9">
        <v>5.915</v>
      </c>
      <c r="IB16" s="9">
        <v>2.6070000000000002</v>
      </c>
      <c r="IC16" s="9">
        <v>3.3079999999999998</v>
      </c>
      <c r="ID16" s="9">
        <v>8.9830000000000005</v>
      </c>
      <c r="IE16" s="9">
        <v>4.3940000000000001</v>
      </c>
      <c r="IF16" s="9">
        <v>4.5890000000000004</v>
      </c>
      <c r="IG16" s="9">
        <v>85.667000000000002</v>
      </c>
      <c r="IH16" s="9">
        <v>43.993000000000002</v>
      </c>
      <c r="II16" s="9">
        <v>41.673999999999999</v>
      </c>
      <c r="IJ16" s="9">
        <v>40.048999999999999</v>
      </c>
      <c r="IK16" s="9">
        <v>19.872</v>
      </c>
      <c r="IL16" s="9">
        <v>20.177</v>
      </c>
      <c r="IM16" s="9">
        <v>11.577999999999999</v>
      </c>
      <c r="IN16" s="9">
        <v>5.556</v>
      </c>
      <c r="IO16" s="9">
        <v>6.0220000000000002</v>
      </c>
      <c r="IP16" s="9">
        <v>12.462</v>
      </c>
      <c r="IQ16" s="9">
        <v>5.5730000000000004</v>
      </c>
    </row>
    <row r="17" spans="1:251">
      <c r="A17" s="10">
        <v>44228</v>
      </c>
      <c r="B17" s="9">
        <v>3.2949999999999999</v>
      </c>
      <c r="C17" s="9">
        <v>2.5</v>
      </c>
      <c r="D17" s="9">
        <v>25.402000000000001</v>
      </c>
      <c r="E17" s="9">
        <v>10.263999999999999</v>
      </c>
      <c r="F17" s="9">
        <v>15.138</v>
      </c>
      <c r="G17" s="9">
        <v>40.088000000000001</v>
      </c>
      <c r="H17" s="9">
        <v>22.631</v>
      </c>
      <c r="I17" s="9">
        <v>17.456</v>
      </c>
      <c r="J17" s="9">
        <v>20.225000000000001</v>
      </c>
      <c r="K17" s="9">
        <v>12.244</v>
      </c>
      <c r="L17" s="9">
        <v>7.98</v>
      </c>
      <c r="M17" s="9">
        <v>17.725000000000001</v>
      </c>
      <c r="N17" s="9">
        <v>9.7430000000000003</v>
      </c>
      <c r="O17" s="9">
        <v>7.9820000000000002</v>
      </c>
      <c r="P17" s="9">
        <v>4.05</v>
      </c>
      <c r="Q17" s="9">
        <v>1.738</v>
      </c>
      <c r="R17" s="9">
        <v>2.3119999999999998</v>
      </c>
      <c r="S17" s="9">
        <v>22.363</v>
      </c>
      <c r="T17" s="9">
        <v>12.888999999999999</v>
      </c>
      <c r="U17" s="9">
        <v>9.4740000000000002</v>
      </c>
      <c r="V17" s="9">
        <v>1337.4390000000001</v>
      </c>
      <c r="W17" s="9">
        <v>706.49099999999999</v>
      </c>
      <c r="X17" s="9">
        <v>630.94799999999998</v>
      </c>
      <c r="Y17" s="9">
        <v>256.137</v>
      </c>
      <c r="Z17" s="9">
        <v>128.89599999999999</v>
      </c>
      <c r="AA17" s="9">
        <v>127.241</v>
      </c>
      <c r="AB17" s="9">
        <v>77.965000000000003</v>
      </c>
      <c r="AC17" s="9">
        <v>36.570999999999998</v>
      </c>
      <c r="AD17" s="9">
        <v>41.393000000000001</v>
      </c>
      <c r="AE17" s="9">
        <v>76.313000000000002</v>
      </c>
      <c r="AF17" s="9">
        <v>38.667000000000002</v>
      </c>
      <c r="AG17" s="9">
        <v>37.646999999999998</v>
      </c>
      <c r="AH17" s="9">
        <v>101.85899999999999</v>
      </c>
      <c r="AI17" s="9">
        <v>53.658000000000001</v>
      </c>
      <c r="AJ17" s="9">
        <v>48.201000000000001</v>
      </c>
      <c r="AK17" s="9">
        <v>1081.3019999999999</v>
      </c>
      <c r="AL17" s="9">
        <v>577.59400000000005</v>
      </c>
      <c r="AM17" s="9">
        <v>503.70699999999999</v>
      </c>
      <c r="AN17" s="9">
        <v>458.88799999999998</v>
      </c>
      <c r="AO17" s="9">
        <v>241.29900000000001</v>
      </c>
      <c r="AP17" s="9">
        <v>217.589</v>
      </c>
      <c r="AQ17" s="9">
        <v>119.996</v>
      </c>
      <c r="AR17" s="9">
        <v>63.79</v>
      </c>
      <c r="AS17" s="9">
        <v>56.206000000000003</v>
      </c>
      <c r="AT17" s="9">
        <v>140.57599999999999</v>
      </c>
      <c r="AU17" s="9">
        <v>66.41</v>
      </c>
      <c r="AV17" s="9">
        <v>74.165999999999997</v>
      </c>
      <c r="AW17" s="9">
        <v>198.316</v>
      </c>
      <c r="AX17" s="9">
        <v>111.099</v>
      </c>
      <c r="AY17" s="9">
        <v>87.218000000000004</v>
      </c>
      <c r="AZ17" s="9">
        <v>622.41399999999999</v>
      </c>
      <c r="BA17" s="9">
        <v>336.29599999999999</v>
      </c>
      <c r="BB17" s="9">
        <v>286.11799999999999</v>
      </c>
      <c r="BC17" s="9">
        <v>269.42599999999999</v>
      </c>
      <c r="BD17" s="9">
        <v>131.51300000000001</v>
      </c>
      <c r="BE17" s="9">
        <v>137.91300000000001</v>
      </c>
      <c r="BF17" s="9">
        <v>352.988</v>
      </c>
      <c r="BG17" s="9">
        <v>204.78299999999999</v>
      </c>
      <c r="BH17" s="9">
        <v>148.20500000000001</v>
      </c>
      <c r="BI17" s="9">
        <v>222.26400000000001</v>
      </c>
      <c r="BJ17" s="9">
        <v>127.157</v>
      </c>
      <c r="BK17" s="9">
        <v>95.106999999999999</v>
      </c>
      <c r="BL17" s="9">
        <v>130.72399999999999</v>
      </c>
      <c r="BM17" s="9">
        <v>77.626000000000005</v>
      </c>
      <c r="BN17" s="9">
        <v>53.097999999999999</v>
      </c>
      <c r="BO17" s="9">
        <v>121.41</v>
      </c>
      <c r="BP17" s="9">
        <v>60.573</v>
      </c>
      <c r="BQ17" s="9">
        <v>60.838000000000001</v>
      </c>
      <c r="BR17" s="9">
        <v>1216.029</v>
      </c>
      <c r="BS17" s="9">
        <v>645.91800000000001</v>
      </c>
      <c r="BT17" s="9">
        <v>570.11099999999999</v>
      </c>
      <c r="BU17" s="9">
        <v>2082.694</v>
      </c>
      <c r="BV17" s="9">
        <v>1024.0139999999999</v>
      </c>
      <c r="BW17" s="9">
        <v>1058.68</v>
      </c>
      <c r="BX17" s="9">
        <v>375.16300000000001</v>
      </c>
      <c r="BY17" s="9">
        <v>173.125</v>
      </c>
      <c r="BZ17" s="9">
        <v>202.03800000000001</v>
      </c>
      <c r="CA17" s="9">
        <v>264.31799999999998</v>
      </c>
      <c r="CB17" s="9">
        <v>124.42700000000001</v>
      </c>
      <c r="CC17" s="9">
        <v>139.89099999999999</v>
      </c>
      <c r="CD17" s="9">
        <v>169.26900000000001</v>
      </c>
      <c r="CE17" s="9">
        <v>83.968000000000004</v>
      </c>
      <c r="CF17" s="9">
        <v>85.301000000000002</v>
      </c>
      <c r="CG17" s="9">
        <v>95.049000000000007</v>
      </c>
      <c r="CH17" s="9">
        <v>40.459000000000003</v>
      </c>
      <c r="CI17" s="9">
        <v>54.591000000000001</v>
      </c>
      <c r="CJ17" s="9">
        <v>32.784999999999997</v>
      </c>
      <c r="CK17" s="9">
        <v>12.082000000000001</v>
      </c>
      <c r="CL17" s="9">
        <v>20.702999999999999</v>
      </c>
      <c r="CM17" s="9">
        <v>35.441000000000003</v>
      </c>
      <c r="CN17" s="9">
        <v>21.901</v>
      </c>
      <c r="CO17" s="9">
        <v>13.541</v>
      </c>
      <c r="CP17" s="9">
        <v>75.403999999999996</v>
      </c>
      <c r="CQ17" s="9">
        <v>26.797000000000001</v>
      </c>
      <c r="CR17" s="9">
        <v>48.606000000000002</v>
      </c>
      <c r="CS17" s="9">
        <v>154.964</v>
      </c>
      <c r="CT17" s="9">
        <v>67.025000000000006</v>
      </c>
      <c r="CU17" s="9">
        <v>87.938999999999993</v>
      </c>
      <c r="CV17" s="9">
        <v>88.32</v>
      </c>
      <c r="CW17" s="9">
        <v>43.834000000000003</v>
      </c>
      <c r="CX17" s="9">
        <v>44.487000000000002</v>
      </c>
      <c r="CY17" s="9">
        <v>11.324</v>
      </c>
      <c r="CZ17" s="9">
        <v>3.9220000000000002</v>
      </c>
      <c r="DA17" s="9">
        <v>7.4020000000000001</v>
      </c>
      <c r="DB17" s="9">
        <v>66.644000000000005</v>
      </c>
      <c r="DC17" s="9">
        <v>23.192</v>
      </c>
      <c r="DD17" s="9">
        <v>43.451999999999998</v>
      </c>
      <c r="DE17" s="9">
        <v>77.290999999999997</v>
      </c>
      <c r="DF17" s="9">
        <v>42.246000000000002</v>
      </c>
      <c r="DG17" s="9">
        <v>35.045999999999999</v>
      </c>
      <c r="DH17" s="9">
        <v>32.158000000000001</v>
      </c>
      <c r="DI17" s="9">
        <v>19.251000000000001</v>
      </c>
      <c r="DJ17" s="9">
        <v>12.907</v>
      </c>
      <c r="DK17" s="9">
        <v>33.090000000000003</v>
      </c>
      <c r="DL17" s="9">
        <v>16.739000000000001</v>
      </c>
      <c r="DM17" s="9">
        <v>16.350999999999999</v>
      </c>
      <c r="DN17" s="9">
        <v>5.1719999999999997</v>
      </c>
      <c r="DO17" s="9">
        <v>0.42099999999999999</v>
      </c>
      <c r="DP17" s="9">
        <v>4.7510000000000003</v>
      </c>
      <c r="DQ17" s="9">
        <v>44.201000000000001</v>
      </c>
      <c r="DR17" s="9">
        <v>25.506</v>
      </c>
      <c r="DS17" s="9">
        <v>18.695</v>
      </c>
      <c r="DT17" s="9">
        <v>266.55799999999999</v>
      </c>
      <c r="DU17" s="9">
        <v>140.03800000000001</v>
      </c>
      <c r="DV17" s="9">
        <v>126.52</v>
      </c>
      <c r="DW17" s="9">
        <v>48.762</v>
      </c>
      <c r="DX17" s="9">
        <v>25.082999999999998</v>
      </c>
      <c r="DY17" s="9">
        <v>23.678999999999998</v>
      </c>
      <c r="DZ17" s="9">
        <v>16.172000000000001</v>
      </c>
      <c r="EA17" s="9">
        <v>8.3079999999999998</v>
      </c>
      <c r="EB17" s="9">
        <v>7.8639999999999999</v>
      </c>
      <c r="EC17" s="9">
        <v>16.323</v>
      </c>
      <c r="ED17" s="9">
        <v>8.6560000000000006</v>
      </c>
      <c r="EE17" s="9">
        <v>7.6669999999999998</v>
      </c>
      <c r="EF17" s="9">
        <v>16.266999999999999</v>
      </c>
      <c r="EG17" s="9">
        <v>8.1189999999999998</v>
      </c>
      <c r="EH17" s="9">
        <v>8.1489999999999991</v>
      </c>
      <c r="EI17" s="9">
        <v>217.79599999999999</v>
      </c>
      <c r="EJ17" s="9">
        <v>114.955</v>
      </c>
      <c r="EK17" s="9">
        <v>102.84</v>
      </c>
      <c r="EL17" s="9">
        <v>90.912000000000006</v>
      </c>
      <c r="EM17" s="9">
        <v>49.616</v>
      </c>
      <c r="EN17" s="9">
        <v>41.295999999999999</v>
      </c>
      <c r="EO17" s="9">
        <v>25.725999999999999</v>
      </c>
      <c r="EP17" s="9">
        <v>13.829000000000001</v>
      </c>
      <c r="EQ17" s="9">
        <v>11.897</v>
      </c>
      <c r="ER17" s="9">
        <v>26.93</v>
      </c>
      <c r="ES17" s="9">
        <v>14.364000000000001</v>
      </c>
      <c r="ET17" s="9">
        <v>12.566000000000001</v>
      </c>
      <c r="EU17" s="9">
        <v>38.256</v>
      </c>
      <c r="EV17" s="9">
        <v>21.422999999999998</v>
      </c>
      <c r="EW17" s="9">
        <v>16.832999999999998</v>
      </c>
      <c r="EX17" s="9">
        <v>126.884</v>
      </c>
      <c r="EY17" s="9">
        <v>65.338999999999999</v>
      </c>
      <c r="EZ17" s="9">
        <v>61.543999999999997</v>
      </c>
      <c r="FA17" s="9">
        <v>49.186</v>
      </c>
      <c r="FB17" s="9">
        <v>24.734000000000002</v>
      </c>
      <c r="FC17" s="9">
        <v>24.451000000000001</v>
      </c>
      <c r="FD17" s="9">
        <v>77.697999999999993</v>
      </c>
      <c r="FE17" s="9">
        <v>40.604999999999997</v>
      </c>
      <c r="FF17" s="9">
        <v>37.093000000000004</v>
      </c>
      <c r="FG17" s="9">
        <v>42.186999999999998</v>
      </c>
      <c r="FH17" s="9">
        <v>21.242000000000001</v>
      </c>
      <c r="FI17" s="9">
        <v>20.945</v>
      </c>
      <c r="FJ17" s="9">
        <v>35.511000000000003</v>
      </c>
      <c r="FK17" s="9">
        <v>19.363</v>
      </c>
      <c r="FL17" s="9">
        <v>16.148</v>
      </c>
      <c r="FM17" s="9">
        <v>23.498999999999999</v>
      </c>
      <c r="FN17" s="9">
        <v>12.276</v>
      </c>
      <c r="FO17" s="9">
        <v>11.224</v>
      </c>
      <c r="FP17" s="9">
        <v>243.059</v>
      </c>
      <c r="FQ17" s="9">
        <v>127.762</v>
      </c>
      <c r="FR17" s="9">
        <v>115.29600000000001</v>
      </c>
      <c r="FS17" s="9">
        <v>455.851</v>
      </c>
      <c r="FT17" s="9">
        <v>223.86199999999999</v>
      </c>
      <c r="FU17" s="9">
        <v>231.989</v>
      </c>
      <c r="FV17" s="9">
        <v>71.218000000000004</v>
      </c>
      <c r="FW17" s="9">
        <v>35.351999999999997</v>
      </c>
      <c r="FX17" s="9">
        <v>35.866</v>
      </c>
      <c r="FY17" s="9">
        <v>52.600999999999999</v>
      </c>
      <c r="FZ17" s="9">
        <v>26.588000000000001</v>
      </c>
      <c r="GA17" s="9">
        <v>26.013000000000002</v>
      </c>
      <c r="GB17" s="9">
        <v>34.851999999999997</v>
      </c>
      <c r="GC17" s="9">
        <v>17.247</v>
      </c>
      <c r="GD17" s="9">
        <v>17.605</v>
      </c>
      <c r="GE17" s="9">
        <v>17.748999999999999</v>
      </c>
      <c r="GF17" s="9">
        <v>9.3409999999999993</v>
      </c>
      <c r="GG17" s="9">
        <v>8.4090000000000007</v>
      </c>
      <c r="GH17" s="9">
        <v>7.84</v>
      </c>
      <c r="GI17" s="9">
        <v>3.5190000000000001</v>
      </c>
      <c r="GJ17" s="9">
        <v>4.3209999999999997</v>
      </c>
      <c r="GK17" s="9">
        <v>4.4909999999999997</v>
      </c>
      <c r="GL17" s="9">
        <v>2.403</v>
      </c>
      <c r="GM17" s="9">
        <v>2.089</v>
      </c>
      <c r="GN17" s="9">
        <v>14.125</v>
      </c>
      <c r="GO17" s="9">
        <v>6.3609999999999998</v>
      </c>
      <c r="GP17" s="9">
        <v>7.7640000000000002</v>
      </c>
      <c r="GQ17" s="9">
        <v>26.061</v>
      </c>
      <c r="GR17" s="9">
        <v>12.996</v>
      </c>
      <c r="GS17" s="9">
        <v>13.065</v>
      </c>
      <c r="GT17" s="9">
        <v>16.797999999999998</v>
      </c>
      <c r="GU17" s="9">
        <v>9.14</v>
      </c>
      <c r="GV17" s="9">
        <v>7.6580000000000004</v>
      </c>
      <c r="GW17" s="9">
        <v>2.347</v>
      </c>
      <c r="GX17" s="9">
        <v>0.88100000000000001</v>
      </c>
      <c r="GY17" s="9">
        <v>1.466</v>
      </c>
      <c r="GZ17" s="9">
        <v>9.2629999999999999</v>
      </c>
      <c r="HA17" s="9">
        <v>3.8559999999999999</v>
      </c>
      <c r="HB17" s="9">
        <v>5.407</v>
      </c>
      <c r="HC17" s="9">
        <v>16.055</v>
      </c>
      <c r="HD17" s="9">
        <v>8.0429999999999993</v>
      </c>
      <c r="HE17" s="9">
        <v>8.0109999999999992</v>
      </c>
      <c r="HF17" s="9">
        <v>6.444</v>
      </c>
      <c r="HG17" s="9">
        <v>4.03</v>
      </c>
      <c r="HH17" s="9">
        <v>2.4140000000000001</v>
      </c>
      <c r="HI17" s="9">
        <v>6.7009999999999996</v>
      </c>
      <c r="HJ17" s="9">
        <v>3.1360000000000001</v>
      </c>
      <c r="HK17" s="9">
        <v>3.5649999999999999</v>
      </c>
      <c r="HL17" s="9">
        <v>1.163</v>
      </c>
      <c r="HM17" s="9">
        <v>0.39700000000000002</v>
      </c>
      <c r="HN17" s="9">
        <v>0.76600000000000001</v>
      </c>
      <c r="HO17" s="9">
        <v>9.3539999999999992</v>
      </c>
      <c r="HP17" s="9">
        <v>4.907</v>
      </c>
      <c r="HQ17" s="9">
        <v>4.4459999999999997</v>
      </c>
      <c r="HR17" s="9">
        <v>108.94199999999999</v>
      </c>
      <c r="HS17" s="9">
        <v>55.584000000000003</v>
      </c>
      <c r="HT17" s="9">
        <v>53.359000000000002</v>
      </c>
      <c r="HU17" s="9">
        <v>21.372</v>
      </c>
      <c r="HV17" s="9">
        <v>11.314</v>
      </c>
      <c r="HW17" s="9">
        <v>10.058999999999999</v>
      </c>
      <c r="HX17" s="9">
        <v>7.532</v>
      </c>
      <c r="HY17" s="9">
        <v>4.367</v>
      </c>
      <c r="HZ17" s="9">
        <v>3.1659999999999999</v>
      </c>
      <c r="IA17" s="9">
        <v>5.9950000000000001</v>
      </c>
      <c r="IB17" s="9">
        <v>3.0459999999999998</v>
      </c>
      <c r="IC17" s="9">
        <v>2.9489999999999998</v>
      </c>
      <c r="ID17" s="9">
        <v>7.8449999999999998</v>
      </c>
      <c r="IE17" s="9">
        <v>3.9009999999999998</v>
      </c>
      <c r="IF17" s="9">
        <v>3.944</v>
      </c>
      <c r="IG17" s="9">
        <v>87.57</v>
      </c>
      <c r="IH17" s="9">
        <v>44.27</v>
      </c>
      <c r="II17" s="9">
        <v>43.3</v>
      </c>
      <c r="IJ17" s="9">
        <v>40.08</v>
      </c>
      <c r="IK17" s="9">
        <v>19.356999999999999</v>
      </c>
      <c r="IL17" s="9">
        <v>20.722999999999999</v>
      </c>
      <c r="IM17" s="9">
        <v>12.055</v>
      </c>
      <c r="IN17" s="9">
        <v>6.173</v>
      </c>
      <c r="IO17" s="9">
        <v>5.8810000000000002</v>
      </c>
      <c r="IP17" s="9">
        <v>13.276999999999999</v>
      </c>
      <c r="IQ17" s="9">
        <v>5.7270000000000003</v>
      </c>
    </row>
    <row r="18" spans="1:251">
      <c r="A18" s="10">
        <v>44593</v>
      </c>
      <c r="B18" s="9">
        <v>1.673</v>
      </c>
      <c r="C18" s="9">
        <v>6.0060000000000002</v>
      </c>
      <c r="D18" s="9">
        <v>37.909999999999997</v>
      </c>
      <c r="E18" s="9">
        <v>17.478999999999999</v>
      </c>
      <c r="F18" s="9">
        <v>20.431000000000001</v>
      </c>
      <c r="G18" s="9">
        <v>40.36</v>
      </c>
      <c r="H18" s="9">
        <v>20.588999999999999</v>
      </c>
      <c r="I18" s="9">
        <v>19.771000000000001</v>
      </c>
      <c r="J18" s="9">
        <v>14.449</v>
      </c>
      <c r="K18" s="9">
        <v>7.16</v>
      </c>
      <c r="L18" s="9">
        <v>7.2889999999999997</v>
      </c>
      <c r="M18" s="9">
        <v>15.17</v>
      </c>
      <c r="N18" s="9">
        <v>9.2799999999999994</v>
      </c>
      <c r="O18" s="9">
        <v>5.891</v>
      </c>
      <c r="P18" s="9">
        <v>1.853</v>
      </c>
      <c r="Q18" s="9">
        <v>1.409</v>
      </c>
      <c r="R18" s="9">
        <v>0.44400000000000001</v>
      </c>
      <c r="S18" s="9">
        <v>25.19</v>
      </c>
      <c r="T18" s="9">
        <v>11.31</v>
      </c>
      <c r="U18" s="9">
        <v>13.88</v>
      </c>
      <c r="V18" s="9">
        <v>1432.1949999999999</v>
      </c>
      <c r="W18" s="9">
        <v>753.30799999999999</v>
      </c>
      <c r="X18" s="9">
        <v>678.88699999999994</v>
      </c>
      <c r="Y18" s="9">
        <v>309.26100000000002</v>
      </c>
      <c r="Z18" s="9">
        <v>147.827</v>
      </c>
      <c r="AA18" s="9">
        <v>161.434</v>
      </c>
      <c r="AB18" s="9">
        <v>87.488</v>
      </c>
      <c r="AC18" s="9">
        <v>46.122</v>
      </c>
      <c r="AD18" s="9">
        <v>41.366</v>
      </c>
      <c r="AE18" s="9">
        <v>87.52</v>
      </c>
      <c r="AF18" s="9">
        <v>42.655999999999999</v>
      </c>
      <c r="AG18" s="9">
        <v>44.865000000000002</v>
      </c>
      <c r="AH18" s="9">
        <v>134.25299999999999</v>
      </c>
      <c r="AI18" s="9">
        <v>59.048999999999999</v>
      </c>
      <c r="AJ18" s="9">
        <v>75.203999999999994</v>
      </c>
      <c r="AK18" s="9">
        <v>1122.934</v>
      </c>
      <c r="AL18" s="9">
        <v>605.48099999999999</v>
      </c>
      <c r="AM18" s="9">
        <v>517.45299999999997</v>
      </c>
      <c r="AN18" s="9">
        <v>484.53</v>
      </c>
      <c r="AO18" s="9">
        <v>254.197</v>
      </c>
      <c r="AP18" s="9">
        <v>230.333</v>
      </c>
      <c r="AQ18" s="9">
        <v>168.87100000000001</v>
      </c>
      <c r="AR18" s="9">
        <v>90.382000000000005</v>
      </c>
      <c r="AS18" s="9">
        <v>78.489000000000004</v>
      </c>
      <c r="AT18" s="9">
        <v>135.12899999999999</v>
      </c>
      <c r="AU18" s="9">
        <v>68.881</v>
      </c>
      <c r="AV18" s="9">
        <v>66.248000000000005</v>
      </c>
      <c r="AW18" s="9">
        <v>180.53</v>
      </c>
      <c r="AX18" s="9">
        <v>94.933999999999997</v>
      </c>
      <c r="AY18" s="9">
        <v>85.596000000000004</v>
      </c>
      <c r="AZ18" s="9">
        <v>638.404</v>
      </c>
      <c r="BA18" s="9">
        <v>351.28399999999999</v>
      </c>
      <c r="BB18" s="9">
        <v>287.12</v>
      </c>
      <c r="BC18" s="9">
        <v>247.74</v>
      </c>
      <c r="BD18" s="9">
        <v>130.62</v>
      </c>
      <c r="BE18" s="9">
        <v>117.12</v>
      </c>
      <c r="BF18" s="9">
        <v>390.66399999999999</v>
      </c>
      <c r="BG18" s="9">
        <v>220.66399999999999</v>
      </c>
      <c r="BH18" s="9">
        <v>170</v>
      </c>
      <c r="BI18" s="9">
        <v>256.66399999999999</v>
      </c>
      <c r="BJ18" s="9">
        <v>135.72800000000001</v>
      </c>
      <c r="BK18" s="9">
        <v>120.93600000000001</v>
      </c>
      <c r="BL18" s="9">
        <v>134</v>
      </c>
      <c r="BM18" s="9">
        <v>84.936000000000007</v>
      </c>
      <c r="BN18" s="9">
        <v>49.064</v>
      </c>
      <c r="BO18" s="9">
        <v>162.10400000000001</v>
      </c>
      <c r="BP18" s="9">
        <v>79.783000000000001</v>
      </c>
      <c r="BQ18" s="9">
        <v>82.320999999999998</v>
      </c>
      <c r="BR18" s="9">
        <v>1270.0909999999999</v>
      </c>
      <c r="BS18" s="9">
        <v>673.52499999999998</v>
      </c>
      <c r="BT18" s="9">
        <v>596.56600000000003</v>
      </c>
      <c r="BU18" s="9">
        <v>2120.3339999999998</v>
      </c>
      <c r="BV18" s="9">
        <v>1041.5409999999999</v>
      </c>
      <c r="BW18" s="9">
        <v>1078.7929999999999</v>
      </c>
      <c r="BX18" s="9">
        <v>412.916</v>
      </c>
      <c r="BY18" s="9">
        <v>194.316</v>
      </c>
      <c r="BZ18" s="9">
        <v>218.6</v>
      </c>
      <c r="CA18" s="9">
        <v>309.72399999999999</v>
      </c>
      <c r="CB18" s="9">
        <v>143.423</v>
      </c>
      <c r="CC18" s="9">
        <v>166.30099999999999</v>
      </c>
      <c r="CD18" s="9">
        <v>221.93899999999999</v>
      </c>
      <c r="CE18" s="9">
        <v>108.53100000000001</v>
      </c>
      <c r="CF18" s="9">
        <v>113.408</v>
      </c>
      <c r="CG18" s="9">
        <v>87.784999999999997</v>
      </c>
      <c r="CH18" s="9">
        <v>34.892000000000003</v>
      </c>
      <c r="CI18" s="9">
        <v>52.893000000000001</v>
      </c>
      <c r="CJ18" s="9">
        <v>32.03</v>
      </c>
      <c r="CK18" s="9">
        <v>10.013999999999999</v>
      </c>
      <c r="CL18" s="9">
        <v>22.015999999999998</v>
      </c>
      <c r="CM18" s="9">
        <v>25.707999999999998</v>
      </c>
      <c r="CN18" s="9">
        <v>14.901999999999999</v>
      </c>
      <c r="CO18" s="9">
        <v>10.805999999999999</v>
      </c>
      <c r="CP18" s="9">
        <v>77.483000000000004</v>
      </c>
      <c r="CQ18" s="9">
        <v>35.99</v>
      </c>
      <c r="CR18" s="9">
        <v>41.493000000000002</v>
      </c>
      <c r="CS18" s="9">
        <v>201.316</v>
      </c>
      <c r="CT18" s="9">
        <v>94.265000000000001</v>
      </c>
      <c r="CU18" s="9">
        <v>107.051</v>
      </c>
      <c r="CV18" s="9">
        <v>136.42599999999999</v>
      </c>
      <c r="CW18" s="9">
        <v>65.075999999999993</v>
      </c>
      <c r="CX18" s="9">
        <v>71.349000000000004</v>
      </c>
      <c r="CY18" s="9">
        <v>12.547000000000001</v>
      </c>
      <c r="CZ18" s="9">
        <v>3.2149999999999999</v>
      </c>
      <c r="DA18" s="9">
        <v>9.3330000000000002</v>
      </c>
      <c r="DB18" s="9">
        <v>64.89</v>
      </c>
      <c r="DC18" s="9">
        <v>29.189</v>
      </c>
      <c r="DD18" s="9">
        <v>35.701999999999998</v>
      </c>
      <c r="DE18" s="9">
        <v>63.98</v>
      </c>
      <c r="DF18" s="9">
        <v>36.409999999999997</v>
      </c>
      <c r="DG18" s="9">
        <v>27.568999999999999</v>
      </c>
      <c r="DH18" s="9">
        <v>21.4</v>
      </c>
      <c r="DI18" s="9">
        <v>13.205</v>
      </c>
      <c r="DJ18" s="9">
        <v>8.1950000000000003</v>
      </c>
      <c r="DK18" s="9">
        <v>25.678000000000001</v>
      </c>
      <c r="DL18" s="9">
        <v>14.706</v>
      </c>
      <c r="DM18" s="9">
        <v>10.972</v>
      </c>
      <c r="DN18" s="9">
        <v>5.202</v>
      </c>
      <c r="DO18" s="9">
        <v>2.726</v>
      </c>
      <c r="DP18" s="9">
        <v>2.476</v>
      </c>
      <c r="DQ18" s="9">
        <v>38.301000000000002</v>
      </c>
      <c r="DR18" s="9">
        <v>21.704000000000001</v>
      </c>
      <c r="DS18" s="9">
        <v>16.597000000000001</v>
      </c>
      <c r="DT18" s="9">
        <v>274.59300000000002</v>
      </c>
      <c r="DU18" s="9">
        <v>143.185</v>
      </c>
      <c r="DV18" s="9">
        <v>131.40799999999999</v>
      </c>
      <c r="DW18" s="9">
        <v>54.220999999999997</v>
      </c>
      <c r="DX18" s="9">
        <v>26.45</v>
      </c>
      <c r="DY18" s="9">
        <v>27.771000000000001</v>
      </c>
      <c r="DZ18" s="9">
        <v>14.856999999999999</v>
      </c>
      <c r="EA18" s="9">
        <v>7.5730000000000004</v>
      </c>
      <c r="EB18" s="9">
        <v>7.2839999999999998</v>
      </c>
      <c r="EC18" s="9">
        <v>14.255000000000001</v>
      </c>
      <c r="ED18" s="9">
        <v>7.2919999999999998</v>
      </c>
      <c r="EE18" s="9">
        <v>6.9619999999999997</v>
      </c>
      <c r="EF18" s="9">
        <v>25.11</v>
      </c>
      <c r="EG18" s="9">
        <v>11.585000000000001</v>
      </c>
      <c r="EH18" s="9">
        <v>13.525</v>
      </c>
      <c r="EI18" s="9">
        <v>220.37200000000001</v>
      </c>
      <c r="EJ18" s="9">
        <v>116.735</v>
      </c>
      <c r="EK18" s="9">
        <v>103.637</v>
      </c>
      <c r="EL18" s="9">
        <v>89.534999999999997</v>
      </c>
      <c r="EM18" s="9">
        <v>47.198999999999998</v>
      </c>
      <c r="EN18" s="9">
        <v>42.335999999999999</v>
      </c>
      <c r="EO18" s="9">
        <v>22.052</v>
      </c>
      <c r="EP18" s="9">
        <v>11.787000000000001</v>
      </c>
      <c r="EQ18" s="9">
        <v>10.266</v>
      </c>
      <c r="ER18" s="9">
        <v>28.396000000000001</v>
      </c>
      <c r="ES18" s="9">
        <v>14.488</v>
      </c>
      <c r="ET18" s="9">
        <v>13.907999999999999</v>
      </c>
      <c r="EU18" s="9">
        <v>39.087000000000003</v>
      </c>
      <c r="EV18" s="9">
        <v>20.923999999999999</v>
      </c>
      <c r="EW18" s="9">
        <v>18.163</v>
      </c>
      <c r="EX18" s="9">
        <v>130.83699999999999</v>
      </c>
      <c r="EY18" s="9">
        <v>69.537000000000006</v>
      </c>
      <c r="EZ18" s="9">
        <v>61.301000000000002</v>
      </c>
      <c r="FA18" s="9">
        <v>48.747999999999998</v>
      </c>
      <c r="FB18" s="9">
        <v>25.003</v>
      </c>
      <c r="FC18" s="9">
        <v>23.745000000000001</v>
      </c>
      <c r="FD18" s="9">
        <v>82.088999999999999</v>
      </c>
      <c r="FE18" s="9">
        <v>44.533999999999999</v>
      </c>
      <c r="FF18" s="9">
        <v>37.555</v>
      </c>
      <c r="FG18" s="9">
        <v>48.820999999999998</v>
      </c>
      <c r="FH18" s="9">
        <v>25.46</v>
      </c>
      <c r="FI18" s="9">
        <v>23.361000000000001</v>
      </c>
      <c r="FJ18" s="9">
        <v>33.268000000000001</v>
      </c>
      <c r="FK18" s="9">
        <v>19.074000000000002</v>
      </c>
      <c r="FL18" s="9">
        <v>14.194000000000001</v>
      </c>
      <c r="FM18" s="9">
        <v>24.300999999999998</v>
      </c>
      <c r="FN18" s="9">
        <v>12.516</v>
      </c>
      <c r="FO18" s="9">
        <v>11.786</v>
      </c>
      <c r="FP18" s="9">
        <v>250.292</v>
      </c>
      <c r="FQ18" s="9">
        <v>130.66999999999999</v>
      </c>
      <c r="FR18" s="9">
        <v>119.622</v>
      </c>
      <c r="FS18" s="9">
        <v>462.09199999999998</v>
      </c>
      <c r="FT18" s="9">
        <v>227.244</v>
      </c>
      <c r="FU18" s="9">
        <v>234.84800000000001</v>
      </c>
      <c r="FV18" s="9">
        <v>77.542000000000002</v>
      </c>
      <c r="FW18" s="9">
        <v>36.320999999999998</v>
      </c>
      <c r="FX18" s="9">
        <v>41.220999999999997</v>
      </c>
      <c r="FY18" s="9">
        <v>56.875999999999998</v>
      </c>
      <c r="FZ18" s="9">
        <v>28.15</v>
      </c>
      <c r="GA18" s="9">
        <v>28.725999999999999</v>
      </c>
      <c r="GB18" s="9">
        <v>37.673999999999999</v>
      </c>
      <c r="GC18" s="9">
        <v>19.276</v>
      </c>
      <c r="GD18" s="9">
        <v>18.398</v>
      </c>
      <c r="GE18" s="9">
        <v>19.202000000000002</v>
      </c>
      <c r="GF18" s="9">
        <v>8.8729999999999993</v>
      </c>
      <c r="GG18" s="9">
        <v>10.327999999999999</v>
      </c>
      <c r="GH18" s="9">
        <v>6.5129999999999999</v>
      </c>
      <c r="GI18" s="9">
        <v>2.3250000000000002</v>
      </c>
      <c r="GJ18" s="9">
        <v>4.1870000000000003</v>
      </c>
      <c r="GK18" s="9">
        <v>4.3840000000000003</v>
      </c>
      <c r="GL18" s="9">
        <v>1.909</v>
      </c>
      <c r="GM18" s="9">
        <v>2.4750000000000001</v>
      </c>
      <c r="GN18" s="9">
        <v>16.280999999999999</v>
      </c>
      <c r="GO18" s="9">
        <v>6.2619999999999996</v>
      </c>
      <c r="GP18" s="9">
        <v>10.02</v>
      </c>
      <c r="GQ18" s="9">
        <v>33.207999999999998</v>
      </c>
      <c r="GR18" s="9">
        <v>14.76</v>
      </c>
      <c r="GS18" s="9">
        <v>18.449000000000002</v>
      </c>
      <c r="GT18" s="9">
        <v>21.335999999999999</v>
      </c>
      <c r="GU18" s="9">
        <v>10.723000000000001</v>
      </c>
      <c r="GV18" s="9">
        <v>10.613</v>
      </c>
      <c r="GW18" s="9">
        <v>2.258</v>
      </c>
      <c r="GX18" s="9">
        <v>0.60599999999999998</v>
      </c>
      <c r="GY18" s="9">
        <v>1.6519999999999999</v>
      </c>
      <c r="GZ18" s="9">
        <v>11.872999999999999</v>
      </c>
      <c r="HA18" s="9">
        <v>4.0369999999999999</v>
      </c>
      <c r="HB18" s="9">
        <v>7.8360000000000003</v>
      </c>
      <c r="HC18" s="9">
        <v>11.759</v>
      </c>
      <c r="HD18" s="9">
        <v>5.9269999999999996</v>
      </c>
      <c r="HE18" s="9">
        <v>5.8319999999999999</v>
      </c>
      <c r="HF18" s="9">
        <v>2.6669999999999998</v>
      </c>
      <c r="HG18" s="9">
        <v>1.4750000000000001</v>
      </c>
      <c r="HH18" s="9">
        <v>1.1930000000000001</v>
      </c>
      <c r="HI18" s="9">
        <v>2.9660000000000002</v>
      </c>
      <c r="HJ18" s="9">
        <v>1.7929999999999999</v>
      </c>
      <c r="HK18" s="9">
        <v>1.1719999999999999</v>
      </c>
      <c r="HL18" s="9">
        <v>0.77700000000000002</v>
      </c>
      <c r="HM18" s="9">
        <v>0.54800000000000004</v>
      </c>
      <c r="HN18" s="9">
        <v>0.22800000000000001</v>
      </c>
      <c r="HO18" s="9">
        <v>8.7929999999999993</v>
      </c>
      <c r="HP18" s="9">
        <v>4.1340000000000003</v>
      </c>
      <c r="HQ18" s="9">
        <v>4.6589999999999998</v>
      </c>
      <c r="HR18" s="9">
        <v>108.14100000000001</v>
      </c>
      <c r="HS18" s="9">
        <v>54.337000000000003</v>
      </c>
      <c r="HT18" s="9">
        <v>53.804000000000002</v>
      </c>
      <c r="HU18" s="9">
        <v>24.292000000000002</v>
      </c>
      <c r="HV18" s="9">
        <v>12.023</v>
      </c>
      <c r="HW18" s="9">
        <v>12.269</v>
      </c>
      <c r="HX18" s="9">
        <v>5.36</v>
      </c>
      <c r="HY18" s="9">
        <v>2.6850000000000001</v>
      </c>
      <c r="HZ18" s="9">
        <v>2.6749999999999998</v>
      </c>
      <c r="IA18" s="9">
        <v>6.6550000000000002</v>
      </c>
      <c r="IB18" s="9">
        <v>3.298</v>
      </c>
      <c r="IC18" s="9">
        <v>3.3559999999999999</v>
      </c>
      <c r="ID18" s="9">
        <v>12.278</v>
      </c>
      <c r="IE18" s="9">
        <v>6.04</v>
      </c>
      <c r="IF18" s="9">
        <v>6.2380000000000004</v>
      </c>
      <c r="IG18" s="9">
        <v>83.849000000000004</v>
      </c>
      <c r="IH18" s="9">
        <v>42.314</v>
      </c>
      <c r="II18" s="9">
        <v>41.533999999999999</v>
      </c>
      <c r="IJ18" s="9">
        <v>40.231000000000002</v>
      </c>
      <c r="IK18" s="9">
        <v>19.422000000000001</v>
      </c>
      <c r="IL18" s="9">
        <v>20.81</v>
      </c>
      <c r="IM18" s="9">
        <v>11.856999999999999</v>
      </c>
      <c r="IN18" s="9">
        <v>5.032</v>
      </c>
      <c r="IO18" s="9">
        <v>6.8250000000000002</v>
      </c>
      <c r="IP18" s="9">
        <v>11.308</v>
      </c>
      <c r="IQ18" s="9">
        <v>5.3380000000000001</v>
      </c>
    </row>
    <row r="19" spans="1:251">
      <c r="A19" s="10">
        <v>44958</v>
      </c>
      <c r="B19" s="9">
        <v>1.988</v>
      </c>
      <c r="C19" s="9">
        <v>3.6360000000000001</v>
      </c>
      <c r="D19" s="9">
        <v>39.045999999999999</v>
      </c>
      <c r="E19" s="9">
        <v>14.792</v>
      </c>
      <c r="F19" s="9">
        <v>24.254000000000001</v>
      </c>
      <c r="G19" s="9">
        <v>37.613999999999997</v>
      </c>
      <c r="H19" s="9">
        <v>19.699000000000002</v>
      </c>
      <c r="I19" s="9">
        <v>17.914999999999999</v>
      </c>
      <c r="J19" s="9">
        <v>12.244</v>
      </c>
      <c r="K19" s="9">
        <v>6.6829999999999998</v>
      </c>
      <c r="L19" s="9">
        <v>5.5609999999999999</v>
      </c>
      <c r="M19" s="9">
        <v>14.333</v>
      </c>
      <c r="N19" s="9">
        <v>7.2140000000000004</v>
      </c>
      <c r="O19" s="9">
        <v>7.1189999999999998</v>
      </c>
      <c r="P19" s="9">
        <v>2.1</v>
      </c>
      <c r="Q19" s="9">
        <v>1.04</v>
      </c>
      <c r="R19" s="9">
        <v>1.06</v>
      </c>
      <c r="S19" s="9">
        <v>23.280999999999999</v>
      </c>
      <c r="T19" s="9">
        <v>12.484999999999999</v>
      </c>
      <c r="U19" s="9">
        <v>10.795999999999999</v>
      </c>
      <c r="V19" s="9">
        <v>1472.6769999999999</v>
      </c>
      <c r="W19" s="9">
        <v>777.80700000000002</v>
      </c>
      <c r="X19" s="9">
        <v>694.86900000000003</v>
      </c>
      <c r="Y19" s="9">
        <v>318.01100000000002</v>
      </c>
      <c r="Z19" s="9">
        <v>160.62700000000001</v>
      </c>
      <c r="AA19" s="9">
        <v>157.38399999999999</v>
      </c>
      <c r="AB19" s="9">
        <v>75.814999999999998</v>
      </c>
      <c r="AC19" s="9">
        <v>33.872999999999998</v>
      </c>
      <c r="AD19" s="9">
        <v>41.942</v>
      </c>
      <c r="AE19" s="9">
        <v>99.923000000000002</v>
      </c>
      <c r="AF19" s="9">
        <v>53.917000000000002</v>
      </c>
      <c r="AG19" s="9">
        <v>46.006</v>
      </c>
      <c r="AH19" s="9">
        <v>142.273</v>
      </c>
      <c r="AI19" s="9">
        <v>72.837000000000003</v>
      </c>
      <c r="AJ19" s="9">
        <v>69.436000000000007</v>
      </c>
      <c r="AK19" s="9">
        <v>1154.6659999999999</v>
      </c>
      <c r="AL19" s="9">
        <v>617.17999999999995</v>
      </c>
      <c r="AM19" s="9">
        <v>537.48500000000001</v>
      </c>
      <c r="AN19" s="9">
        <v>533.48900000000003</v>
      </c>
      <c r="AO19" s="9">
        <v>277.77499999999998</v>
      </c>
      <c r="AP19" s="9">
        <v>255.71299999999999</v>
      </c>
      <c r="AQ19" s="9">
        <v>179.56299999999999</v>
      </c>
      <c r="AR19" s="9">
        <v>87.932000000000002</v>
      </c>
      <c r="AS19" s="9">
        <v>91.631</v>
      </c>
      <c r="AT19" s="9">
        <v>175.39099999999999</v>
      </c>
      <c r="AU19" s="9">
        <v>96.593000000000004</v>
      </c>
      <c r="AV19" s="9">
        <v>78.796999999999997</v>
      </c>
      <c r="AW19" s="9">
        <v>178.535</v>
      </c>
      <c r="AX19" s="9">
        <v>93.25</v>
      </c>
      <c r="AY19" s="9">
        <v>85.284999999999997</v>
      </c>
      <c r="AZ19" s="9">
        <v>621.17700000000002</v>
      </c>
      <c r="BA19" s="9">
        <v>339.40499999999997</v>
      </c>
      <c r="BB19" s="9">
        <v>281.77199999999999</v>
      </c>
      <c r="BC19" s="9">
        <v>239.05600000000001</v>
      </c>
      <c r="BD19" s="9">
        <v>128.57</v>
      </c>
      <c r="BE19" s="9">
        <v>110.485</v>
      </c>
      <c r="BF19" s="9">
        <v>382.12099999999998</v>
      </c>
      <c r="BG19" s="9">
        <v>210.83500000000001</v>
      </c>
      <c r="BH19" s="9">
        <v>171.28700000000001</v>
      </c>
      <c r="BI19" s="9">
        <v>246.751</v>
      </c>
      <c r="BJ19" s="9">
        <v>133.059</v>
      </c>
      <c r="BK19" s="9">
        <v>113.691</v>
      </c>
      <c r="BL19" s="9">
        <v>135.37100000000001</v>
      </c>
      <c r="BM19" s="9">
        <v>77.775000000000006</v>
      </c>
      <c r="BN19" s="9">
        <v>57.594999999999999</v>
      </c>
      <c r="BO19" s="9">
        <v>147.20699999999999</v>
      </c>
      <c r="BP19" s="9">
        <v>78.191000000000003</v>
      </c>
      <c r="BQ19" s="9">
        <v>69.015000000000001</v>
      </c>
      <c r="BR19" s="9">
        <v>1325.47</v>
      </c>
      <c r="BS19" s="9">
        <v>699.61599999999999</v>
      </c>
      <c r="BT19" s="9">
        <v>625.85400000000004</v>
      </c>
      <c r="BU19" s="9">
        <v>2195.79</v>
      </c>
      <c r="BV19" s="9">
        <v>1080.5609999999999</v>
      </c>
      <c r="BW19" s="9">
        <v>1115.23</v>
      </c>
      <c r="BX19" s="9">
        <v>401.96699999999998</v>
      </c>
      <c r="BY19" s="9">
        <v>188.65899999999999</v>
      </c>
      <c r="BZ19" s="9">
        <v>213.30799999999999</v>
      </c>
      <c r="CA19" s="9">
        <v>289.78500000000003</v>
      </c>
      <c r="CB19" s="9">
        <v>140.71899999999999</v>
      </c>
      <c r="CC19" s="9">
        <v>149.066</v>
      </c>
      <c r="CD19" s="9">
        <v>0</v>
      </c>
      <c r="CE19" s="9">
        <v>0</v>
      </c>
      <c r="CF19" s="9">
        <v>0</v>
      </c>
      <c r="CG19" s="9">
        <v>89.840999999999994</v>
      </c>
      <c r="CH19" s="9">
        <v>39.341000000000001</v>
      </c>
      <c r="CI19" s="9">
        <v>50.5</v>
      </c>
      <c r="CJ19" s="9">
        <v>30.119</v>
      </c>
      <c r="CK19" s="9">
        <v>13.792</v>
      </c>
      <c r="CL19" s="9">
        <v>16.327000000000002</v>
      </c>
      <c r="CM19" s="9">
        <v>22.664000000000001</v>
      </c>
      <c r="CN19" s="9">
        <v>14.523999999999999</v>
      </c>
      <c r="CO19" s="9">
        <v>8.1389999999999993</v>
      </c>
      <c r="CP19" s="9">
        <v>89.519000000000005</v>
      </c>
      <c r="CQ19" s="9">
        <v>33.415999999999997</v>
      </c>
      <c r="CR19" s="9">
        <v>56.103000000000002</v>
      </c>
      <c r="CS19" s="9">
        <v>193.28800000000001</v>
      </c>
      <c r="CT19" s="9">
        <v>92.444000000000003</v>
      </c>
      <c r="CU19" s="9">
        <v>100.843</v>
      </c>
      <c r="CV19" s="9">
        <v>124.536</v>
      </c>
      <c r="CW19" s="9">
        <v>67.543000000000006</v>
      </c>
      <c r="CX19" s="9">
        <v>56.994</v>
      </c>
      <c r="CY19" s="9">
        <v>12.564</v>
      </c>
      <c r="CZ19" s="9">
        <v>5.569</v>
      </c>
      <c r="DA19" s="9">
        <v>6.9950000000000001</v>
      </c>
      <c r="DB19" s="9">
        <v>68.751000000000005</v>
      </c>
      <c r="DC19" s="9">
        <v>24.902000000000001</v>
      </c>
      <c r="DD19" s="9">
        <v>43.85</v>
      </c>
      <c r="DE19" s="9">
        <v>66.100999999999999</v>
      </c>
      <c r="DF19" s="9">
        <v>33.688000000000002</v>
      </c>
      <c r="DG19" s="9">
        <v>32.414000000000001</v>
      </c>
      <c r="DH19" s="9">
        <v>16.901</v>
      </c>
      <c r="DI19" s="9">
        <v>9.2870000000000008</v>
      </c>
      <c r="DJ19" s="9">
        <v>7.6139999999999999</v>
      </c>
      <c r="DK19" s="9">
        <v>22.67</v>
      </c>
      <c r="DL19" s="9">
        <v>10.648999999999999</v>
      </c>
      <c r="DM19" s="9">
        <v>12.022</v>
      </c>
      <c r="DN19" s="9">
        <v>4.2240000000000002</v>
      </c>
      <c r="DO19" s="9">
        <v>1.96</v>
      </c>
      <c r="DP19" s="9">
        <v>2.2650000000000001</v>
      </c>
      <c r="DQ19" s="9">
        <v>43.430999999999997</v>
      </c>
      <c r="DR19" s="9">
        <v>23.039000000000001</v>
      </c>
      <c r="DS19" s="9">
        <v>20.391999999999999</v>
      </c>
      <c r="DT19" s="9">
        <v>284.04399999999998</v>
      </c>
      <c r="DU19" s="9">
        <v>145.86199999999999</v>
      </c>
      <c r="DV19" s="9">
        <v>138.18299999999999</v>
      </c>
      <c r="DW19" s="9">
        <v>61.414999999999999</v>
      </c>
      <c r="DX19" s="9">
        <v>29.931000000000001</v>
      </c>
      <c r="DY19" s="9">
        <v>31.484000000000002</v>
      </c>
      <c r="DZ19" s="9">
        <v>16.309000000000001</v>
      </c>
      <c r="EA19" s="9">
        <v>7.444</v>
      </c>
      <c r="EB19" s="9">
        <v>8.8650000000000002</v>
      </c>
      <c r="EC19" s="9">
        <v>16.068999999999999</v>
      </c>
      <c r="ED19" s="9">
        <v>7.4790000000000001</v>
      </c>
      <c r="EE19" s="9">
        <v>8.59</v>
      </c>
      <c r="EF19" s="9">
        <v>29.036000000000001</v>
      </c>
      <c r="EG19" s="9">
        <v>15.007</v>
      </c>
      <c r="EH19" s="9">
        <v>14.029</v>
      </c>
      <c r="EI19" s="9">
        <v>222.63</v>
      </c>
      <c r="EJ19" s="9">
        <v>115.931</v>
      </c>
      <c r="EK19" s="9">
        <v>106.699</v>
      </c>
      <c r="EL19" s="9">
        <v>94.355000000000004</v>
      </c>
      <c r="EM19" s="9">
        <v>48.094000000000001</v>
      </c>
      <c r="EN19" s="9">
        <v>46.261000000000003</v>
      </c>
      <c r="EO19" s="9">
        <v>28.384</v>
      </c>
      <c r="EP19" s="9">
        <v>14.984</v>
      </c>
      <c r="EQ19" s="9">
        <v>13.4</v>
      </c>
      <c r="ER19" s="9">
        <v>31.14</v>
      </c>
      <c r="ES19" s="9">
        <v>15.805999999999999</v>
      </c>
      <c r="ET19" s="9">
        <v>15.334</v>
      </c>
      <c r="EU19" s="9">
        <v>34.831000000000003</v>
      </c>
      <c r="EV19" s="9">
        <v>17.303999999999998</v>
      </c>
      <c r="EW19" s="9">
        <v>17.527999999999999</v>
      </c>
      <c r="EX19" s="9">
        <v>128.27500000000001</v>
      </c>
      <c r="EY19" s="9">
        <v>67.837000000000003</v>
      </c>
      <c r="EZ19" s="9">
        <v>60.438000000000002</v>
      </c>
      <c r="FA19" s="9">
        <v>46.607999999999997</v>
      </c>
      <c r="FB19" s="9">
        <v>25.728000000000002</v>
      </c>
      <c r="FC19" s="9">
        <v>20.879000000000001</v>
      </c>
      <c r="FD19" s="9">
        <v>81.667000000000002</v>
      </c>
      <c r="FE19" s="9">
        <v>42.107999999999997</v>
      </c>
      <c r="FF19" s="9">
        <v>39.558</v>
      </c>
      <c r="FG19" s="9">
        <v>46.734999999999999</v>
      </c>
      <c r="FH19" s="9">
        <v>24.837</v>
      </c>
      <c r="FI19" s="9">
        <v>21.898</v>
      </c>
      <c r="FJ19" s="9">
        <v>34.932000000000002</v>
      </c>
      <c r="FK19" s="9">
        <v>17.271999999999998</v>
      </c>
      <c r="FL19" s="9">
        <v>17.66</v>
      </c>
      <c r="FM19" s="9">
        <v>29.099</v>
      </c>
      <c r="FN19" s="9">
        <v>14.494</v>
      </c>
      <c r="FO19" s="9">
        <v>14.605</v>
      </c>
      <c r="FP19" s="9">
        <v>254.94499999999999</v>
      </c>
      <c r="FQ19" s="9">
        <v>131.36699999999999</v>
      </c>
      <c r="FR19" s="9">
        <v>123.578</v>
      </c>
      <c r="FS19" s="9">
        <v>466.71499999999997</v>
      </c>
      <c r="FT19" s="9">
        <v>229.29400000000001</v>
      </c>
      <c r="FU19" s="9">
        <v>237.422</v>
      </c>
      <c r="FV19" s="9">
        <v>85.475999999999999</v>
      </c>
      <c r="FW19" s="9">
        <v>41.774999999999999</v>
      </c>
      <c r="FX19" s="9">
        <v>43.7</v>
      </c>
      <c r="FY19" s="9">
        <v>59.107999999999997</v>
      </c>
      <c r="FZ19" s="9">
        <v>29.431000000000001</v>
      </c>
      <c r="GA19" s="9">
        <v>29.677</v>
      </c>
      <c r="GB19" s="9">
        <v>0</v>
      </c>
      <c r="GC19" s="9">
        <v>0</v>
      </c>
      <c r="GD19" s="9">
        <v>0</v>
      </c>
      <c r="GE19" s="9">
        <v>20.364000000000001</v>
      </c>
      <c r="GF19" s="9">
        <v>10.823</v>
      </c>
      <c r="GG19" s="9">
        <v>9.5410000000000004</v>
      </c>
      <c r="GH19" s="9">
        <v>6.4390000000000001</v>
      </c>
      <c r="GI19" s="9">
        <v>2.581</v>
      </c>
      <c r="GJ19" s="9">
        <v>3.8580000000000001</v>
      </c>
      <c r="GK19" s="9">
        <v>5.9160000000000004</v>
      </c>
      <c r="GL19" s="9">
        <v>3.5139999999999998</v>
      </c>
      <c r="GM19" s="9">
        <v>2.403</v>
      </c>
      <c r="GN19" s="9">
        <v>20.451000000000001</v>
      </c>
      <c r="GO19" s="9">
        <v>8.83</v>
      </c>
      <c r="GP19" s="9">
        <v>11.621</v>
      </c>
      <c r="GQ19" s="9">
        <v>41.524999999999999</v>
      </c>
      <c r="GR19" s="9">
        <v>19.170000000000002</v>
      </c>
      <c r="GS19" s="9">
        <v>22.355</v>
      </c>
      <c r="GT19" s="9">
        <v>25.663</v>
      </c>
      <c r="GU19" s="9">
        <v>12.568</v>
      </c>
      <c r="GV19" s="9">
        <v>13.095000000000001</v>
      </c>
      <c r="GW19" s="9">
        <v>2.661</v>
      </c>
      <c r="GX19" s="9">
        <v>0.65300000000000002</v>
      </c>
      <c r="GY19" s="9">
        <v>2.0089999999999999</v>
      </c>
      <c r="GZ19" s="9">
        <v>15.862</v>
      </c>
      <c r="HA19" s="9">
        <v>6.6020000000000003</v>
      </c>
      <c r="HB19" s="9">
        <v>9.26</v>
      </c>
      <c r="HC19" s="9">
        <v>13.942</v>
      </c>
      <c r="HD19" s="9">
        <v>7.6689999999999996</v>
      </c>
      <c r="HE19" s="9">
        <v>6.2729999999999997</v>
      </c>
      <c r="HF19" s="9">
        <v>4.3289999999999997</v>
      </c>
      <c r="HG19" s="9">
        <v>2.5070000000000001</v>
      </c>
      <c r="HH19" s="9">
        <v>1.8220000000000001</v>
      </c>
      <c r="HI19" s="9">
        <v>3.4359999999999999</v>
      </c>
      <c r="HJ19" s="9">
        <v>1.927</v>
      </c>
      <c r="HK19" s="9">
        <v>1.51</v>
      </c>
      <c r="HL19" s="9">
        <v>0.24199999999999999</v>
      </c>
      <c r="HM19" s="9">
        <v>0</v>
      </c>
      <c r="HN19" s="9">
        <v>0.24199999999999999</v>
      </c>
      <c r="HO19" s="9">
        <v>10.506</v>
      </c>
      <c r="HP19" s="9">
        <v>5.742</v>
      </c>
      <c r="HQ19" s="9">
        <v>4.7629999999999999</v>
      </c>
      <c r="HR19" s="9">
        <v>112.69799999999999</v>
      </c>
      <c r="HS19" s="9">
        <v>56.460999999999999</v>
      </c>
      <c r="HT19" s="9">
        <v>56.235999999999997</v>
      </c>
      <c r="HU19" s="9">
        <v>23.315000000000001</v>
      </c>
      <c r="HV19" s="9">
        <v>12.134</v>
      </c>
      <c r="HW19" s="9">
        <v>11.180999999999999</v>
      </c>
      <c r="HX19" s="9">
        <v>6.9880000000000004</v>
      </c>
      <c r="HY19" s="9">
        <v>3.6230000000000002</v>
      </c>
      <c r="HZ19" s="9">
        <v>3.3650000000000002</v>
      </c>
      <c r="IA19" s="9">
        <v>6.0190000000000001</v>
      </c>
      <c r="IB19" s="9">
        <v>3.524</v>
      </c>
      <c r="IC19" s="9">
        <v>2.4950000000000001</v>
      </c>
      <c r="ID19" s="9">
        <v>10.308999999999999</v>
      </c>
      <c r="IE19" s="9">
        <v>4.9870000000000001</v>
      </c>
      <c r="IF19" s="9">
        <v>5.3209999999999997</v>
      </c>
      <c r="IG19" s="9">
        <v>89.382999999999996</v>
      </c>
      <c r="IH19" s="9">
        <v>44.328000000000003</v>
      </c>
      <c r="II19" s="9">
        <v>45.055</v>
      </c>
      <c r="IJ19" s="9">
        <v>43.408999999999999</v>
      </c>
      <c r="IK19" s="9">
        <v>20.983000000000001</v>
      </c>
      <c r="IL19" s="9">
        <v>22.425000000000001</v>
      </c>
      <c r="IM19" s="9">
        <v>16.731999999999999</v>
      </c>
      <c r="IN19" s="9">
        <v>8.6210000000000004</v>
      </c>
      <c r="IO19" s="9">
        <v>8.1110000000000007</v>
      </c>
      <c r="IP19" s="9">
        <v>12.811999999999999</v>
      </c>
      <c r="IQ19" s="9">
        <v>5.9160000000000004</v>
      </c>
    </row>
    <row r="20" spans="1:251">
      <c r="A20" s="10">
        <v>45323</v>
      </c>
      <c r="B20" s="9">
        <v>2.4009999999999998</v>
      </c>
      <c r="C20" s="9">
        <v>4.0369999999999999</v>
      </c>
      <c r="D20" s="9">
        <v>40.828000000000003</v>
      </c>
      <c r="E20" s="9">
        <v>17.390999999999998</v>
      </c>
      <c r="F20" s="9">
        <v>23.437999999999999</v>
      </c>
      <c r="G20" s="9">
        <v>33.731000000000002</v>
      </c>
      <c r="H20" s="9">
        <v>18.202000000000002</v>
      </c>
      <c r="I20" s="9">
        <v>15.529</v>
      </c>
      <c r="J20" s="9">
        <v>13.109</v>
      </c>
      <c r="K20" s="9">
        <v>6.5010000000000003</v>
      </c>
      <c r="L20" s="9">
        <v>6.6079999999999997</v>
      </c>
      <c r="M20" s="9">
        <v>11.835000000000001</v>
      </c>
      <c r="N20" s="9">
        <v>6.78</v>
      </c>
      <c r="O20" s="9">
        <v>5.0540000000000003</v>
      </c>
      <c r="P20" s="9">
        <v>1.4990000000000001</v>
      </c>
      <c r="Q20" s="9">
        <v>0.70099999999999996</v>
      </c>
      <c r="R20" s="9">
        <v>0.79800000000000004</v>
      </c>
      <c r="S20" s="9">
        <v>21.896000000000001</v>
      </c>
      <c r="T20" s="9">
        <v>11.420999999999999</v>
      </c>
      <c r="U20" s="9">
        <v>10.475</v>
      </c>
      <c r="V20" s="9">
        <v>1531.3520000000001</v>
      </c>
      <c r="W20" s="9">
        <v>809.21299999999997</v>
      </c>
      <c r="X20" s="9">
        <v>722.13900000000001</v>
      </c>
      <c r="Y20" s="9">
        <v>298.19799999999998</v>
      </c>
      <c r="Z20" s="9">
        <v>142.12799999999999</v>
      </c>
      <c r="AA20" s="9">
        <v>156.06899999999999</v>
      </c>
      <c r="AB20" s="9">
        <v>79.950999999999993</v>
      </c>
      <c r="AC20" s="9">
        <v>37.320999999999998</v>
      </c>
      <c r="AD20" s="9">
        <v>42.63</v>
      </c>
      <c r="AE20" s="9">
        <v>77.522000000000006</v>
      </c>
      <c r="AF20" s="9">
        <v>41.762</v>
      </c>
      <c r="AG20" s="9">
        <v>35.76</v>
      </c>
      <c r="AH20" s="9">
        <v>140.72499999999999</v>
      </c>
      <c r="AI20" s="9">
        <v>63.045999999999999</v>
      </c>
      <c r="AJ20" s="9">
        <v>77.680000000000007</v>
      </c>
      <c r="AK20" s="9">
        <v>1233.154</v>
      </c>
      <c r="AL20" s="9">
        <v>667.08500000000004</v>
      </c>
      <c r="AM20" s="9">
        <v>566.07000000000005</v>
      </c>
      <c r="AN20" s="9">
        <v>622.61800000000005</v>
      </c>
      <c r="AO20" s="9">
        <v>315.947</v>
      </c>
      <c r="AP20" s="9">
        <v>306.67099999999999</v>
      </c>
      <c r="AQ20" s="9">
        <v>178.58099999999999</v>
      </c>
      <c r="AR20" s="9">
        <v>93.028999999999996</v>
      </c>
      <c r="AS20" s="9">
        <v>85.552000000000007</v>
      </c>
      <c r="AT20" s="9">
        <v>198.518</v>
      </c>
      <c r="AU20" s="9">
        <v>104.408</v>
      </c>
      <c r="AV20" s="9">
        <v>94.111000000000004</v>
      </c>
      <c r="AW20" s="9">
        <v>245.51900000000001</v>
      </c>
      <c r="AX20" s="9">
        <v>118.511</v>
      </c>
      <c r="AY20" s="9">
        <v>127.009</v>
      </c>
      <c r="AZ20" s="9">
        <v>610.53599999999994</v>
      </c>
      <c r="BA20" s="9">
        <v>351.137</v>
      </c>
      <c r="BB20" s="9">
        <v>259.399</v>
      </c>
      <c r="BC20" s="9">
        <v>234.203</v>
      </c>
      <c r="BD20" s="9">
        <v>131.511</v>
      </c>
      <c r="BE20" s="9">
        <v>102.69199999999999</v>
      </c>
      <c r="BF20" s="9">
        <v>376.33300000000003</v>
      </c>
      <c r="BG20" s="9">
        <v>219.626</v>
      </c>
      <c r="BH20" s="9">
        <v>156.70699999999999</v>
      </c>
      <c r="BI20" s="9">
        <v>245.12700000000001</v>
      </c>
      <c r="BJ20" s="9">
        <v>139.65899999999999</v>
      </c>
      <c r="BK20" s="9">
        <v>105.468</v>
      </c>
      <c r="BL20" s="9">
        <v>131.20599999999999</v>
      </c>
      <c r="BM20" s="9">
        <v>79.966999999999999</v>
      </c>
      <c r="BN20" s="9">
        <v>51.238999999999997</v>
      </c>
      <c r="BO20" s="9">
        <v>132.72900000000001</v>
      </c>
      <c r="BP20" s="9">
        <v>69.858999999999995</v>
      </c>
      <c r="BQ20" s="9">
        <v>62.87</v>
      </c>
      <c r="BR20" s="9">
        <v>1398.623</v>
      </c>
      <c r="BS20" s="9">
        <v>739.35500000000002</v>
      </c>
      <c r="BT20" s="9">
        <v>659.26900000000001</v>
      </c>
      <c r="BU20" s="9">
        <v>2278.9789999999998</v>
      </c>
      <c r="BV20" s="9">
        <v>1124.242</v>
      </c>
      <c r="BW20" s="9">
        <v>1154.7360000000001</v>
      </c>
      <c r="BX20" s="9">
        <v>407.02199999999999</v>
      </c>
      <c r="BY20" s="9">
        <v>202.19399999999999</v>
      </c>
      <c r="BZ20" s="9">
        <v>204.82900000000001</v>
      </c>
      <c r="CA20" s="9">
        <v>294.68</v>
      </c>
      <c r="CB20" s="9">
        <v>146.21600000000001</v>
      </c>
      <c r="CC20" s="9">
        <v>148.464</v>
      </c>
      <c r="CD20" s="9">
        <v>0</v>
      </c>
      <c r="CE20" s="9">
        <v>0</v>
      </c>
      <c r="CF20" s="9">
        <v>0</v>
      </c>
      <c r="CG20" s="9">
        <v>102.483</v>
      </c>
      <c r="CH20" s="9">
        <v>44.533999999999999</v>
      </c>
      <c r="CI20" s="9">
        <v>57.948999999999998</v>
      </c>
      <c r="CJ20" s="9">
        <v>32.012999999999998</v>
      </c>
      <c r="CK20" s="9">
        <v>10.849</v>
      </c>
      <c r="CL20" s="9">
        <v>21.164000000000001</v>
      </c>
      <c r="CM20" s="9">
        <v>28.238</v>
      </c>
      <c r="CN20" s="9">
        <v>16.189</v>
      </c>
      <c r="CO20" s="9">
        <v>12.048999999999999</v>
      </c>
      <c r="CP20" s="9">
        <v>84.103999999999999</v>
      </c>
      <c r="CQ20" s="9">
        <v>39.789000000000001</v>
      </c>
      <c r="CR20" s="9">
        <v>44.314999999999998</v>
      </c>
      <c r="CS20" s="9">
        <v>174.333</v>
      </c>
      <c r="CT20" s="9">
        <v>85.802999999999997</v>
      </c>
      <c r="CU20" s="9">
        <v>88.53</v>
      </c>
      <c r="CV20" s="9">
        <v>107.327</v>
      </c>
      <c r="CW20" s="9">
        <v>55.362000000000002</v>
      </c>
      <c r="CX20" s="9">
        <v>51.965000000000003</v>
      </c>
      <c r="CY20" s="9">
        <v>11.718999999999999</v>
      </c>
      <c r="CZ20" s="9">
        <v>3.4159999999999999</v>
      </c>
      <c r="DA20" s="9">
        <v>8.3040000000000003</v>
      </c>
      <c r="DB20" s="9">
        <v>67.006</v>
      </c>
      <c r="DC20" s="9">
        <v>30.44</v>
      </c>
      <c r="DD20" s="9">
        <v>36.566000000000003</v>
      </c>
      <c r="DE20" s="9">
        <v>70.738</v>
      </c>
      <c r="DF20" s="9">
        <v>40.033999999999999</v>
      </c>
      <c r="DG20" s="9">
        <v>30.704000000000001</v>
      </c>
      <c r="DH20" s="9">
        <v>25.582000000000001</v>
      </c>
      <c r="DI20" s="9">
        <v>13.778</v>
      </c>
      <c r="DJ20" s="9">
        <v>11.804</v>
      </c>
      <c r="DK20" s="9">
        <v>25.402000000000001</v>
      </c>
      <c r="DL20" s="9">
        <v>14.496</v>
      </c>
      <c r="DM20" s="9">
        <v>10.906000000000001</v>
      </c>
      <c r="DN20" s="9">
        <v>1.631</v>
      </c>
      <c r="DO20" s="9">
        <v>0.47099999999999997</v>
      </c>
      <c r="DP20" s="9">
        <v>1.1599999999999999</v>
      </c>
      <c r="DQ20" s="9">
        <v>45.335999999999999</v>
      </c>
      <c r="DR20" s="9">
        <v>25.538</v>
      </c>
      <c r="DS20" s="9">
        <v>19.797999999999998</v>
      </c>
      <c r="DT20" s="9">
        <v>279.19299999999998</v>
      </c>
      <c r="DU20" s="9">
        <v>142.61099999999999</v>
      </c>
      <c r="DV20" s="9">
        <v>136.58199999999999</v>
      </c>
      <c r="DW20" s="9">
        <v>49.637</v>
      </c>
      <c r="DX20" s="9">
        <v>22.23</v>
      </c>
      <c r="DY20" s="9">
        <v>27.408000000000001</v>
      </c>
      <c r="DZ20" s="9">
        <v>10.635</v>
      </c>
      <c r="EA20" s="9">
        <v>5.319</v>
      </c>
      <c r="EB20" s="9">
        <v>5.3159999999999998</v>
      </c>
      <c r="EC20" s="9">
        <v>14.734</v>
      </c>
      <c r="ED20" s="9">
        <v>6.9660000000000002</v>
      </c>
      <c r="EE20" s="9">
        <v>7.7679999999999998</v>
      </c>
      <c r="EF20" s="9">
        <v>24.268000000000001</v>
      </c>
      <c r="EG20" s="9">
        <v>9.9440000000000008</v>
      </c>
      <c r="EH20" s="9">
        <v>14.324</v>
      </c>
      <c r="EI20" s="9">
        <v>229.55500000000001</v>
      </c>
      <c r="EJ20" s="9">
        <v>120.381</v>
      </c>
      <c r="EK20" s="9">
        <v>109.17400000000001</v>
      </c>
      <c r="EL20" s="9">
        <v>101.235</v>
      </c>
      <c r="EM20" s="9">
        <v>53.601999999999997</v>
      </c>
      <c r="EN20" s="9">
        <v>47.633000000000003</v>
      </c>
      <c r="EO20" s="9">
        <v>29.044</v>
      </c>
      <c r="EP20" s="9">
        <v>15.086</v>
      </c>
      <c r="EQ20" s="9">
        <v>13.958</v>
      </c>
      <c r="ER20" s="9">
        <v>32.798000000000002</v>
      </c>
      <c r="ES20" s="9">
        <v>18.027999999999999</v>
      </c>
      <c r="ET20" s="9">
        <v>14.77</v>
      </c>
      <c r="EU20" s="9">
        <v>39.393000000000001</v>
      </c>
      <c r="EV20" s="9">
        <v>20.488</v>
      </c>
      <c r="EW20" s="9">
        <v>18.905000000000001</v>
      </c>
      <c r="EX20" s="9">
        <v>128.321</v>
      </c>
      <c r="EY20" s="9">
        <v>66.778999999999996</v>
      </c>
      <c r="EZ20" s="9">
        <v>61.542000000000002</v>
      </c>
      <c r="FA20" s="9">
        <v>48.165999999999997</v>
      </c>
      <c r="FB20" s="9">
        <v>25.434999999999999</v>
      </c>
      <c r="FC20" s="9">
        <v>22.731000000000002</v>
      </c>
      <c r="FD20" s="9">
        <v>80.153999999999996</v>
      </c>
      <c r="FE20" s="9">
        <v>41.344000000000001</v>
      </c>
      <c r="FF20" s="9">
        <v>38.81</v>
      </c>
      <c r="FG20" s="9">
        <v>45.243000000000002</v>
      </c>
      <c r="FH20" s="9">
        <v>20.048999999999999</v>
      </c>
      <c r="FI20" s="9">
        <v>25.193999999999999</v>
      </c>
      <c r="FJ20" s="9">
        <v>34.911000000000001</v>
      </c>
      <c r="FK20" s="9">
        <v>21.295000000000002</v>
      </c>
      <c r="FL20" s="9">
        <v>13.616</v>
      </c>
      <c r="FM20" s="9">
        <v>24.254000000000001</v>
      </c>
      <c r="FN20" s="9">
        <v>11.262</v>
      </c>
      <c r="FO20" s="9">
        <v>12.991</v>
      </c>
      <c r="FP20" s="9">
        <v>254.93899999999999</v>
      </c>
      <c r="FQ20" s="9">
        <v>131.34800000000001</v>
      </c>
      <c r="FR20" s="9">
        <v>123.59099999999999</v>
      </c>
      <c r="FS20" s="9">
        <v>470.00099999999998</v>
      </c>
      <c r="FT20" s="9">
        <v>230.59700000000001</v>
      </c>
      <c r="FU20" s="9">
        <v>239.404</v>
      </c>
      <c r="FV20" s="9">
        <v>78.602000000000004</v>
      </c>
      <c r="FW20" s="9">
        <v>36.585999999999999</v>
      </c>
      <c r="FX20" s="9">
        <v>42.017000000000003</v>
      </c>
      <c r="FY20" s="9">
        <v>56.548000000000002</v>
      </c>
      <c r="FZ20" s="9">
        <v>26.169</v>
      </c>
      <c r="GA20" s="9">
        <v>30.379000000000001</v>
      </c>
      <c r="GB20" s="9">
        <v>0</v>
      </c>
      <c r="GC20" s="9">
        <v>0</v>
      </c>
      <c r="GD20" s="9">
        <v>0</v>
      </c>
      <c r="GE20" s="9">
        <v>22.181000000000001</v>
      </c>
      <c r="GF20" s="9">
        <v>10.622</v>
      </c>
      <c r="GG20" s="9">
        <v>11.558999999999999</v>
      </c>
      <c r="GH20" s="9">
        <v>7.8540000000000001</v>
      </c>
      <c r="GI20" s="9">
        <v>2.8769999999999998</v>
      </c>
      <c r="GJ20" s="9">
        <v>4.9770000000000003</v>
      </c>
      <c r="GK20" s="9">
        <v>5.6139999999999999</v>
      </c>
      <c r="GL20" s="9">
        <v>2.302</v>
      </c>
      <c r="GM20" s="9">
        <v>3.3109999999999999</v>
      </c>
      <c r="GN20" s="9">
        <v>16.440999999999999</v>
      </c>
      <c r="GO20" s="9">
        <v>8.1150000000000002</v>
      </c>
      <c r="GP20" s="9">
        <v>8.3260000000000005</v>
      </c>
      <c r="GQ20" s="9">
        <v>33.664999999999999</v>
      </c>
      <c r="GR20" s="9">
        <v>15.449</v>
      </c>
      <c r="GS20" s="9">
        <v>18.216999999999999</v>
      </c>
      <c r="GT20" s="9">
        <v>20.442</v>
      </c>
      <c r="GU20" s="9">
        <v>9.2789999999999999</v>
      </c>
      <c r="GV20" s="9">
        <v>11.163</v>
      </c>
      <c r="GW20" s="9">
        <v>2.6389999999999998</v>
      </c>
      <c r="GX20" s="9">
        <v>0.41099999999999998</v>
      </c>
      <c r="GY20" s="9">
        <v>2.2280000000000002</v>
      </c>
      <c r="GZ20" s="9">
        <v>13.223000000000001</v>
      </c>
      <c r="HA20" s="9">
        <v>6.17</v>
      </c>
      <c r="HB20" s="9">
        <v>7.0540000000000003</v>
      </c>
      <c r="HC20" s="9">
        <v>12.643000000000001</v>
      </c>
      <c r="HD20" s="9">
        <v>6.2309999999999999</v>
      </c>
      <c r="HE20" s="9">
        <v>6.4119999999999999</v>
      </c>
      <c r="HF20" s="9">
        <v>5.0039999999999996</v>
      </c>
      <c r="HG20" s="9">
        <v>2.1720000000000002</v>
      </c>
      <c r="HH20" s="9">
        <v>2.8319999999999999</v>
      </c>
      <c r="HI20" s="9">
        <v>3.8119999999999998</v>
      </c>
      <c r="HJ20" s="9">
        <v>1.9830000000000001</v>
      </c>
      <c r="HK20" s="9">
        <v>1.8280000000000001</v>
      </c>
      <c r="HL20" s="9">
        <v>0.72599999999999998</v>
      </c>
      <c r="HM20" s="9">
        <v>0.25900000000000001</v>
      </c>
      <c r="HN20" s="9">
        <v>0.46700000000000003</v>
      </c>
      <c r="HO20" s="9">
        <v>8.8309999999999995</v>
      </c>
      <c r="HP20" s="9">
        <v>4.2469999999999999</v>
      </c>
      <c r="HQ20" s="9">
        <v>4.5839999999999996</v>
      </c>
      <c r="HR20" s="9">
        <v>116.33799999999999</v>
      </c>
      <c r="HS20" s="9">
        <v>57.081000000000003</v>
      </c>
      <c r="HT20" s="9">
        <v>59.256999999999998</v>
      </c>
      <c r="HU20" s="9">
        <v>22.88</v>
      </c>
      <c r="HV20" s="9">
        <v>10.821</v>
      </c>
      <c r="HW20" s="9">
        <v>12.058999999999999</v>
      </c>
      <c r="HX20" s="9">
        <v>6.1440000000000001</v>
      </c>
      <c r="HY20" s="9">
        <v>2.831</v>
      </c>
      <c r="HZ20" s="9">
        <v>3.3130000000000002</v>
      </c>
      <c r="IA20" s="9">
        <v>6.7359999999999998</v>
      </c>
      <c r="IB20" s="9">
        <v>2.9670000000000001</v>
      </c>
      <c r="IC20" s="9">
        <v>3.7690000000000001</v>
      </c>
      <c r="ID20" s="9">
        <v>10.000999999999999</v>
      </c>
      <c r="IE20" s="9">
        <v>5.024</v>
      </c>
      <c r="IF20" s="9">
        <v>4.9770000000000003</v>
      </c>
      <c r="IG20" s="9">
        <v>93.457999999999998</v>
      </c>
      <c r="IH20" s="9">
        <v>46.26</v>
      </c>
      <c r="II20" s="9">
        <v>47.198</v>
      </c>
      <c r="IJ20" s="9">
        <v>48.636000000000003</v>
      </c>
      <c r="IK20" s="9">
        <v>23.25</v>
      </c>
      <c r="IL20" s="9">
        <v>25.385999999999999</v>
      </c>
      <c r="IM20" s="9">
        <v>16.414000000000001</v>
      </c>
      <c r="IN20" s="9">
        <v>7.5129999999999999</v>
      </c>
      <c r="IO20" s="9">
        <v>8.9009999999999998</v>
      </c>
      <c r="IP20" s="9">
        <v>13.696</v>
      </c>
      <c r="IQ20" s="9">
        <v>6.5250000000000004</v>
      </c>
    </row>
    <row r="21" spans="1:251">
      <c r="A21" s="10">
        <v>45689</v>
      </c>
      <c r="B21" s="9">
        <v>2.8839999999999999</v>
      </c>
      <c r="C21" s="9">
        <v>2.6629999999999998</v>
      </c>
      <c r="D21" s="9">
        <v>47.356000000000002</v>
      </c>
      <c r="E21" s="9">
        <v>18.835000000000001</v>
      </c>
      <c r="F21" s="9">
        <v>28.521000000000001</v>
      </c>
      <c r="G21" s="9">
        <v>43.313000000000002</v>
      </c>
      <c r="H21" s="9">
        <v>27.895</v>
      </c>
      <c r="I21" s="9">
        <v>15.417</v>
      </c>
      <c r="J21" s="9">
        <v>17.966000000000001</v>
      </c>
      <c r="K21" s="9">
        <v>11.685</v>
      </c>
      <c r="L21" s="9">
        <v>6.28</v>
      </c>
      <c r="M21" s="9">
        <v>17.361999999999998</v>
      </c>
      <c r="N21" s="9">
        <v>12.218</v>
      </c>
      <c r="O21" s="9">
        <v>5.1440000000000001</v>
      </c>
      <c r="P21" s="9">
        <v>1.2989999999999999</v>
      </c>
      <c r="Q21" s="9">
        <v>0.88800000000000001</v>
      </c>
      <c r="R21" s="9">
        <v>0.41199999999999998</v>
      </c>
      <c r="S21" s="9">
        <v>25.951000000000001</v>
      </c>
      <c r="T21" s="9">
        <v>15.678000000000001</v>
      </c>
      <c r="U21" s="9">
        <v>10.273</v>
      </c>
      <c r="V21" s="9">
        <v>1593.1759999999999</v>
      </c>
      <c r="W21" s="9">
        <v>846.49</v>
      </c>
      <c r="X21" s="9">
        <v>746.68600000000004</v>
      </c>
      <c r="Y21" s="9">
        <v>285.024</v>
      </c>
      <c r="Z21" s="9">
        <v>143.63999999999999</v>
      </c>
      <c r="AA21" s="9">
        <v>141.38300000000001</v>
      </c>
      <c r="AB21" s="9">
        <v>66.881</v>
      </c>
      <c r="AC21" s="9">
        <v>33.533000000000001</v>
      </c>
      <c r="AD21" s="9">
        <v>33.347999999999999</v>
      </c>
      <c r="AE21" s="9">
        <v>90.260999999999996</v>
      </c>
      <c r="AF21" s="9">
        <v>49.281999999999996</v>
      </c>
      <c r="AG21" s="9">
        <v>40.978999999999999</v>
      </c>
      <c r="AH21" s="9">
        <v>127.88200000000001</v>
      </c>
      <c r="AI21" s="9">
        <v>60.825000000000003</v>
      </c>
      <c r="AJ21" s="9">
        <v>67.055999999999997</v>
      </c>
      <c r="AK21" s="9">
        <v>1308.152</v>
      </c>
      <c r="AL21" s="9">
        <v>702.84900000000005</v>
      </c>
      <c r="AM21" s="9">
        <v>605.303</v>
      </c>
      <c r="AN21" s="9">
        <v>667.548</v>
      </c>
      <c r="AO21" s="9">
        <v>352.15499999999997</v>
      </c>
      <c r="AP21" s="9">
        <v>315.39299999999997</v>
      </c>
      <c r="AQ21" s="9">
        <v>207.50399999999999</v>
      </c>
      <c r="AR21" s="9">
        <v>107.86199999999999</v>
      </c>
      <c r="AS21" s="9">
        <v>99.641000000000005</v>
      </c>
      <c r="AT21" s="9">
        <v>190.953</v>
      </c>
      <c r="AU21" s="9">
        <v>102.974</v>
      </c>
      <c r="AV21" s="9">
        <v>87.978999999999999</v>
      </c>
      <c r="AW21" s="9">
        <v>269.09199999999998</v>
      </c>
      <c r="AX21" s="9">
        <v>141.31899999999999</v>
      </c>
      <c r="AY21" s="9">
        <v>127.77200000000001</v>
      </c>
      <c r="AZ21" s="9">
        <v>640.60400000000004</v>
      </c>
      <c r="BA21" s="9">
        <v>350.69400000000002</v>
      </c>
      <c r="BB21" s="9">
        <v>289.91000000000003</v>
      </c>
      <c r="BC21" s="9">
        <v>248.80099999999999</v>
      </c>
      <c r="BD21" s="9">
        <v>137.05799999999999</v>
      </c>
      <c r="BE21" s="9">
        <v>111.744</v>
      </c>
      <c r="BF21" s="9">
        <v>391.803</v>
      </c>
      <c r="BG21" s="9">
        <v>213.636</v>
      </c>
      <c r="BH21" s="9">
        <v>178.166</v>
      </c>
      <c r="BI21" s="9">
        <v>250.215</v>
      </c>
      <c r="BJ21" s="9">
        <v>128.607</v>
      </c>
      <c r="BK21" s="9">
        <v>121.608</v>
      </c>
      <c r="BL21" s="9">
        <v>141.58799999999999</v>
      </c>
      <c r="BM21" s="9">
        <v>85.028999999999996</v>
      </c>
      <c r="BN21" s="9">
        <v>56.558999999999997</v>
      </c>
      <c r="BO21" s="9">
        <v>136.643</v>
      </c>
      <c r="BP21" s="9">
        <v>74.230999999999995</v>
      </c>
      <c r="BQ21" s="9">
        <v>62.411999999999999</v>
      </c>
      <c r="BR21" s="9">
        <v>1456.5329999999999</v>
      </c>
      <c r="BS21" s="9">
        <v>772.25800000000004</v>
      </c>
      <c r="BT21" s="9">
        <v>684.274</v>
      </c>
      <c r="BU21" s="9">
        <v>2358.3220000000001</v>
      </c>
      <c r="BV21" s="9">
        <v>1167.6110000000001</v>
      </c>
      <c r="BW21" s="9">
        <v>1190.711</v>
      </c>
      <c r="BX21" s="9">
        <v>389.08300000000003</v>
      </c>
      <c r="BY21" s="9">
        <v>192.66900000000001</v>
      </c>
      <c r="BZ21" s="9">
        <v>196.41399999999999</v>
      </c>
      <c r="CA21" s="9">
        <v>276.07900000000001</v>
      </c>
      <c r="CB21" s="9">
        <v>137.09399999999999</v>
      </c>
      <c r="CC21" s="9">
        <v>138.98500000000001</v>
      </c>
      <c r="CD21" s="9">
        <v>0</v>
      </c>
      <c r="CE21" s="9">
        <v>0</v>
      </c>
      <c r="CF21" s="9">
        <v>0</v>
      </c>
      <c r="CG21" s="9">
        <v>85.16</v>
      </c>
      <c r="CH21" s="9">
        <v>36.125</v>
      </c>
      <c r="CI21" s="9">
        <v>49.034999999999997</v>
      </c>
      <c r="CJ21" s="9">
        <v>27.081</v>
      </c>
      <c r="CK21" s="9">
        <v>6.899</v>
      </c>
      <c r="CL21" s="9">
        <v>20.181999999999999</v>
      </c>
      <c r="CM21" s="9">
        <v>24.651</v>
      </c>
      <c r="CN21" s="9">
        <v>16.463000000000001</v>
      </c>
      <c r="CO21" s="9">
        <v>8.1880000000000006</v>
      </c>
      <c r="CP21" s="9">
        <v>88.352999999999994</v>
      </c>
      <c r="CQ21" s="9">
        <v>39.112000000000002</v>
      </c>
      <c r="CR21" s="9">
        <v>49.241</v>
      </c>
      <c r="CS21" s="9">
        <v>180.62799999999999</v>
      </c>
      <c r="CT21" s="9">
        <v>87.204999999999998</v>
      </c>
      <c r="CU21" s="9">
        <v>93.423000000000002</v>
      </c>
      <c r="CV21" s="9">
        <v>109.82899999999999</v>
      </c>
      <c r="CW21" s="9">
        <v>54.515999999999998</v>
      </c>
      <c r="CX21" s="9">
        <v>55.313000000000002</v>
      </c>
      <c r="CY21" s="9">
        <v>9.1129999999999995</v>
      </c>
      <c r="CZ21" s="9">
        <v>2.2240000000000002</v>
      </c>
      <c r="DA21" s="9">
        <v>6.8890000000000002</v>
      </c>
      <c r="DB21" s="9">
        <v>70.799000000000007</v>
      </c>
      <c r="DC21" s="9">
        <v>32.689</v>
      </c>
      <c r="DD21" s="9">
        <v>38.11</v>
      </c>
      <c r="DE21" s="9">
        <v>69.019000000000005</v>
      </c>
      <c r="DF21" s="9">
        <v>42.600999999999999</v>
      </c>
      <c r="DG21" s="9">
        <v>26.417999999999999</v>
      </c>
      <c r="DH21" s="9">
        <v>24.815000000000001</v>
      </c>
      <c r="DI21" s="9">
        <v>15.601000000000001</v>
      </c>
      <c r="DJ21" s="9">
        <v>9.2140000000000004</v>
      </c>
      <c r="DK21" s="9">
        <v>26.814</v>
      </c>
      <c r="DL21" s="9">
        <v>19.715</v>
      </c>
      <c r="DM21" s="9">
        <v>7.0990000000000002</v>
      </c>
      <c r="DN21" s="9">
        <v>2.6339999999999999</v>
      </c>
      <c r="DO21" s="9">
        <v>1.0880000000000001</v>
      </c>
      <c r="DP21" s="9">
        <v>1.546</v>
      </c>
      <c r="DQ21" s="9">
        <v>42.204999999999998</v>
      </c>
      <c r="DR21" s="9">
        <v>22.885999999999999</v>
      </c>
      <c r="DS21" s="9">
        <v>19.318999999999999</v>
      </c>
      <c r="DT21" s="9">
        <v>277.48399999999998</v>
      </c>
      <c r="DU21" s="9">
        <v>143.541</v>
      </c>
      <c r="DV21" s="9">
        <v>133.94399999999999</v>
      </c>
      <c r="DW21" s="9">
        <v>42.417999999999999</v>
      </c>
      <c r="DX21" s="9">
        <v>21.443999999999999</v>
      </c>
      <c r="DY21" s="9">
        <v>20.974</v>
      </c>
      <c r="DZ21" s="9">
        <v>11.087</v>
      </c>
      <c r="EA21" s="9">
        <v>5.9409999999999998</v>
      </c>
      <c r="EB21" s="9">
        <v>5.1459999999999999</v>
      </c>
      <c r="EC21" s="9">
        <v>11.183</v>
      </c>
      <c r="ED21" s="9">
        <v>4.4829999999999997</v>
      </c>
      <c r="EE21" s="9">
        <v>6.7</v>
      </c>
      <c r="EF21" s="9">
        <v>20.148</v>
      </c>
      <c r="EG21" s="9">
        <v>11.021000000000001</v>
      </c>
      <c r="EH21" s="9">
        <v>9.1280000000000001</v>
      </c>
      <c r="EI21" s="9">
        <v>235.06700000000001</v>
      </c>
      <c r="EJ21" s="9">
        <v>122.096</v>
      </c>
      <c r="EK21" s="9">
        <v>112.97</v>
      </c>
      <c r="EL21" s="9">
        <v>104.41800000000001</v>
      </c>
      <c r="EM21" s="9">
        <v>52.399000000000001</v>
      </c>
      <c r="EN21" s="9">
        <v>52.018000000000001</v>
      </c>
      <c r="EO21" s="9">
        <v>28.029</v>
      </c>
      <c r="EP21" s="9">
        <v>14.492000000000001</v>
      </c>
      <c r="EQ21" s="9">
        <v>13.537000000000001</v>
      </c>
      <c r="ER21" s="9">
        <v>31.742999999999999</v>
      </c>
      <c r="ES21" s="9">
        <v>14.959</v>
      </c>
      <c r="ET21" s="9">
        <v>16.783000000000001</v>
      </c>
      <c r="EU21" s="9">
        <v>44.646000000000001</v>
      </c>
      <c r="EV21" s="9">
        <v>22.948</v>
      </c>
      <c r="EW21" s="9">
        <v>21.699000000000002</v>
      </c>
      <c r="EX21" s="9">
        <v>130.649</v>
      </c>
      <c r="EY21" s="9">
        <v>69.697000000000003</v>
      </c>
      <c r="EZ21" s="9">
        <v>60.951999999999998</v>
      </c>
      <c r="FA21" s="9">
        <v>53.411000000000001</v>
      </c>
      <c r="FB21" s="9">
        <v>28.875</v>
      </c>
      <c r="FC21" s="9">
        <v>24.536000000000001</v>
      </c>
      <c r="FD21" s="9">
        <v>77.238</v>
      </c>
      <c r="FE21" s="9">
        <v>40.820999999999998</v>
      </c>
      <c r="FF21" s="9">
        <v>36.415999999999997</v>
      </c>
      <c r="FG21" s="9">
        <v>47.472000000000001</v>
      </c>
      <c r="FH21" s="9">
        <v>24.666</v>
      </c>
      <c r="FI21" s="9">
        <v>22.806000000000001</v>
      </c>
      <c r="FJ21" s="9">
        <v>29.765000000000001</v>
      </c>
      <c r="FK21" s="9">
        <v>16.155999999999999</v>
      </c>
      <c r="FL21" s="9">
        <v>13.61</v>
      </c>
      <c r="FM21" s="9">
        <v>21.44</v>
      </c>
      <c r="FN21" s="9">
        <v>11.997</v>
      </c>
      <c r="FO21" s="9">
        <v>9.4429999999999996</v>
      </c>
      <c r="FP21" s="9">
        <v>256.04500000000002</v>
      </c>
      <c r="FQ21" s="9">
        <v>131.54400000000001</v>
      </c>
      <c r="FR21" s="9">
        <v>124.501</v>
      </c>
      <c r="FS21" s="9">
        <v>472.27100000000002</v>
      </c>
      <c r="FT21" s="9">
        <v>232.107</v>
      </c>
      <c r="FU21" s="9">
        <v>240.16399999999999</v>
      </c>
      <c r="FV21" s="9">
        <v>78.132000000000005</v>
      </c>
      <c r="FW21" s="9">
        <v>38.576000000000001</v>
      </c>
      <c r="FX21" s="9">
        <v>39.555999999999997</v>
      </c>
      <c r="FY21" s="9">
        <v>57.610999999999997</v>
      </c>
      <c r="FZ21" s="9">
        <v>28.052</v>
      </c>
      <c r="GA21" s="9">
        <v>29.559000000000001</v>
      </c>
      <c r="GB21" s="9">
        <v>0</v>
      </c>
      <c r="GC21" s="9">
        <v>0</v>
      </c>
      <c r="GD21" s="9">
        <v>0</v>
      </c>
      <c r="GE21" s="9">
        <v>26.812000000000001</v>
      </c>
      <c r="GF21" s="9">
        <v>12.794</v>
      </c>
      <c r="GG21" s="9">
        <v>14.018000000000001</v>
      </c>
      <c r="GH21" s="9">
        <v>6.14</v>
      </c>
      <c r="GI21" s="9">
        <v>2.85</v>
      </c>
      <c r="GJ21" s="9">
        <v>3.29</v>
      </c>
      <c r="GK21" s="9">
        <v>4.8209999999999997</v>
      </c>
      <c r="GL21" s="9">
        <v>2.8889999999999998</v>
      </c>
      <c r="GM21" s="9">
        <v>1.9319999999999999</v>
      </c>
      <c r="GN21" s="9">
        <v>15.701000000000001</v>
      </c>
      <c r="GO21" s="9">
        <v>7.6360000000000001</v>
      </c>
      <c r="GP21" s="9">
        <v>8.0649999999999995</v>
      </c>
      <c r="GQ21" s="9">
        <v>28.31</v>
      </c>
      <c r="GR21" s="9">
        <v>13.859</v>
      </c>
      <c r="GS21" s="9">
        <v>14.451000000000001</v>
      </c>
      <c r="GT21" s="9">
        <v>16.677</v>
      </c>
      <c r="GU21" s="9">
        <v>8.7089999999999996</v>
      </c>
      <c r="GV21" s="9">
        <v>7.968</v>
      </c>
      <c r="GW21" s="9">
        <v>2.0230000000000001</v>
      </c>
      <c r="GX21" s="9">
        <v>1.371</v>
      </c>
      <c r="GY21" s="9">
        <v>0.65200000000000002</v>
      </c>
      <c r="GZ21" s="9">
        <v>11.632999999999999</v>
      </c>
      <c r="HA21" s="9">
        <v>5.15</v>
      </c>
      <c r="HB21" s="9">
        <v>6.4829999999999997</v>
      </c>
      <c r="HC21" s="9">
        <v>13.651</v>
      </c>
      <c r="HD21" s="9">
        <v>8.6620000000000008</v>
      </c>
      <c r="HE21" s="9">
        <v>4.9889999999999999</v>
      </c>
      <c r="HF21" s="9">
        <v>4.8010000000000002</v>
      </c>
      <c r="HG21" s="9">
        <v>2.9119999999999999</v>
      </c>
      <c r="HH21" s="9">
        <v>1.889</v>
      </c>
      <c r="HI21" s="9">
        <v>4.7629999999999999</v>
      </c>
      <c r="HJ21" s="9">
        <v>3.2879999999999998</v>
      </c>
      <c r="HK21" s="9">
        <v>1.4750000000000001</v>
      </c>
      <c r="HL21" s="9">
        <v>0.78200000000000003</v>
      </c>
      <c r="HM21" s="9">
        <v>0.42699999999999999</v>
      </c>
      <c r="HN21" s="9">
        <v>0.35499999999999998</v>
      </c>
      <c r="HO21" s="9">
        <v>8.8889999999999993</v>
      </c>
      <c r="HP21" s="9">
        <v>5.3739999999999997</v>
      </c>
      <c r="HQ21" s="9">
        <v>3.5139999999999998</v>
      </c>
      <c r="HR21" s="9">
        <v>119.678</v>
      </c>
      <c r="HS21" s="9">
        <v>60.789000000000001</v>
      </c>
      <c r="HT21" s="9">
        <v>58.889000000000003</v>
      </c>
      <c r="HU21" s="9">
        <v>24.073</v>
      </c>
      <c r="HV21" s="9">
        <v>12.029</v>
      </c>
      <c r="HW21" s="9">
        <v>12.044</v>
      </c>
      <c r="HX21" s="9">
        <v>6.8550000000000004</v>
      </c>
      <c r="HY21" s="9">
        <v>3.286</v>
      </c>
      <c r="HZ21" s="9">
        <v>3.569</v>
      </c>
      <c r="IA21" s="9">
        <v>7.12</v>
      </c>
      <c r="IB21" s="9">
        <v>4.0910000000000002</v>
      </c>
      <c r="IC21" s="9">
        <v>3.0289999999999999</v>
      </c>
      <c r="ID21" s="9">
        <v>10.098000000000001</v>
      </c>
      <c r="IE21" s="9">
        <v>4.6529999999999996</v>
      </c>
      <c r="IF21" s="9">
        <v>5.4450000000000003</v>
      </c>
      <c r="IG21" s="9">
        <v>95.605000000000004</v>
      </c>
      <c r="IH21" s="9">
        <v>48.76</v>
      </c>
      <c r="II21" s="9">
        <v>46.844999999999999</v>
      </c>
      <c r="IJ21" s="9">
        <v>47.262999999999998</v>
      </c>
      <c r="IK21" s="9">
        <v>24.346</v>
      </c>
      <c r="IL21" s="9">
        <v>22.916</v>
      </c>
      <c r="IM21" s="9">
        <v>14.657999999999999</v>
      </c>
      <c r="IN21" s="9">
        <v>6.9539999999999997</v>
      </c>
      <c r="IO21" s="9">
        <v>7.7039999999999997</v>
      </c>
      <c r="IP21" s="9">
        <v>14.712999999999999</v>
      </c>
      <c r="IQ21" s="9">
        <v>7.6369999999999996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4286</vt:i4>
      </vt:variant>
    </vt:vector>
  </HeadingPairs>
  <TitlesOfParts>
    <vt:vector size="4296" baseType="lpstr">
      <vt:lpstr>Contents</vt:lpstr>
      <vt:lpstr>Table 1.1</vt:lpstr>
      <vt:lpstr>Table 1.2</vt:lpstr>
      <vt:lpstr>Index</vt:lpstr>
      <vt:lpstr>Data1</vt:lpstr>
      <vt:lpstr>Data2</vt:lpstr>
      <vt:lpstr>Data3</vt:lpstr>
      <vt:lpstr>Data4</vt:lpstr>
      <vt:lpstr>Data5</vt:lpstr>
      <vt:lpstr>Data6</vt:lpstr>
      <vt:lpstr>A126251658C</vt:lpstr>
      <vt:lpstr>A126251658C_Data</vt:lpstr>
      <vt:lpstr>A126251658C_Latest</vt:lpstr>
      <vt:lpstr>A126251662V</vt:lpstr>
      <vt:lpstr>A126251662V_Data</vt:lpstr>
      <vt:lpstr>A126251662V_Latest</vt:lpstr>
      <vt:lpstr>A126251666C</vt:lpstr>
      <vt:lpstr>A126251666C_Data</vt:lpstr>
      <vt:lpstr>A126251666C_Latest</vt:lpstr>
      <vt:lpstr>A126251670V</vt:lpstr>
      <vt:lpstr>A126251670V_Data</vt:lpstr>
      <vt:lpstr>A126251670V_Latest</vt:lpstr>
      <vt:lpstr>A126251674C</vt:lpstr>
      <vt:lpstr>A126251674C_Data</vt:lpstr>
      <vt:lpstr>A126251674C_Latest</vt:lpstr>
      <vt:lpstr>A126251678L</vt:lpstr>
      <vt:lpstr>A126251678L_Data</vt:lpstr>
      <vt:lpstr>A126251678L_Latest</vt:lpstr>
      <vt:lpstr>A126251682C</vt:lpstr>
      <vt:lpstr>A126251682C_Data</vt:lpstr>
      <vt:lpstr>A126251682C_Latest</vt:lpstr>
      <vt:lpstr>A126251686L</vt:lpstr>
      <vt:lpstr>A126251686L_Data</vt:lpstr>
      <vt:lpstr>A126251686L_Latest</vt:lpstr>
      <vt:lpstr>A126251690C</vt:lpstr>
      <vt:lpstr>A126251690C_Data</vt:lpstr>
      <vt:lpstr>A126251690C_Latest</vt:lpstr>
      <vt:lpstr>A126251694L</vt:lpstr>
      <vt:lpstr>A126251694L_Data</vt:lpstr>
      <vt:lpstr>A126251694L_Latest</vt:lpstr>
      <vt:lpstr>A126251698W</vt:lpstr>
      <vt:lpstr>A126251698W_Data</vt:lpstr>
      <vt:lpstr>A126251698W_Latest</vt:lpstr>
      <vt:lpstr>A126251702A</vt:lpstr>
      <vt:lpstr>A126251702A_Data</vt:lpstr>
      <vt:lpstr>A126251702A_Latest</vt:lpstr>
      <vt:lpstr>A126251706K</vt:lpstr>
      <vt:lpstr>A126251706K_Data</vt:lpstr>
      <vt:lpstr>A126251706K_Latest</vt:lpstr>
      <vt:lpstr>A126251710A</vt:lpstr>
      <vt:lpstr>A126251710A_Data</vt:lpstr>
      <vt:lpstr>A126251710A_Latest</vt:lpstr>
      <vt:lpstr>A126251714K</vt:lpstr>
      <vt:lpstr>A126251714K_Data</vt:lpstr>
      <vt:lpstr>A126251714K_Latest</vt:lpstr>
      <vt:lpstr>A126251718V</vt:lpstr>
      <vt:lpstr>A126251718V_Data</vt:lpstr>
      <vt:lpstr>A126251718V_Latest</vt:lpstr>
      <vt:lpstr>A126251722K</vt:lpstr>
      <vt:lpstr>A126251722K_Data</vt:lpstr>
      <vt:lpstr>A126251722K_Latest</vt:lpstr>
      <vt:lpstr>A126251726V</vt:lpstr>
      <vt:lpstr>A126251726V_Data</vt:lpstr>
      <vt:lpstr>A126251726V_Latest</vt:lpstr>
      <vt:lpstr>A126251730K</vt:lpstr>
      <vt:lpstr>A126251730K_Data</vt:lpstr>
      <vt:lpstr>A126251730K_Latest</vt:lpstr>
      <vt:lpstr>A126251734V</vt:lpstr>
      <vt:lpstr>A126251734V_Data</vt:lpstr>
      <vt:lpstr>A126251734V_Latest</vt:lpstr>
      <vt:lpstr>A126251738C</vt:lpstr>
      <vt:lpstr>A126251738C_Data</vt:lpstr>
      <vt:lpstr>A126251738C_Latest</vt:lpstr>
      <vt:lpstr>A126251742V</vt:lpstr>
      <vt:lpstr>A126251742V_Data</vt:lpstr>
      <vt:lpstr>A126251742V_Latest</vt:lpstr>
      <vt:lpstr>A126251746C</vt:lpstr>
      <vt:lpstr>A126251746C_Data</vt:lpstr>
      <vt:lpstr>A126251746C_Latest</vt:lpstr>
      <vt:lpstr>A126251750V</vt:lpstr>
      <vt:lpstr>A126251750V_Data</vt:lpstr>
      <vt:lpstr>A126251750V_Latest</vt:lpstr>
      <vt:lpstr>A126251754C</vt:lpstr>
      <vt:lpstr>A126251754C_Data</vt:lpstr>
      <vt:lpstr>A126251754C_Latest</vt:lpstr>
      <vt:lpstr>A126251758L</vt:lpstr>
      <vt:lpstr>A126251758L_Data</vt:lpstr>
      <vt:lpstr>A126251758L_Latest</vt:lpstr>
      <vt:lpstr>A126251762C</vt:lpstr>
      <vt:lpstr>A126251762C_Data</vt:lpstr>
      <vt:lpstr>A126251762C_Latest</vt:lpstr>
      <vt:lpstr>A126251766L</vt:lpstr>
      <vt:lpstr>A126251766L_Data</vt:lpstr>
      <vt:lpstr>A126251766L_Latest</vt:lpstr>
      <vt:lpstr>A126251770C</vt:lpstr>
      <vt:lpstr>A126251770C_Data</vt:lpstr>
      <vt:lpstr>A126251770C_Latest</vt:lpstr>
      <vt:lpstr>A126251774L</vt:lpstr>
      <vt:lpstr>A126251774L_Data</vt:lpstr>
      <vt:lpstr>A126251774L_Latest</vt:lpstr>
      <vt:lpstr>A126251778W</vt:lpstr>
      <vt:lpstr>A126251778W_Data</vt:lpstr>
      <vt:lpstr>A126251778W_Latest</vt:lpstr>
      <vt:lpstr>A126251782L</vt:lpstr>
      <vt:lpstr>A126251782L_Data</vt:lpstr>
      <vt:lpstr>A126251782L_Latest</vt:lpstr>
      <vt:lpstr>A126251786W</vt:lpstr>
      <vt:lpstr>A126251786W_Data</vt:lpstr>
      <vt:lpstr>A126251786W_Latest</vt:lpstr>
      <vt:lpstr>A126251790L</vt:lpstr>
      <vt:lpstr>A126251790L_Data</vt:lpstr>
      <vt:lpstr>A126251790L_Latest</vt:lpstr>
      <vt:lpstr>A126251794W</vt:lpstr>
      <vt:lpstr>A126251794W_Data</vt:lpstr>
      <vt:lpstr>A126251794W_Latest</vt:lpstr>
      <vt:lpstr>A126251798F</vt:lpstr>
      <vt:lpstr>A126251798F_Data</vt:lpstr>
      <vt:lpstr>A126251798F_Latest</vt:lpstr>
      <vt:lpstr>A126251802K</vt:lpstr>
      <vt:lpstr>A126251802K_Data</vt:lpstr>
      <vt:lpstr>A126251802K_Latest</vt:lpstr>
      <vt:lpstr>A126251806V</vt:lpstr>
      <vt:lpstr>A126251806V_Data</vt:lpstr>
      <vt:lpstr>A126251806V_Latest</vt:lpstr>
      <vt:lpstr>A126251810K</vt:lpstr>
      <vt:lpstr>A126251810K_Data</vt:lpstr>
      <vt:lpstr>A126251810K_Latest</vt:lpstr>
      <vt:lpstr>A126251814V</vt:lpstr>
      <vt:lpstr>A126251814V_Data</vt:lpstr>
      <vt:lpstr>A126251814V_Latest</vt:lpstr>
      <vt:lpstr>A126251818C</vt:lpstr>
      <vt:lpstr>A126251818C_Data</vt:lpstr>
      <vt:lpstr>A126251818C_Latest</vt:lpstr>
      <vt:lpstr>A126251822V</vt:lpstr>
      <vt:lpstr>A126251822V_Data</vt:lpstr>
      <vt:lpstr>A126251822V_Latest</vt:lpstr>
      <vt:lpstr>A126251826C</vt:lpstr>
      <vt:lpstr>A126251826C_Data</vt:lpstr>
      <vt:lpstr>A126251826C_Latest</vt:lpstr>
      <vt:lpstr>A126251830V</vt:lpstr>
      <vt:lpstr>A126251830V_Data</vt:lpstr>
      <vt:lpstr>A126251830V_Latest</vt:lpstr>
      <vt:lpstr>A126251834C</vt:lpstr>
      <vt:lpstr>A126251834C_Data</vt:lpstr>
      <vt:lpstr>A126251834C_Latest</vt:lpstr>
      <vt:lpstr>A126251838L</vt:lpstr>
      <vt:lpstr>A126251838L_Data</vt:lpstr>
      <vt:lpstr>A126251838L_Latest</vt:lpstr>
      <vt:lpstr>A126251842C</vt:lpstr>
      <vt:lpstr>A126251842C_Data</vt:lpstr>
      <vt:lpstr>A126251842C_Latest</vt:lpstr>
      <vt:lpstr>A126251846L</vt:lpstr>
      <vt:lpstr>A126251846L_Data</vt:lpstr>
      <vt:lpstr>A126251846L_Latest</vt:lpstr>
      <vt:lpstr>A126251850C</vt:lpstr>
      <vt:lpstr>A126251850C_Data</vt:lpstr>
      <vt:lpstr>A126251850C_Latest</vt:lpstr>
      <vt:lpstr>A126251854L</vt:lpstr>
      <vt:lpstr>A126251854L_Data</vt:lpstr>
      <vt:lpstr>A126251854L_Latest</vt:lpstr>
      <vt:lpstr>A126251858W</vt:lpstr>
      <vt:lpstr>A126251858W_Data</vt:lpstr>
      <vt:lpstr>A126251858W_Latest</vt:lpstr>
      <vt:lpstr>A126251862L</vt:lpstr>
      <vt:lpstr>A126251862L_Data</vt:lpstr>
      <vt:lpstr>A126251862L_Latest</vt:lpstr>
      <vt:lpstr>A126251866W</vt:lpstr>
      <vt:lpstr>A126251866W_Data</vt:lpstr>
      <vt:lpstr>A126251866W_Latest</vt:lpstr>
      <vt:lpstr>A126251870L</vt:lpstr>
      <vt:lpstr>A126251870L_Data</vt:lpstr>
      <vt:lpstr>A126251870L_Latest</vt:lpstr>
      <vt:lpstr>A126251874W</vt:lpstr>
      <vt:lpstr>A126251874W_Data</vt:lpstr>
      <vt:lpstr>A126251874W_Latest</vt:lpstr>
      <vt:lpstr>A126251878F</vt:lpstr>
      <vt:lpstr>A126251878F_Data</vt:lpstr>
      <vt:lpstr>A126251878F_Latest</vt:lpstr>
      <vt:lpstr>A126251882W</vt:lpstr>
      <vt:lpstr>A126251882W_Data</vt:lpstr>
      <vt:lpstr>A126251882W_Latest</vt:lpstr>
      <vt:lpstr>A126251886F</vt:lpstr>
      <vt:lpstr>A126251886F_Data</vt:lpstr>
      <vt:lpstr>A126251886F_Latest</vt:lpstr>
      <vt:lpstr>A126251890W</vt:lpstr>
      <vt:lpstr>A126251890W_Data</vt:lpstr>
      <vt:lpstr>A126251890W_Latest</vt:lpstr>
      <vt:lpstr>A126251894F</vt:lpstr>
      <vt:lpstr>A126251894F_Data</vt:lpstr>
      <vt:lpstr>A126251894F_Latest</vt:lpstr>
      <vt:lpstr>A126251898R</vt:lpstr>
      <vt:lpstr>A126251898R_Data</vt:lpstr>
      <vt:lpstr>A126251898R_Latest</vt:lpstr>
      <vt:lpstr>A126251902V</vt:lpstr>
      <vt:lpstr>A126251902V_Data</vt:lpstr>
      <vt:lpstr>A126251902V_Latest</vt:lpstr>
      <vt:lpstr>A126251906C</vt:lpstr>
      <vt:lpstr>A126251906C_Data</vt:lpstr>
      <vt:lpstr>A126251906C_Latest</vt:lpstr>
      <vt:lpstr>A126251910V</vt:lpstr>
      <vt:lpstr>A126251910V_Data</vt:lpstr>
      <vt:lpstr>A126251910V_Latest</vt:lpstr>
      <vt:lpstr>A126251914C</vt:lpstr>
      <vt:lpstr>A126251914C_Data</vt:lpstr>
      <vt:lpstr>A126251914C_Latest</vt:lpstr>
      <vt:lpstr>A126251918L</vt:lpstr>
      <vt:lpstr>A126251918L_Data</vt:lpstr>
      <vt:lpstr>A126251918L_Latest</vt:lpstr>
      <vt:lpstr>A126251922C</vt:lpstr>
      <vt:lpstr>A126251922C_Data</vt:lpstr>
      <vt:lpstr>A126251922C_Latest</vt:lpstr>
      <vt:lpstr>A126251926L</vt:lpstr>
      <vt:lpstr>A126251926L_Data</vt:lpstr>
      <vt:lpstr>A126251926L_Latest</vt:lpstr>
      <vt:lpstr>A126251930C</vt:lpstr>
      <vt:lpstr>A126251930C_Data</vt:lpstr>
      <vt:lpstr>A126251930C_Latest</vt:lpstr>
      <vt:lpstr>A126251934L</vt:lpstr>
      <vt:lpstr>A126251934L_Data</vt:lpstr>
      <vt:lpstr>A126251934L_Latest</vt:lpstr>
      <vt:lpstr>A126251938W</vt:lpstr>
      <vt:lpstr>A126251938W_Data</vt:lpstr>
      <vt:lpstr>A126251938W_Latest</vt:lpstr>
      <vt:lpstr>A126251942L</vt:lpstr>
      <vt:lpstr>A126251942L_Data</vt:lpstr>
      <vt:lpstr>A126251942L_Latest</vt:lpstr>
      <vt:lpstr>A126251946W</vt:lpstr>
      <vt:lpstr>A126251946W_Data</vt:lpstr>
      <vt:lpstr>A126251946W_Latest</vt:lpstr>
      <vt:lpstr>A126251950L</vt:lpstr>
      <vt:lpstr>A126251950L_Data</vt:lpstr>
      <vt:lpstr>A126251950L_Latest</vt:lpstr>
      <vt:lpstr>A126251954W</vt:lpstr>
      <vt:lpstr>A126251954W_Data</vt:lpstr>
      <vt:lpstr>A126251954W_Latest</vt:lpstr>
      <vt:lpstr>A126251958F</vt:lpstr>
      <vt:lpstr>A126251958F_Data</vt:lpstr>
      <vt:lpstr>A126251958F_Latest</vt:lpstr>
      <vt:lpstr>A126251962W</vt:lpstr>
      <vt:lpstr>A126251962W_Data</vt:lpstr>
      <vt:lpstr>A126251962W_Latest</vt:lpstr>
      <vt:lpstr>A126251966F</vt:lpstr>
      <vt:lpstr>A126251966F_Data</vt:lpstr>
      <vt:lpstr>A126251966F_Latest</vt:lpstr>
      <vt:lpstr>A126251970W</vt:lpstr>
      <vt:lpstr>A126251970W_Data</vt:lpstr>
      <vt:lpstr>A126251970W_Latest</vt:lpstr>
      <vt:lpstr>A126251974F</vt:lpstr>
      <vt:lpstr>A126251974F_Data</vt:lpstr>
      <vt:lpstr>A126251974F_Latest</vt:lpstr>
      <vt:lpstr>A126251978R</vt:lpstr>
      <vt:lpstr>A126251978R_Data</vt:lpstr>
      <vt:lpstr>A126251978R_Latest</vt:lpstr>
      <vt:lpstr>A126251982F</vt:lpstr>
      <vt:lpstr>A126251982F_Data</vt:lpstr>
      <vt:lpstr>A126251982F_Latest</vt:lpstr>
      <vt:lpstr>A126251986R</vt:lpstr>
      <vt:lpstr>A126251986R_Data</vt:lpstr>
      <vt:lpstr>A126251986R_Latest</vt:lpstr>
      <vt:lpstr>A126251990F</vt:lpstr>
      <vt:lpstr>A126251990F_Data</vt:lpstr>
      <vt:lpstr>A126251990F_Latest</vt:lpstr>
      <vt:lpstr>A126251994R</vt:lpstr>
      <vt:lpstr>A126251994R_Data</vt:lpstr>
      <vt:lpstr>A126251994R_Latest</vt:lpstr>
      <vt:lpstr>A126251998X</vt:lpstr>
      <vt:lpstr>A126251998X_Data</vt:lpstr>
      <vt:lpstr>A126251998X_Latest</vt:lpstr>
      <vt:lpstr>A126252002F</vt:lpstr>
      <vt:lpstr>A126252002F_Data</vt:lpstr>
      <vt:lpstr>A126252002F_Latest</vt:lpstr>
      <vt:lpstr>A126252006R</vt:lpstr>
      <vt:lpstr>A126252006R_Data</vt:lpstr>
      <vt:lpstr>A126252006R_Latest</vt:lpstr>
      <vt:lpstr>A126252010F</vt:lpstr>
      <vt:lpstr>A126252010F_Data</vt:lpstr>
      <vt:lpstr>A126252010F_Latest</vt:lpstr>
      <vt:lpstr>A126252014R</vt:lpstr>
      <vt:lpstr>A126252014R_Data</vt:lpstr>
      <vt:lpstr>A126252014R_Latest</vt:lpstr>
      <vt:lpstr>A126252018X</vt:lpstr>
      <vt:lpstr>A126252018X_Data</vt:lpstr>
      <vt:lpstr>A126252018X_Latest</vt:lpstr>
      <vt:lpstr>A126252022R</vt:lpstr>
      <vt:lpstr>A126252022R_Data</vt:lpstr>
      <vt:lpstr>A126252022R_Latest</vt:lpstr>
      <vt:lpstr>A126252026X</vt:lpstr>
      <vt:lpstr>A126252026X_Data</vt:lpstr>
      <vt:lpstr>A126252026X_Latest</vt:lpstr>
      <vt:lpstr>A126252030R</vt:lpstr>
      <vt:lpstr>A126252030R_Data</vt:lpstr>
      <vt:lpstr>A126252030R_Latest</vt:lpstr>
      <vt:lpstr>A126252034X</vt:lpstr>
      <vt:lpstr>A126252034X_Data</vt:lpstr>
      <vt:lpstr>A126252034X_Latest</vt:lpstr>
      <vt:lpstr>A126252038J</vt:lpstr>
      <vt:lpstr>A126252038J_Data</vt:lpstr>
      <vt:lpstr>A126252038J_Latest</vt:lpstr>
      <vt:lpstr>A126252042X</vt:lpstr>
      <vt:lpstr>A126252042X_Data</vt:lpstr>
      <vt:lpstr>A126252042X_Latest</vt:lpstr>
      <vt:lpstr>A126252046J</vt:lpstr>
      <vt:lpstr>A126252046J_Data</vt:lpstr>
      <vt:lpstr>A126252046J_Latest</vt:lpstr>
      <vt:lpstr>A126252050X</vt:lpstr>
      <vt:lpstr>A126252050X_Data</vt:lpstr>
      <vt:lpstr>A126252050X_Latest</vt:lpstr>
      <vt:lpstr>A126252054J</vt:lpstr>
      <vt:lpstr>A126252054J_Data</vt:lpstr>
      <vt:lpstr>A126252054J_Latest</vt:lpstr>
      <vt:lpstr>A126252058T</vt:lpstr>
      <vt:lpstr>A126252058T_Data</vt:lpstr>
      <vt:lpstr>A126252058T_Latest</vt:lpstr>
      <vt:lpstr>A126252062J</vt:lpstr>
      <vt:lpstr>A126252062J_Data</vt:lpstr>
      <vt:lpstr>A126252062J_Latest</vt:lpstr>
      <vt:lpstr>A126252066T</vt:lpstr>
      <vt:lpstr>A126252066T_Data</vt:lpstr>
      <vt:lpstr>A126252066T_Latest</vt:lpstr>
      <vt:lpstr>A126252070J</vt:lpstr>
      <vt:lpstr>A126252070J_Data</vt:lpstr>
      <vt:lpstr>A126252070J_Latest</vt:lpstr>
      <vt:lpstr>A126252074T</vt:lpstr>
      <vt:lpstr>A126252074T_Data</vt:lpstr>
      <vt:lpstr>A126252074T_Latest</vt:lpstr>
      <vt:lpstr>A126252078A</vt:lpstr>
      <vt:lpstr>A126252078A_Data</vt:lpstr>
      <vt:lpstr>A126252078A_Latest</vt:lpstr>
      <vt:lpstr>A126252082T</vt:lpstr>
      <vt:lpstr>A126252082T_Data</vt:lpstr>
      <vt:lpstr>A126252082T_Latest</vt:lpstr>
      <vt:lpstr>A126252086A</vt:lpstr>
      <vt:lpstr>A126252086A_Data</vt:lpstr>
      <vt:lpstr>A126252086A_Latest</vt:lpstr>
      <vt:lpstr>A126252090T</vt:lpstr>
      <vt:lpstr>A126252090T_Data</vt:lpstr>
      <vt:lpstr>A126252090T_Latest</vt:lpstr>
      <vt:lpstr>A126252094A</vt:lpstr>
      <vt:lpstr>A126252094A_Data</vt:lpstr>
      <vt:lpstr>A126252094A_Latest</vt:lpstr>
      <vt:lpstr>A126252098K</vt:lpstr>
      <vt:lpstr>A126252098K_Data</vt:lpstr>
      <vt:lpstr>A126252098K_Latest</vt:lpstr>
      <vt:lpstr>A126252102R</vt:lpstr>
      <vt:lpstr>A126252102R_Data</vt:lpstr>
      <vt:lpstr>A126252102R_Latest</vt:lpstr>
      <vt:lpstr>A126252106X</vt:lpstr>
      <vt:lpstr>A126252106X_Data</vt:lpstr>
      <vt:lpstr>A126252106X_Latest</vt:lpstr>
      <vt:lpstr>A126252110R</vt:lpstr>
      <vt:lpstr>A126252110R_Data</vt:lpstr>
      <vt:lpstr>A126252110R_Latest</vt:lpstr>
      <vt:lpstr>A126252114X</vt:lpstr>
      <vt:lpstr>A126252114X_Data</vt:lpstr>
      <vt:lpstr>A126252114X_Latest</vt:lpstr>
      <vt:lpstr>A126252118J</vt:lpstr>
      <vt:lpstr>A126252118J_Data</vt:lpstr>
      <vt:lpstr>A126252118J_Latest</vt:lpstr>
      <vt:lpstr>A126252122X</vt:lpstr>
      <vt:lpstr>A126252122X_Data</vt:lpstr>
      <vt:lpstr>A126252122X_Latest</vt:lpstr>
      <vt:lpstr>A126252126J</vt:lpstr>
      <vt:lpstr>A126252126J_Data</vt:lpstr>
      <vt:lpstr>A126252126J_Latest</vt:lpstr>
      <vt:lpstr>A126252130X</vt:lpstr>
      <vt:lpstr>A126252130X_Data</vt:lpstr>
      <vt:lpstr>A126252130X_Latest</vt:lpstr>
      <vt:lpstr>A126252134J</vt:lpstr>
      <vt:lpstr>A126252134J_Data</vt:lpstr>
      <vt:lpstr>A126252134J_Latest</vt:lpstr>
      <vt:lpstr>A126252138T</vt:lpstr>
      <vt:lpstr>A126252138T_Data</vt:lpstr>
      <vt:lpstr>A126252138T_Latest</vt:lpstr>
      <vt:lpstr>A126252142J</vt:lpstr>
      <vt:lpstr>A126252142J_Data</vt:lpstr>
      <vt:lpstr>A126252142J_Latest</vt:lpstr>
      <vt:lpstr>A126252146T</vt:lpstr>
      <vt:lpstr>A126252146T_Data</vt:lpstr>
      <vt:lpstr>A126252146T_Latest</vt:lpstr>
      <vt:lpstr>A126252150J</vt:lpstr>
      <vt:lpstr>A126252150J_Data</vt:lpstr>
      <vt:lpstr>A126252150J_Latest</vt:lpstr>
      <vt:lpstr>A126252154T</vt:lpstr>
      <vt:lpstr>A126252154T_Data</vt:lpstr>
      <vt:lpstr>A126252154T_Latest</vt:lpstr>
      <vt:lpstr>A126252158A</vt:lpstr>
      <vt:lpstr>A126252158A_Data</vt:lpstr>
      <vt:lpstr>A126252158A_Latest</vt:lpstr>
      <vt:lpstr>A126252162T</vt:lpstr>
      <vt:lpstr>A126252162T_Data</vt:lpstr>
      <vt:lpstr>A126252162T_Latest</vt:lpstr>
      <vt:lpstr>A126252166A</vt:lpstr>
      <vt:lpstr>A126252166A_Data</vt:lpstr>
      <vt:lpstr>A126252166A_Latest</vt:lpstr>
      <vt:lpstr>A126252170T</vt:lpstr>
      <vt:lpstr>A126252170T_Data</vt:lpstr>
      <vt:lpstr>A126252170T_Latest</vt:lpstr>
      <vt:lpstr>A126252174A</vt:lpstr>
      <vt:lpstr>A126252174A_Data</vt:lpstr>
      <vt:lpstr>A126252174A_Latest</vt:lpstr>
      <vt:lpstr>A126252178K</vt:lpstr>
      <vt:lpstr>A126252178K_Data</vt:lpstr>
      <vt:lpstr>A126252178K_Latest</vt:lpstr>
      <vt:lpstr>A126252182A</vt:lpstr>
      <vt:lpstr>A126252182A_Data</vt:lpstr>
      <vt:lpstr>A126252182A_Latest</vt:lpstr>
      <vt:lpstr>A126252186K</vt:lpstr>
      <vt:lpstr>A126252186K_Data</vt:lpstr>
      <vt:lpstr>A126252186K_Latest</vt:lpstr>
      <vt:lpstr>A126252190A</vt:lpstr>
      <vt:lpstr>A126252190A_Data</vt:lpstr>
      <vt:lpstr>A126252190A_Latest</vt:lpstr>
      <vt:lpstr>A126252194K</vt:lpstr>
      <vt:lpstr>A126252194K_Data</vt:lpstr>
      <vt:lpstr>A126252194K_Latest</vt:lpstr>
      <vt:lpstr>A126252198V</vt:lpstr>
      <vt:lpstr>A126252198V_Data</vt:lpstr>
      <vt:lpstr>A126252198V_Latest</vt:lpstr>
      <vt:lpstr>A126252202X</vt:lpstr>
      <vt:lpstr>A126252202X_Data</vt:lpstr>
      <vt:lpstr>A126252202X_Latest</vt:lpstr>
      <vt:lpstr>A126252206J</vt:lpstr>
      <vt:lpstr>A126252206J_Data</vt:lpstr>
      <vt:lpstr>A126252206J_Latest</vt:lpstr>
      <vt:lpstr>A126252210X</vt:lpstr>
      <vt:lpstr>A126252210X_Data</vt:lpstr>
      <vt:lpstr>A126252210X_Latest</vt:lpstr>
      <vt:lpstr>A126252214J</vt:lpstr>
      <vt:lpstr>A126252214J_Data</vt:lpstr>
      <vt:lpstr>A126252214J_Latest</vt:lpstr>
      <vt:lpstr>A126252218T</vt:lpstr>
      <vt:lpstr>A126252218T_Data</vt:lpstr>
      <vt:lpstr>A126252218T_Latest</vt:lpstr>
      <vt:lpstr>A126252222J</vt:lpstr>
      <vt:lpstr>A126252222J_Data</vt:lpstr>
      <vt:lpstr>A126252222J_Latest</vt:lpstr>
      <vt:lpstr>A126252226T</vt:lpstr>
      <vt:lpstr>A126252226T_Data</vt:lpstr>
      <vt:lpstr>A126252226T_Latest</vt:lpstr>
      <vt:lpstr>A126252230J</vt:lpstr>
      <vt:lpstr>A126252230J_Data</vt:lpstr>
      <vt:lpstr>A126252230J_Latest</vt:lpstr>
      <vt:lpstr>A126252234T</vt:lpstr>
      <vt:lpstr>A126252234T_Data</vt:lpstr>
      <vt:lpstr>A126252234T_Latest</vt:lpstr>
      <vt:lpstr>A126252238A</vt:lpstr>
      <vt:lpstr>A126252238A_Data</vt:lpstr>
      <vt:lpstr>A126252238A_Latest</vt:lpstr>
      <vt:lpstr>A126252242T</vt:lpstr>
      <vt:lpstr>A126252242T_Data</vt:lpstr>
      <vt:lpstr>A126252242T_Latest</vt:lpstr>
      <vt:lpstr>A126252246A</vt:lpstr>
      <vt:lpstr>A126252246A_Data</vt:lpstr>
      <vt:lpstr>A126252246A_Latest</vt:lpstr>
      <vt:lpstr>A126252250T</vt:lpstr>
      <vt:lpstr>A126252250T_Data</vt:lpstr>
      <vt:lpstr>A126252250T_Latest</vt:lpstr>
      <vt:lpstr>A126252254A</vt:lpstr>
      <vt:lpstr>A126252254A_Data</vt:lpstr>
      <vt:lpstr>A126252254A_Latest</vt:lpstr>
      <vt:lpstr>A126252258K</vt:lpstr>
      <vt:lpstr>A126252258K_Data</vt:lpstr>
      <vt:lpstr>A126252258K_Latest</vt:lpstr>
      <vt:lpstr>A126252262A</vt:lpstr>
      <vt:lpstr>A126252262A_Data</vt:lpstr>
      <vt:lpstr>A126252262A_Latest</vt:lpstr>
      <vt:lpstr>A126252266K</vt:lpstr>
      <vt:lpstr>A126252266K_Data</vt:lpstr>
      <vt:lpstr>A126252266K_Latest</vt:lpstr>
      <vt:lpstr>A126252270A</vt:lpstr>
      <vt:lpstr>A126252270A_Data</vt:lpstr>
      <vt:lpstr>A126252270A_Latest</vt:lpstr>
      <vt:lpstr>A126252274K</vt:lpstr>
      <vt:lpstr>A126252274K_Data</vt:lpstr>
      <vt:lpstr>A126252274K_Latest</vt:lpstr>
      <vt:lpstr>A126252278V</vt:lpstr>
      <vt:lpstr>A126252278V_Data</vt:lpstr>
      <vt:lpstr>A126252278V_Latest</vt:lpstr>
      <vt:lpstr>A126252282K</vt:lpstr>
      <vt:lpstr>A126252282K_Data</vt:lpstr>
      <vt:lpstr>A126252282K_Latest</vt:lpstr>
      <vt:lpstr>A126252286V</vt:lpstr>
      <vt:lpstr>A126252286V_Data</vt:lpstr>
      <vt:lpstr>A126252286V_Latest</vt:lpstr>
      <vt:lpstr>A126252290K</vt:lpstr>
      <vt:lpstr>A126252290K_Data</vt:lpstr>
      <vt:lpstr>A126252290K_Latest</vt:lpstr>
      <vt:lpstr>A126252294V</vt:lpstr>
      <vt:lpstr>A126252294V_Data</vt:lpstr>
      <vt:lpstr>A126252294V_Latest</vt:lpstr>
      <vt:lpstr>A126252298C</vt:lpstr>
      <vt:lpstr>A126252298C_Data</vt:lpstr>
      <vt:lpstr>A126252298C_Latest</vt:lpstr>
      <vt:lpstr>A126252302J</vt:lpstr>
      <vt:lpstr>A126252302J_Data</vt:lpstr>
      <vt:lpstr>A126252302J_Latest</vt:lpstr>
      <vt:lpstr>A126252306T</vt:lpstr>
      <vt:lpstr>A126252306T_Data</vt:lpstr>
      <vt:lpstr>A126252306T_Latest</vt:lpstr>
      <vt:lpstr>A126252310J</vt:lpstr>
      <vt:lpstr>A126252310J_Data</vt:lpstr>
      <vt:lpstr>A126252310J_Latest</vt:lpstr>
      <vt:lpstr>A126252314T</vt:lpstr>
      <vt:lpstr>A126252314T_Data</vt:lpstr>
      <vt:lpstr>A126252314T_Latest</vt:lpstr>
      <vt:lpstr>A126252318A</vt:lpstr>
      <vt:lpstr>A126252318A_Data</vt:lpstr>
      <vt:lpstr>A126252318A_Latest</vt:lpstr>
      <vt:lpstr>A126252322T</vt:lpstr>
      <vt:lpstr>A126252322T_Data</vt:lpstr>
      <vt:lpstr>A126252322T_Latest</vt:lpstr>
      <vt:lpstr>A126252326A</vt:lpstr>
      <vt:lpstr>A126252326A_Data</vt:lpstr>
      <vt:lpstr>A126252326A_Latest</vt:lpstr>
      <vt:lpstr>A126252330T</vt:lpstr>
      <vt:lpstr>A126252330T_Data</vt:lpstr>
      <vt:lpstr>A126252330T_Latest</vt:lpstr>
      <vt:lpstr>A126252334A</vt:lpstr>
      <vt:lpstr>A126252334A_Data</vt:lpstr>
      <vt:lpstr>A126252334A_Latest</vt:lpstr>
      <vt:lpstr>A126252338K</vt:lpstr>
      <vt:lpstr>A126252338K_Data</vt:lpstr>
      <vt:lpstr>A126252338K_Latest</vt:lpstr>
      <vt:lpstr>A126252342A</vt:lpstr>
      <vt:lpstr>A126252342A_Data</vt:lpstr>
      <vt:lpstr>A126252342A_Latest</vt:lpstr>
      <vt:lpstr>A126252346K</vt:lpstr>
      <vt:lpstr>A126252346K_Data</vt:lpstr>
      <vt:lpstr>A126252346K_Latest</vt:lpstr>
      <vt:lpstr>A126252350A</vt:lpstr>
      <vt:lpstr>A126252350A_Data</vt:lpstr>
      <vt:lpstr>A126252350A_Latest</vt:lpstr>
      <vt:lpstr>A126252354K</vt:lpstr>
      <vt:lpstr>A126252354K_Data</vt:lpstr>
      <vt:lpstr>A126252354K_Latest</vt:lpstr>
      <vt:lpstr>A126252358V</vt:lpstr>
      <vt:lpstr>A126252358V_Data</vt:lpstr>
      <vt:lpstr>A126252358V_Latest</vt:lpstr>
      <vt:lpstr>A126252362K</vt:lpstr>
      <vt:lpstr>A126252362K_Data</vt:lpstr>
      <vt:lpstr>A126252362K_Latest</vt:lpstr>
      <vt:lpstr>A126252366V</vt:lpstr>
      <vt:lpstr>A126252366V_Data</vt:lpstr>
      <vt:lpstr>A126252366V_Latest</vt:lpstr>
      <vt:lpstr>A126252370K</vt:lpstr>
      <vt:lpstr>A126252370K_Data</vt:lpstr>
      <vt:lpstr>A126252370K_Latest</vt:lpstr>
      <vt:lpstr>A126252374V</vt:lpstr>
      <vt:lpstr>A126252374V_Data</vt:lpstr>
      <vt:lpstr>A126252374V_Latest</vt:lpstr>
      <vt:lpstr>A126252378C</vt:lpstr>
      <vt:lpstr>A126252378C_Data</vt:lpstr>
      <vt:lpstr>A126252378C_Latest</vt:lpstr>
      <vt:lpstr>A126252382V</vt:lpstr>
      <vt:lpstr>A126252382V_Data</vt:lpstr>
      <vt:lpstr>A126252382V_Latest</vt:lpstr>
      <vt:lpstr>A126252386C</vt:lpstr>
      <vt:lpstr>A126252386C_Data</vt:lpstr>
      <vt:lpstr>A126252386C_Latest</vt:lpstr>
      <vt:lpstr>A126252390V</vt:lpstr>
      <vt:lpstr>A126252390V_Data</vt:lpstr>
      <vt:lpstr>A126252390V_Latest</vt:lpstr>
      <vt:lpstr>A126252394C</vt:lpstr>
      <vt:lpstr>A126252394C_Data</vt:lpstr>
      <vt:lpstr>A126252394C_Latest</vt:lpstr>
      <vt:lpstr>A126252398L</vt:lpstr>
      <vt:lpstr>A126252398L_Data</vt:lpstr>
      <vt:lpstr>A126252398L_Latest</vt:lpstr>
      <vt:lpstr>A126252402T</vt:lpstr>
      <vt:lpstr>A126252402T_Data</vt:lpstr>
      <vt:lpstr>A126252402T_Latest</vt:lpstr>
      <vt:lpstr>A126252406A</vt:lpstr>
      <vt:lpstr>A126252406A_Data</vt:lpstr>
      <vt:lpstr>A126252406A_Latest</vt:lpstr>
      <vt:lpstr>A126252410T</vt:lpstr>
      <vt:lpstr>A126252410T_Data</vt:lpstr>
      <vt:lpstr>A126252410T_Latest</vt:lpstr>
      <vt:lpstr>A126252414A</vt:lpstr>
      <vt:lpstr>A126252414A_Data</vt:lpstr>
      <vt:lpstr>A126252414A_Latest</vt:lpstr>
      <vt:lpstr>A126252418K</vt:lpstr>
      <vt:lpstr>A126252418K_Data</vt:lpstr>
      <vt:lpstr>A126252418K_Latest</vt:lpstr>
      <vt:lpstr>A126252422A</vt:lpstr>
      <vt:lpstr>A126252422A_Data</vt:lpstr>
      <vt:lpstr>A126252422A_Latest</vt:lpstr>
      <vt:lpstr>A126252426K</vt:lpstr>
      <vt:lpstr>A126252426K_Data</vt:lpstr>
      <vt:lpstr>A126252426K_Latest</vt:lpstr>
      <vt:lpstr>A126252430A</vt:lpstr>
      <vt:lpstr>A126252430A_Data</vt:lpstr>
      <vt:lpstr>A126252430A_Latest</vt:lpstr>
      <vt:lpstr>A126252434K</vt:lpstr>
      <vt:lpstr>A126252434K_Data</vt:lpstr>
      <vt:lpstr>A126252434K_Latest</vt:lpstr>
      <vt:lpstr>A126252438V</vt:lpstr>
      <vt:lpstr>A126252438V_Data</vt:lpstr>
      <vt:lpstr>A126252438V_Latest</vt:lpstr>
      <vt:lpstr>A126252442K</vt:lpstr>
      <vt:lpstr>A126252442K_Data</vt:lpstr>
      <vt:lpstr>A126252442K_Latest</vt:lpstr>
      <vt:lpstr>A126252446V</vt:lpstr>
      <vt:lpstr>A126252446V_Data</vt:lpstr>
      <vt:lpstr>A126252446V_Latest</vt:lpstr>
      <vt:lpstr>A126252450K</vt:lpstr>
      <vt:lpstr>A126252450K_Data</vt:lpstr>
      <vt:lpstr>A126252450K_Latest</vt:lpstr>
      <vt:lpstr>A126252454V</vt:lpstr>
      <vt:lpstr>A126252454V_Data</vt:lpstr>
      <vt:lpstr>A126252454V_Latest</vt:lpstr>
      <vt:lpstr>A126252458C</vt:lpstr>
      <vt:lpstr>A126252458C_Data</vt:lpstr>
      <vt:lpstr>A126252458C_Latest</vt:lpstr>
      <vt:lpstr>A126252462V</vt:lpstr>
      <vt:lpstr>A126252462V_Data</vt:lpstr>
      <vt:lpstr>A126252462V_Latest</vt:lpstr>
      <vt:lpstr>A126252466C</vt:lpstr>
      <vt:lpstr>A126252466C_Data</vt:lpstr>
      <vt:lpstr>A126252466C_Latest</vt:lpstr>
      <vt:lpstr>A126252470V</vt:lpstr>
      <vt:lpstr>A126252470V_Data</vt:lpstr>
      <vt:lpstr>A126252470V_Latest</vt:lpstr>
      <vt:lpstr>A126252474C</vt:lpstr>
      <vt:lpstr>A126252474C_Data</vt:lpstr>
      <vt:lpstr>A126252474C_Latest</vt:lpstr>
      <vt:lpstr>A126252478L</vt:lpstr>
      <vt:lpstr>A126252478L_Data</vt:lpstr>
      <vt:lpstr>A126252478L_Latest</vt:lpstr>
      <vt:lpstr>A126252482C</vt:lpstr>
      <vt:lpstr>A126252482C_Data</vt:lpstr>
      <vt:lpstr>A126252482C_Latest</vt:lpstr>
      <vt:lpstr>A126252486L</vt:lpstr>
      <vt:lpstr>A126252486L_Data</vt:lpstr>
      <vt:lpstr>A126252486L_Latest</vt:lpstr>
      <vt:lpstr>A126252490C</vt:lpstr>
      <vt:lpstr>A126252490C_Data</vt:lpstr>
      <vt:lpstr>A126252490C_Latest</vt:lpstr>
      <vt:lpstr>A126252494L</vt:lpstr>
      <vt:lpstr>A126252494L_Data</vt:lpstr>
      <vt:lpstr>A126252494L_Latest</vt:lpstr>
      <vt:lpstr>A126252498W</vt:lpstr>
      <vt:lpstr>A126252498W_Data</vt:lpstr>
      <vt:lpstr>A126252498W_Latest</vt:lpstr>
      <vt:lpstr>A126252502A</vt:lpstr>
      <vt:lpstr>A126252502A_Data</vt:lpstr>
      <vt:lpstr>A126252502A_Latest</vt:lpstr>
      <vt:lpstr>A126252506K</vt:lpstr>
      <vt:lpstr>A126252506K_Data</vt:lpstr>
      <vt:lpstr>A126252506K_Latest</vt:lpstr>
      <vt:lpstr>A126252510A</vt:lpstr>
      <vt:lpstr>A126252510A_Data</vt:lpstr>
      <vt:lpstr>A126252510A_Latest</vt:lpstr>
      <vt:lpstr>A126252514K</vt:lpstr>
      <vt:lpstr>A126252514K_Data</vt:lpstr>
      <vt:lpstr>A126252514K_Latest</vt:lpstr>
      <vt:lpstr>A126252518V</vt:lpstr>
      <vt:lpstr>A126252518V_Data</vt:lpstr>
      <vt:lpstr>A126252518V_Latest</vt:lpstr>
      <vt:lpstr>A126252522K</vt:lpstr>
      <vt:lpstr>A126252522K_Data</vt:lpstr>
      <vt:lpstr>A126252522K_Latest</vt:lpstr>
      <vt:lpstr>A126252526V</vt:lpstr>
      <vt:lpstr>A126252526V_Data</vt:lpstr>
      <vt:lpstr>A126252526V_Latest</vt:lpstr>
      <vt:lpstr>A126252530K</vt:lpstr>
      <vt:lpstr>A126252530K_Data</vt:lpstr>
      <vt:lpstr>A126252530K_Latest</vt:lpstr>
      <vt:lpstr>A126252534V</vt:lpstr>
      <vt:lpstr>A126252534V_Data</vt:lpstr>
      <vt:lpstr>A126252534V_Latest</vt:lpstr>
      <vt:lpstr>A126252538C</vt:lpstr>
      <vt:lpstr>A126252538C_Data</vt:lpstr>
      <vt:lpstr>A126252538C_Latest</vt:lpstr>
      <vt:lpstr>A126252542V</vt:lpstr>
      <vt:lpstr>A126252542V_Data</vt:lpstr>
      <vt:lpstr>A126252542V_Latest</vt:lpstr>
      <vt:lpstr>A126252546C</vt:lpstr>
      <vt:lpstr>A126252546C_Data</vt:lpstr>
      <vt:lpstr>A126252546C_Latest</vt:lpstr>
      <vt:lpstr>A126252550V</vt:lpstr>
      <vt:lpstr>A126252550V_Data</vt:lpstr>
      <vt:lpstr>A126252550V_Latest</vt:lpstr>
      <vt:lpstr>A126252554C</vt:lpstr>
      <vt:lpstr>A126252554C_Data</vt:lpstr>
      <vt:lpstr>A126252554C_Latest</vt:lpstr>
      <vt:lpstr>A126252558L</vt:lpstr>
      <vt:lpstr>A126252558L_Data</vt:lpstr>
      <vt:lpstr>A126252558L_Latest</vt:lpstr>
      <vt:lpstr>A126252562C</vt:lpstr>
      <vt:lpstr>A126252562C_Data</vt:lpstr>
      <vt:lpstr>A126252562C_Latest</vt:lpstr>
      <vt:lpstr>A126252566L</vt:lpstr>
      <vt:lpstr>A126252566L_Data</vt:lpstr>
      <vt:lpstr>A126252566L_Latest</vt:lpstr>
      <vt:lpstr>A126252570C</vt:lpstr>
      <vt:lpstr>A126252570C_Data</vt:lpstr>
      <vt:lpstr>A126252570C_Latest</vt:lpstr>
      <vt:lpstr>A126252574L</vt:lpstr>
      <vt:lpstr>A126252574L_Data</vt:lpstr>
      <vt:lpstr>A126252574L_Latest</vt:lpstr>
      <vt:lpstr>A126252578W</vt:lpstr>
      <vt:lpstr>A126252578W_Data</vt:lpstr>
      <vt:lpstr>A126252578W_Latest</vt:lpstr>
      <vt:lpstr>A126252582L</vt:lpstr>
      <vt:lpstr>A126252582L_Data</vt:lpstr>
      <vt:lpstr>A126252582L_Latest</vt:lpstr>
      <vt:lpstr>A126252586W</vt:lpstr>
      <vt:lpstr>A126252586W_Data</vt:lpstr>
      <vt:lpstr>A126252586W_Latest</vt:lpstr>
      <vt:lpstr>A126252590L</vt:lpstr>
      <vt:lpstr>A126252590L_Data</vt:lpstr>
      <vt:lpstr>A126252590L_Latest</vt:lpstr>
      <vt:lpstr>A126252594W</vt:lpstr>
      <vt:lpstr>A126252594W_Data</vt:lpstr>
      <vt:lpstr>A126252594W_Latest</vt:lpstr>
      <vt:lpstr>A126252598F</vt:lpstr>
      <vt:lpstr>A126252598F_Data</vt:lpstr>
      <vt:lpstr>A126252598F_Latest</vt:lpstr>
      <vt:lpstr>A126252602K</vt:lpstr>
      <vt:lpstr>A126252602K_Data</vt:lpstr>
      <vt:lpstr>A126252602K_Latest</vt:lpstr>
      <vt:lpstr>A126252606V</vt:lpstr>
      <vt:lpstr>A126252606V_Data</vt:lpstr>
      <vt:lpstr>A126252606V_Latest</vt:lpstr>
      <vt:lpstr>A126252610K</vt:lpstr>
      <vt:lpstr>A126252610K_Data</vt:lpstr>
      <vt:lpstr>A126252610K_Latest</vt:lpstr>
      <vt:lpstr>A126252614V</vt:lpstr>
      <vt:lpstr>A126252614V_Data</vt:lpstr>
      <vt:lpstr>A126252614V_Latest</vt:lpstr>
      <vt:lpstr>A126252618C</vt:lpstr>
      <vt:lpstr>A126252618C_Data</vt:lpstr>
      <vt:lpstr>A126252618C_Latest</vt:lpstr>
      <vt:lpstr>A126252622V</vt:lpstr>
      <vt:lpstr>A126252622V_Data</vt:lpstr>
      <vt:lpstr>A126252622V_Latest</vt:lpstr>
      <vt:lpstr>A126252626C</vt:lpstr>
      <vt:lpstr>A126252626C_Data</vt:lpstr>
      <vt:lpstr>A126252626C_Latest</vt:lpstr>
      <vt:lpstr>A126252630V</vt:lpstr>
      <vt:lpstr>A126252630V_Data</vt:lpstr>
      <vt:lpstr>A126252630V_Latest</vt:lpstr>
      <vt:lpstr>A126252634C</vt:lpstr>
      <vt:lpstr>A126252634C_Data</vt:lpstr>
      <vt:lpstr>A126252634C_Latest</vt:lpstr>
      <vt:lpstr>A126252638L</vt:lpstr>
      <vt:lpstr>A126252638L_Data</vt:lpstr>
      <vt:lpstr>A126252638L_Latest</vt:lpstr>
      <vt:lpstr>A126252642C</vt:lpstr>
      <vt:lpstr>A126252642C_Data</vt:lpstr>
      <vt:lpstr>A126252642C_Latest</vt:lpstr>
      <vt:lpstr>A126252646L</vt:lpstr>
      <vt:lpstr>A126252646L_Data</vt:lpstr>
      <vt:lpstr>A126252646L_Latest</vt:lpstr>
      <vt:lpstr>A126252650C</vt:lpstr>
      <vt:lpstr>A126252650C_Data</vt:lpstr>
      <vt:lpstr>A126252650C_Latest</vt:lpstr>
      <vt:lpstr>A126252654L</vt:lpstr>
      <vt:lpstr>A126252654L_Data</vt:lpstr>
      <vt:lpstr>A126252654L_Latest</vt:lpstr>
      <vt:lpstr>A126252658W</vt:lpstr>
      <vt:lpstr>A126252658W_Data</vt:lpstr>
      <vt:lpstr>A126252658W_Latest</vt:lpstr>
      <vt:lpstr>A126252662L</vt:lpstr>
      <vt:lpstr>A126252662L_Data</vt:lpstr>
      <vt:lpstr>A126252662L_Latest</vt:lpstr>
      <vt:lpstr>A126252666W</vt:lpstr>
      <vt:lpstr>A126252666W_Data</vt:lpstr>
      <vt:lpstr>A126252666W_Latest</vt:lpstr>
      <vt:lpstr>A126252670L</vt:lpstr>
      <vt:lpstr>A126252670L_Data</vt:lpstr>
      <vt:lpstr>A126252670L_Latest</vt:lpstr>
      <vt:lpstr>A126252674W</vt:lpstr>
      <vt:lpstr>A126252674W_Data</vt:lpstr>
      <vt:lpstr>A126252674W_Latest</vt:lpstr>
      <vt:lpstr>A126252678F</vt:lpstr>
      <vt:lpstr>A126252678F_Data</vt:lpstr>
      <vt:lpstr>A126252678F_Latest</vt:lpstr>
      <vt:lpstr>A126252682W</vt:lpstr>
      <vt:lpstr>A126252682W_Data</vt:lpstr>
      <vt:lpstr>A126252682W_Latest</vt:lpstr>
      <vt:lpstr>A126252686F</vt:lpstr>
      <vt:lpstr>A126252686F_Data</vt:lpstr>
      <vt:lpstr>A126252686F_Latest</vt:lpstr>
      <vt:lpstr>A126252690W</vt:lpstr>
      <vt:lpstr>A126252690W_Data</vt:lpstr>
      <vt:lpstr>A126252690W_Latest</vt:lpstr>
      <vt:lpstr>A126252694F</vt:lpstr>
      <vt:lpstr>A126252694F_Data</vt:lpstr>
      <vt:lpstr>A126252694F_Latest</vt:lpstr>
      <vt:lpstr>A126252698R</vt:lpstr>
      <vt:lpstr>A126252698R_Data</vt:lpstr>
      <vt:lpstr>A126252698R_Latest</vt:lpstr>
      <vt:lpstr>A126252702V</vt:lpstr>
      <vt:lpstr>A126252702V_Data</vt:lpstr>
      <vt:lpstr>A126252702V_Latest</vt:lpstr>
      <vt:lpstr>A126252706C</vt:lpstr>
      <vt:lpstr>A126252706C_Data</vt:lpstr>
      <vt:lpstr>A126252706C_Latest</vt:lpstr>
      <vt:lpstr>A126252710V</vt:lpstr>
      <vt:lpstr>A126252710V_Data</vt:lpstr>
      <vt:lpstr>A126252710V_Latest</vt:lpstr>
      <vt:lpstr>A126252714C</vt:lpstr>
      <vt:lpstr>A126252714C_Data</vt:lpstr>
      <vt:lpstr>A126252714C_Latest</vt:lpstr>
      <vt:lpstr>A126252718L</vt:lpstr>
      <vt:lpstr>A126252718L_Data</vt:lpstr>
      <vt:lpstr>A126252718L_Latest</vt:lpstr>
      <vt:lpstr>A126252722C</vt:lpstr>
      <vt:lpstr>A126252722C_Data</vt:lpstr>
      <vt:lpstr>A126252722C_Latest</vt:lpstr>
      <vt:lpstr>A126252726L</vt:lpstr>
      <vt:lpstr>A126252726L_Data</vt:lpstr>
      <vt:lpstr>A126252726L_Latest</vt:lpstr>
      <vt:lpstr>A126252730C</vt:lpstr>
      <vt:lpstr>A126252730C_Data</vt:lpstr>
      <vt:lpstr>A126252730C_Latest</vt:lpstr>
      <vt:lpstr>A126252734L</vt:lpstr>
      <vt:lpstr>A126252734L_Data</vt:lpstr>
      <vt:lpstr>A126252734L_Latest</vt:lpstr>
      <vt:lpstr>A126252738W</vt:lpstr>
      <vt:lpstr>A126252738W_Data</vt:lpstr>
      <vt:lpstr>A126252738W_Latest</vt:lpstr>
      <vt:lpstr>A126252742L</vt:lpstr>
      <vt:lpstr>A126252742L_Data</vt:lpstr>
      <vt:lpstr>A126252742L_Latest</vt:lpstr>
      <vt:lpstr>A126252746W</vt:lpstr>
      <vt:lpstr>A126252746W_Data</vt:lpstr>
      <vt:lpstr>A126252746W_Latest</vt:lpstr>
      <vt:lpstr>A126252750L</vt:lpstr>
      <vt:lpstr>A126252750L_Data</vt:lpstr>
      <vt:lpstr>A126252750L_Latest</vt:lpstr>
      <vt:lpstr>A126252754W</vt:lpstr>
      <vt:lpstr>A126252754W_Data</vt:lpstr>
      <vt:lpstr>A126252754W_Latest</vt:lpstr>
      <vt:lpstr>A126252758F</vt:lpstr>
      <vt:lpstr>A126252758F_Data</vt:lpstr>
      <vt:lpstr>A126252758F_Latest</vt:lpstr>
      <vt:lpstr>A126252762W</vt:lpstr>
      <vt:lpstr>A126252762W_Data</vt:lpstr>
      <vt:lpstr>A126252762W_Latest</vt:lpstr>
      <vt:lpstr>A126252766F</vt:lpstr>
      <vt:lpstr>A126252766F_Data</vt:lpstr>
      <vt:lpstr>A126252766F_Latest</vt:lpstr>
      <vt:lpstr>A126252770W</vt:lpstr>
      <vt:lpstr>A126252770W_Data</vt:lpstr>
      <vt:lpstr>A126252770W_Latest</vt:lpstr>
      <vt:lpstr>A126252774F</vt:lpstr>
      <vt:lpstr>A126252774F_Data</vt:lpstr>
      <vt:lpstr>A126252774F_Latest</vt:lpstr>
      <vt:lpstr>A126252778R</vt:lpstr>
      <vt:lpstr>A126252778R_Data</vt:lpstr>
      <vt:lpstr>A126252778R_Latest</vt:lpstr>
      <vt:lpstr>A126252782F</vt:lpstr>
      <vt:lpstr>A126252782F_Data</vt:lpstr>
      <vt:lpstr>A126252782F_Latest</vt:lpstr>
      <vt:lpstr>A126252786R</vt:lpstr>
      <vt:lpstr>A126252786R_Data</vt:lpstr>
      <vt:lpstr>A126252786R_Latest</vt:lpstr>
      <vt:lpstr>A126252790F</vt:lpstr>
      <vt:lpstr>A126252790F_Data</vt:lpstr>
      <vt:lpstr>A126252790F_Latest</vt:lpstr>
      <vt:lpstr>A126252794R</vt:lpstr>
      <vt:lpstr>A126252794R_Data</vt:lpstr>
      <vt:lpstr>A126252794R_Latest</vt:lpstr>
      <vt:lpstr>A126252798X</vt:lpstr>
      <vt:lpstr>A126252798X_Data</vt:lpstr>
      <vt:lpstr>A126252798X_Latest</vt:lpstr>
      <vt:lpstr>A126252802C</vt:lpstr>
      <vt:lpstr>A126252802C_Data</vt:lpstr>
      <vt:lpstr>A126252802C_Latest</vt:lpstr>
      <vt:lpstr>A126252806L</vt:lpstr>
      <vt:lpstr>A126252806L_Data</vt:lpstr>
      <vt:lpstr>A126252806L_Latest</vt:lpstr>
      <vt:lpstr>A126252810C</vt:lpstr>
      <vt:lpstr>A126252810C_Data</vt:lpstr>
      <vt:lpstr>A126252810C_Latest</vt:lpstr>
      <vt:lpstr>A126252814L</vt:lpstr>
      <vt:lpstr>A126252814L_Data</vt:lpstr>
      <vt:lpstr>A126252814L_Latest</vt:lpstr>
      <vt:lpstr>A126252818W</vt:lpstr>
      <vt:lpstr>A126252818W_Data</vt:lpstr>
      <vt:lpstr>A126252818W_Latest</vt:lpstr>
      <vt:lpstr>A126252822L</vt:lpstr>
      <vt:lpstr>A126252822L_Data</vt:lpstr>
      <vt:lpstr>A126252822L_Latest</vt:lpstr>
      <vt:lpstr>A126252826W</vt:lpstr>
      <vt:lpstr>A126252826W_Data</vt:lpstr>
      <vt:lpstr>A126252826W_Latest</vt:lpstr>
      <vt:lpstr>A126252830L</vt:lpstr>
      <vt:lpstr>A126252830L_Data</vt:lpstr>
      <vt:lpstr>A126252830L_Latest</vt:lpstr>
      <vt:lpstr>A126252834W</vt:lpstr>
      <vt:lpstr>A126252834W_Data</vt:lpstr>
      <vt:lpstr>A126252834W_Latest</vt:lpstr>
      <vt:lpstr>A126252838F</vt:lpstr>
      <vt:lpstr>A126252838F_Data</vt:lpstr>
      <vt:lpstr>A126252838F_Latest</vt:lpstr>
      <vt:lpstr>A126252842W</vt:lpstr>
      <vt:lpstr>A126252842W_Data</vt:lpstr>
      <vt:lpstr>A126252842W_Latest</vt:lpstr>
      <vt:lpstr>A126252846F</vt:lpstr>
      <vt:lpstr>A126252846F_Data</vt:lpstr>
      <vt:lpstr>A126252846F_Latest</vt:lpstr>
      <vt:lpstr>A126252850W</vt:lpstr>
      <vt:lpstr>A126252850W_Data</vt:lpstr>
      <vt:lpstr>A126252850W_Latest</vt:lpstr>
      <vt:lpstr>A126252854F</vt:lpstr>
      <vt:lpstr>A126252854F_Data</vt:lpstr>
      <vt:lpstr>A126252854F_Latest</vt:lpstr>
      <vt:lpstr>A126252858R</vt:lpstr>
      <vt:lpstr>A126252858R_Data</vt:lpstr>
      <vt:lpstr>A126252858R_Latest</vt:lpstr>
      <vt:lpstr>A126252862F</vt:lpstr>
      <vt:lpstr>A126252862F_Data</vt:lpstr>
      <vt:lpstr>A126252862F_Latest</vt:lpstr>
      <vt:lpstr>A126252866R</vt:lpstr>
      <vt:lpstr>A126252866R_Data</vt:lpstr>
      <vt:lpstr>A126252866R_Latest</vt:lpstr>
      <vt:lpstr>A126252870F</vt:lpstr>
      <vt:lpstr>A126252870F_Data</vt:lpstr>
      <vt:lpstr>A126252870F_Latest</vt:lpstr>
      <vt:lpstr>A126252874R</vt:lpstr>
      <vt:lpstr>A126252874R_Data</vt:lpstr>
      <vt:lpstr>A126252874R_Latest</vt:lpstr>
      <vt:lpstr>A126252878X</vt:lpstr>
      <vt:lpstr>A126252878X_Data</vt:lpstr>
      <vt:lpstr>A126252878X_Latest</vt:lpstr>
      <vt:lpstr>A126252882R</vt:lpstr>
      <vt:lpstr>A126252882R_Data</vt:lpstr>
      <vt:lpstr>A126252882R_Latest</vt:lpstr>
      <vt:lpstr>A126252886X</vt:lpstr>
      <vt:lpstr>A126252886X_Data</vt:lpstr>
      <vt:lpstr>A126252886X_Latest</vt:lpstr>
      <vt:lpstr>A126252890R</vt:lpstr>
      <vt:lpstr>A126252890R_Data</vt:lpstr>
      <vt:lpstr>A126252890R_Latest</vt:lpstr>
      <vt:lpstr>A126252894X</vt:lpstr>
      <vt:lpstr>A126252894X_Data</vt:lpstr>
      <vt:lpstr>A126252894X_Latest</vt:lpstr>
      <vt:lpstr>A126252898J</vt:lpstr>
      <vt:lpstr>A126252898J_Data</vt:lpstr>
      <vt:lpstr>A126252898J_Latest</vt:lpstr>
      <vt:lpstr>A126252902L</vt:lpstr>
      <vt:lpstr>A126252902L_Data</vt:lpstr>
      <vt:lpstr>A126252902L_Latest</vt:lpstr>
      <vt:lpstr>A126252906W</vt:lpstr>
      <vt:lpstr>A126252906W_Data</vt:lpstr>
      <vt:lpstr>A126252906W_Latest</vt:lpstr>
      <vt:lpstr>A126252910L</vt:lpstr>
      <vt:lpstr>A126252910L_Data</vt:lpstr>
      <vt:lpstr>A126252910L_Latest</vt:lpstr>
      <vt:lpstr>A126252914W</vt:lpstr>
      <vt:lpstr>A126252914W_Data</vt:lpstr>
      <vt:lpstr>A126252914W_Latest</vt:lpstr>
      <vt:lpstr>A126252918F</vt:lpstr>
      <vt:lpstr>A126252918F_Data</vt:lpstr>
      <vt:lpstr>A126252918F_Latest</vt:lpstr>
      <vt:lpstr>A126252922W</vt:lpstr>
      <vt:lpstr>A126252922W_Data</vt:lpstr>
      <vt:lpstr>A126252922W_Latest</vt:lpstr>
      <vt:lpstr>A126252926F</vt:lpstr>
      <vt:lpstr>A126252926F_Data</vt:lpstr>
      <vt:lpstr>A126252926F_Latest</vt:lpstr>
      <vt:lpstr>A126252930W</vt:lpstr>
      <vt:lpstr>A126252930W_Data</vt:lpstr>
      <vt:lpstr>A126252930W_Latest</vt:lpstr>
      <vt:lpstr>A126252934F</vt:lpstr>
      <vt:lpstr>A126252934F_Data</vt:lpstr>
      <vt:lpstr>A126252934F_Latest</vt:lpstr>
      <vt:lpstr>A126252938R</vt:lpstr>
      <vt:lpstr>A126252938R_Data</vt:lpstr>
      <vt:lpstr>A126252938R_Latest</vt:lpstr>
      <vt:lpstr>A126252942F</vt:lpstr>
      <vt:lpstr>A126252942F_Data</vt:lpstr>
      <vt:lpstr>A126252942F_Latest</vt:lpstr>
      <vt:lpstr>A126252946R</vt:lpstr>
      <vt:lpstr>A126252946R_Data</vt:lpstr>
      <vt:lpstr>A126252946R_Latest</vt:lpstr>
      <vt:lpstr>A126252950F</vt:lpstr>
      <vt:lpstr>A126252950F_Data</vt:lpstr>
      <vt:lpstr>A126252950F_Latest</vt:lpstr>
      <vt:lpstr>A126252954R</vt:lpstr>
      <vt:lpstr>A126252954R_Data</vt:lpstr>
      <vt:lpstr>A126252954R_Latest</vt:lpstr>
      <vt:lpstr>A126252958X</vt:lpstr>
      <vt:lpstr>A126252958X_Data</vt:lpstr>
      <vt:lpstr>A126252958X_Latest</vt:lpstr>
      <vt:lpstr>A126252962R</vt:lpstr>
      <vt:lpstr>A126252962R_Data</vt:lpstr>
      <vt:lpstr>A126252962R_Latest</vt:lpstr>
      <vt:lpstr>A126252966X</vt:lpstr>
      <vt:lpstr>A126252966X_Data</vt:lpstr>
      <vt:lpstr>A126252966X_Latest</vt:lpstr>
      <vt:lpstr>A126252970R</vt:lpstr>
      <vt:lpstr>A126252970R_Data</vt:lpstr>
      <vt:lpstr>A126252970R_Latest</vt:lpstr>
      <vt:lpstr>A126252974X</vt:lpstr>
      <vt:lpstr>A126252974X_Data</vt:lpstr>
      <vt:lpstr>A126252974X_Latest</vt:lpstr>
      <vt:lpstr>A126252978J</vt:lpstr>
      <vt:lpstr>A126252978J_Data</vt:lpstr>
      <vt:lpstr>A126252978J_Latest</vt:lpstr>
      <vt:lpstr>A126252982X</vt:lpstr>
      <vt:lpstr>A126252982X_Data</vt:lpstr>
      <vt:lpstr>A126252982X_Latest</vt:lpstr>
      <vt:lpstr>A126252986J</vt:lpstr>
      <vt:lpstr>A126252986J_Data</vt:lpstr>
      <vt:lpstr>A126252986J_Latest</vt:lpstr>
      <vt:lpstr>A126252990X</vt:lpstr>
      <vt:lpstr>A126252990X_Data</vt:lpstr>
      <vt:lpstr>A126252990X_Latest</vt:lpstr>
      <vt:lpstr>A126252994J</vt:lpstr>
      <vt:lpstr>A126252994J_Data</vt:lpstr>
      <vt:lpstr>A126252994J_Latest</vt:lpstr>
      <vt:lpstr>A126252998T</vt:lpstr>
      <vt:lpstr>A126252998T_Data</vt:lpstr>
      <vt:lpstr>A126252998T_Latest</vt:lpstr>
      <vt:lpstr>A126253002X</vt:lpstr>
      <vt:lpstr>A126253002X_Data</vt:lpstr>
      <vt:lpstr>A126253002X_Latest</vt:lpstr>
      <vt:lpstr>A126253006J</vt:lpstr>
      <vt:lpstr>A126253006J_Data</vt:lpstr>
      <vt:lpstr>A126253006J_Latest</vt:lpstr>
      <vt:lpstr>A126253010X</vt:lpstr>
      <vt:lpstr>A126253010X_Data</vt:lpstr>
      <vt:lpstr>A126253010X_Latest</vt:lpstr>
      <vt:lpstr>A126253014J</vt:lpstr>
      <vt:lpstr>A126253014J_Data</vt:lpstr>
      <vt:lpstr>A126253014J_Latest</vt:lpstr>
      <vt:lpstr>A126254106K</vt:lpstr>
      <vt:lpstr>A126254106K_Data</vt:lpstr>
      <vt:lpstr>A126254106K_Latest</vt:lpstr>
      <vt:lpstr>A126254110A</vt:lpstr>
      <vt:lpstr>A126254110A_Data</vt:lpstr>
      <vt:lpstr>A126254110A_Latest</vt:lpstr>
      <vt:lpstr>A126254114K</vt:lpstr>
      <vt:lpstr>A126254114K_Data</vt:lpstr>
      <vt:lpstr>A126254114K_Latest</vt:lpstr>
      <vt:lpstr>A126254118V</vt:lpstr>
      <vt:lpstr>A126254118V_Data</vt:lpstr>
      <vt:lpstr>A126254118V_Latest</vt:lpstr>
      <vt:lpstr>A126254122K</vt:lpstr>
      <vt:lpstr>A126254122K_Data</vt:lpstr>
      <vt:lpstr>A126254122K_Latest</vt:lpstr>
      <vt:lpstr>A126254126V</vt:lpstr>
      <vt:lpstr>A126254126V_Data</vt:lpstr>
      <vt:lpstr>A126254126V_Latest</vt:lpstr>
      <vt:lpstr>A126254130K</vt:lpstr>
      <vt:lpstr>A126254130K_Data</vt:lpstr>
      <vt:lpstr>A126254130K_Latest</vt:lpstr>
      <vt:lpstr>A126254134V</vt:lpstr>
      <vt:lpstr>A126254134V_Data</vt:lpstr>
      <vt:lpstr>A126254134V_Latest</vt:lpstr>
      <vt:lpstr>A126254138C</vt:lpstr>
      <vt:lpstr>A126254138C_Data</vt:lpstr>
      <vt:lpstr>A126254138C_Latest</vt:lpstr>
      <vt:lpstr>A126254142V</vt:lpstr>
      <vt:lpstr>A126254142V_Data</vt:lpstr>
      <vt:lpstr>A126254142V_Latest</vt:lpstr>
      <vt:lpstr>A126254146C</vt:lpstr>
      <vt:lpstr>A126254146C_Data</vt:lpstr>
      <vt:lpstr>A126254146C_Latest</vt:lpstr>
      <vt:lpstr>A126254150V</vt:lpstr>
      <vt:lpstr>A126254150V_Data</vt:lpstr>
      <vt:lpstr>A126254150V_Latest</vt:lpstr>
      <vt:lpstr>A126254154C</vt:lpstr>
      <vt:lpstr>A126254154C_Data</vt:lpstr>
      <vt:lpstr>A126254154C_Latest</vt:lpstr>
      <vt:lpstr>A126254158L</vt:lpstr>
      <vt:lpstr>A126254158L_Data</vt:lpstr>
      <vt:lpstr>A126254158L_Latest</vt:lpstr>
      <vt:lpstr>A126254162C</vt:lpstr>
      <vt:lpstr>A126254162C_Data</vt:lpstr>
      <vt:lpstr>A126254162C_Latest</vt:lpstr>
      <vt:lpstr>A126254166L</vt:lpstr>
      <vt:lpstr>A126254166L_Data</vt:lpstr>
      <vt:lpstr>A126254166L_Latest</vt:lpstr>
      <vt:lpstr>A126254170C</vt:lpstr>
      <vt:lpstr>A126254170C_Data</vt:lpstr>
      <vt:lpstr>A126254170C_Latest</vt:lpstr>
      <vt:lpstr>A126254174L</vt:lpstr>
      <vt:lpstr>A126254174L_Data</vt:lpstr>
      <vt:lpstr>A126254174L_Latest</vt:lpstr>
      <vt:lpstr>A126254178W</vt:lpstr>
      <vt:lpstr>A126254178W_Data</vt:lpstr>
      <vt:lpstr>A126254178W_Latest</vt:lpstr>
      <vt:lpstr>A126254182L</vt:lpstr>
      <vt:lpstr>A126254182L_Data</vt:lpstr>
      <vt:lpstr>A126254182L_Latest</vt:lpstr>
      <vt:lpstr>A126254186W</vt:lpstr>
      <vt:lpstr>A126254186W_Data</vt:lpstr>
      <vt:lpstr>A126254186W_Latest</vt:lpstr>
      <vt:lpstr>A126254190L</vt:lpstr>
      <vt:lpstr>A126254190L_Data</vt:lpstr>
      <vt:lpstr>A126254190L_Latest</vt:lpstr>
      <vt:lpstr>A126254194W</vt:lpstr>
      <vt:lpstr>A126254194W_Data</vt:lpstr>
      <vt:lpstr>A126254194W_Latest</vt:lpstr>
      <vt:lpstr>A126254198F</vt:lpstr>
      <vt:lpstr>A126254198F_Data</vt:lpstr>
      <vt:lpstr>A126254198F_Latest</vt:lpstr>
      <vt:lpstr>A126254202K</vt:lpstr>
      <vt:lpstr>A126254202K_Data</vt:lpstr>
      <vt:lpstr>A126254202K_Latest</vt:lpstr>
      <vt:lpstr>A126254206V</vt:lpstr>
      <vt:lpstr>A126254206V_Data</vt:lpstr>
      <vt:lpstr>A126254206V_Latest</vt:lpstr>
      <vt:lpstr>A126254210K</vt:lpstr>
      <vt:lpstr>A126254210K_Data</vt:lpstr>
      <vt:lpstr>A126254210K_Latest</vt:lpstr>
      <vt:lpstr>A126254214V</vt:lpstr>
      <vt:lpstr>A126254214V_Data</vt:lpstr>
      <vt:lpstr>A126254214V_Latest</vt:lpstr>
      <vt:lpstr>A126254218C</vt:lpstr>
      <vt:lpstr>A126254218C_Data</vt:lpstr>
      <vt:lpstr>A126254218C_Latest</vt:lpstr>
      <vt:lpstr>A126254222V</vt:lpstr>
      <vt:lpstr>A126254222V_Data</vt:lpstr>
      <vt:lpstr>A126254222V_Latest</vt:lpstr>
      <vt:lpstr>A126254226C</vt:lpstr>
      <vt:lpstr>A126254226C_Data</vt:lpstr>
      <vt:lpstr>A126254226C_Latest</vt:lpstr>
      <vt:lpstr>A126254230V</vt:lpstr>
      <vt:lpstr>A126254230V_Data</vt:lpstr>
      <vt:lpstr>A126254230V_Latest</vt:lpstr>
      <vt:lpstr>A126254234C</vt:lpstr>
      <vt:lpstr>A126254234C_Data</vt:lpstr>
      <vt:lpstr>A126254234C_Latest</vt:lpstr>
      <vt:lpstr>A126254238L</vt:lpstr>
      <vt:lpstr>A126254238L_Data</vt:lpstr>
      <vt:lpstr>A126254238L_Latest</vt:lpstr>
      <vt:lpstr>A126255330W</vt:lpstr>
      <vt:lpstr>A126255330W_Data</vt:lpstr>
      <vt:lpstr>A126255330W_Latest</vt:lpstr>
      <vt:lpstr>A126255334F</vt:lpstr>
      <vt:lpstr>A126255334F_Data</vt:lpstr>
      <vt:lpstr>A126255334F_Latest</vt:lpstr>
      <vt:lpstr>A126255338R</vt:lpstr>
      <vt:lpstr>A126255338R_Data</vt:lpstr>
      <vt:lpstr>A126255338R_Latest</vt:lpstr>
      <vt:lpstr>A126255342F</vt:lpstr>
      <vt:lpstr>A126255342F_Data</vt:lpstr>
      <vt:lpstr>A126255342F_Latest</vt:lpstr>
      <vt:lpstr>A126255346R</vt:lpstr>
      <vt:lpstr>A126255346R_Data</vt:lpstr>
      <vt:lpstr>A126255346R_Latest</vt:lpstr>
      <vt:lpstr>A126255350F</vt:lpstr>
      <vt:lpstr>A126255350F_Data</vt:lpstr>
      <vt:lpstr>A126255350F_Latest</vt:lpstr>
      <vt:lpstr>A126255354R</vt:lpstr>
      <vt:lpstr>A126255354R_Data</vt:lpstr>
      <vt:lpstr>A126255354R_Latest</vt:lpstr>
      <vt:lpstr>A126255358X</vt:lpstr>
      <vt:lpstr>A126255358X_Data</vt:lpstr>
      <vt:lpstr>A126255358X_Latest</vt:lpstr>
      <vt:lpstr>A126255362R</vt:lpstr>
      <vt:lpstr>A126255362R_Data</vt:lpstr>
      <vt:lpstr>A126255362R_Latest</vt:lpstr>
      <vt:lpstr>A126255366X</vt:lpstr>
      <vt:lpstr>A126255366X_Data</vt:lpstr>
      <vt:lpstr>A126255366X_Latest</vt:lpstr>
      <vt:lpstr>A126255370R</vt:lpstr>
      <vt:lpstr>A126255370R_Data</vt:lpstr>
      <vt:lpstr>A126255370R_Latest</vt:lpstr>
      <vt:lpstr>A126255374X</vt:lpstr>
      <vt:lpstr>A126255374X_Data</vt:lpstr>
      <vt:lpstr>A126255374X_Latest</vt:lpstr>
      <vt:lpstr>A126255378J</vt:lpstr>
      <vt:lpstr>A126255378J_Data</vt:lpstr>
      <vt:lpstr>A126255378J_Latest</vt:lpstr>
      <vt:lpstr>A126255382X</vt:lpstr>
      <vt:lpstr>A126255382X_Data</vt:lpstr>
      <vt:lpstr>A126255382X_Latest</vt:lpstr>
      <vt:lpstr>A126255386J</vt:lpstr>
      <vt:lpstr>A126255386J_Data</vt:lpstr>
      <vt:lpstr>A126255386J_Latest</vt:lpstr>
      <vt:lpstr>A126255390X</vt:lpstr>
      <vt:lpstr>A126255390X_Data</vt:lpstr>
      <vt:lpstr>A126255390X_Latest</vt:lpstr>
      <vt:lpstr>A126255394J</vt:lpstr>
      <vt:lpstr>A126255394J_Data</vt:lpstr>
      <vt:lpstr>A126255394J_Latest</vt:lpstr>
      <vt:lpstr>A126255398T</vt:lpstr>
      <vt:lpstr>A126255398T_Data</vt:lpstr>
      <vt:lpstr>A126255398T_Latest</vt:lpstr>
      <vt:lpstr>A126255402W</vt:lpstr>
      <vt:lpstr>A126255402W_Data</vt:lpstr>
      <vt:lpstr>A126255402W_Latest</vt:lpstr>
      <vt:lpstr>A126255406F</vt:lpstr>
      <vt:lpstr>A126255406F_Data</vt:lpstr>
      <vt:lpstr>A126255406F_Latest</vt:lpstr>
      <vt:lpstr>A126255410W</vt:lpstr>
      <vt:lpstr>A126255410W_Data</vt:lpstr>
      <vt:lpstr>A126255410W_Latest</vt:lpstr>
      <vt:lpstr>A126255414F</vt:lpstr>
      <vt:lpstr>A126255414F_Data</vt:lpstr>
      <vt:lpstr>A126255414F_Latest</vt:lpstr>
      <vt:lpstr>A126255418R</vt:lpstr>
      <vt:lpstr>A126255418R_Data</vt:lpstr>
      <vt:lpstr>A126255418R_Latest</vt:lpstr>
      <vt:lpstr>A126255422F</vt:lpstr>
      <vt:lpstr>A126255422F_Data</vt:lpstr>
      <vt:lpstr>A126255422F_Latest</vt:lpstr>
      <vt:lpstr>A126255426R</vt:lpstr>
      <vt:lpstr>A126255426R_Data</vt:lpstr>
      <vt:lpstr>A126255426R_Latest</vt:lpstr>
      <vt:lpstr>A126255430F</vt:lpstr>
      <vt:lpstr>A126255430F_Data</vt:lpstr>
      <vt:lpstr>A126255430F_Latest</vt:lpstr>
      <vt:lpstr>A126255434R</vt:lpstr>
      <vt:lpstr>A126255434R_Data</vt:lpstr>
      <vt:lpstr>A126255434R_Latest</vt:lpstr>
      <vt:lpstr>A126255438X</vt:lpstr>
      <vt:lpstr>A126255438X_Data</vt:lpstr>
      <vt:lpstr>A126255438X_Latest</vt:lpstr>
      <vt:lpstr>A126255442R</vt:lpstr>
      <vt:lpstr>A126255442R_Data</vt:lpstr>
      <vt:lpstr>A126255442R_Latest</vt:lpstr>
      <vt:lpstr>A126255446X</vt:lpstr>
      <vt:lpstr>A126255446X_Data</vt:lpstr>
      <vt:lpstr>A126255446X_Latest</vt:lpstr>
      <vt:lpstr>A126255450R</vt:lpstr>
      <vt:lpstr>A126255450R_Data</vt:lpstr>
      <vt:lpstr>A126255450R_Latest</vt:lpstr>
      <vt:lpstr>A126255454X</vt:lpstr>
      <vt:lpstr>A126255454X_Data</vt:lpstr>
      <vt:lpstr>A126255454X_Latest</vt:lpstr>
      <vt:lpstr>A126255458J</vt:lpstr>
      <vt:lpstr>A126255458J_Data</vt:lpstr>
      <vt:lpstr>A126255458J_Latest</vt:lpstr>
      <vt:lpstr>A126255462X</vt:lpstr>
      <vt:lpstr>A126255462X_Data</vt:lpstr>
      <vt:lpstr>A126255462X_Latest</vt:lpstr>
      <vt:lpstr>A126256554A</vt:lpstr>
      <vt:lpstr>A126256554A_Data</vt:lpstr>
      <vt:lpstr>A126256554A_Latest</vt:lpstr>
      <vt:lpstr>A126256558K</vt:lpstr>
      <vt:lpstr>A126256558K_Data</vt:lpstr>
      <vt:lpstr>A126256558K_Latest</vt:lpstr>
      <vt:lpstr>A126256562A</vt:lpstr>
      <vt:lpstr>A126256562A_Data</vt:lpstr>
      <vt:lpstr>A126256562A_Latest</vt:lpstr>
      <vt:lpstr>A126256566K</vt:lpstr>
      <vt:lpstr>A126256566K_Data</vt:lpstr>
      <vt:lpstr>A126256566K_Latest</vt:lpstr>
      <vt:lpstr>A126256570A</vt:lpstr>
      <vt:lpstr>A126256570A_Data</vt:lpstr>
      <vt:lpstr>A126256570A_Latest</vt:lpstr>
      <vt:lpstr>A126256574K</vt:lpstr>
      <vt:lpstr>A126256574K_Data</vt:lpstr>
      <vt:lpstr>A126256574K_Latest</vt:lpstr>
      <vt:lpstr>A126256578V</vt:lpstr>
      <vt:lpstr>A126256578V_Data</vt:lpstr>
      <vt:lpstr>A126256578V_Latest</vt:lpstr>
      <vt:lpstr>A126256582K</vt:lpstr>
      <vt:lpstr>A126256582K_Data</vt:lpstr>
      <vt:lpstr>A126256582K_Latest</vt:lpstr>
      <vt:lpstr>A126256586V</vt:lpstr>
      <vt:lpstr>A126256586V_Data</vt:lpstr>
      <vt:lpstr>A126256586V_Latest</vt:lpstr>
      <vt:lpstr>A126256590K</vt:lpstr>
      <vt:lpstr>A126256590K_Data</vt:lpstr>
      <vt:lpstr>A126256590K_Latest</vt:lpstr>
      <vt:lpstr>A126256594V</vt:lpstr>
      <vt:lpstr>A126256594V_Data</vt:lpstr>
      <vt:lpstr>A126256594V_Latest</vt:lpstr>
      <vt:lpstr>A126256598C</vt:lpstr>
      <vt:lpstr>A126256598C_Data</vt:lpstr>
      <vt:lpstr>A126256598C_Latest</vt:lpstr>
      <vt:lpstr>A126256602J</vt:lpstr>
      <vt:lpstr>A126256602J_Data</vt:lpstr>
      <vt:lpstr>A126256602J_Latest</vt:lpstr>
      <vt:lpstr>A126256606T</vt:lpstr>
      <vt:lpstr>A126256606T_Data</vt:lpstr>
      <vt:lpstr>A126256606T_Latest</vt:lpstr>
      <vt:lpstr>A126256610J</vt:lpstr>
      <vt:lpstr>A126256610J_Data</vt:lpstr>
      <vt:lpstr>A126256610J_Latest</vt:lpstr>
      <vt:lpstr>A126256614T</vt:lpstr>
      <vt:lpstr>A126256614T_Data</vt:lpstr>
      <vt:lpstr>A126256614T_Latest</vt:lpstr>
      <vt:lpstr>A126256618A</vt:lpstr>
      <vt:lpstr>A126256618A_Data</vt:lpstr>
      <vt:lpstr>A126256618A_Latest</vt:lpstr>
      <vt:lpstr>A126256622T</vt:lpstr>
      <vt:lpstr>A126256622T_Data</vt:lpstr>
      <vt:lpstr>A126256622T_Latest</vt:lpstr>
      <vt:lpstr>A126256626A</vt:lpstr>
      <vt:lpstr>A126256626A_Data</vt:lpstr>
      <vt:lpstr>A126256626A_Latest</vt:lpstr>
      <vt:lpstr>A126256630T</vt:lpstr>
      <vt:lpstr>A126256630T_Data</vt:lpstr>
      <vt:lpstr>A126256630T_Latest</vt:lpstr>
      <vt:lpstr>A126256634A</vt:lpstr>
      <vt:lpstr>A126256634A_Data</vt:lpstr>
      <vt:lpstr>A126256634A_Latest</vt:lpstr>
      <vt:lpstr>A126256638K</vt:lpstr>
      <vt:lpstr>A126256638K_Data</vt:lpstr>
      <vt:lpstr>A126256638K_Latest</vt:lpstr>
      <vt:lpstr>A126256642A</vt:lpstr>
      <vt:lpstr>A126256642A_Data</vt:lpstr>
      <vt:lpstr>A126256642A_Latest</vt:lpstr>
      <vt:lpstr>A126256646K</vt:lpstr>
      <vt:lpstr>A126256646K_Data</vt:lpstr>
      <vt:lpstr>A126256646K_Latest</vt:lpstr>
      <vt:lpstr>A126256650A</vt:lpstr>
      <vt:lpstr>A126256650A_Data</vt:lpstr>
      <vt:lpstr>A126256650A_Latest</vt:lpstr>
      <vt:lpstr>A126256654K</vt:lpstr>
      <vt:lpstr>A126256654K_Data</vt:lpstr>
      <vt:lpstr>A126256654K_Latest</vt:lpstr>
      <vt:lpstr>A126256658V</vt:lpstr>
      <vt:lpstr>A126256658V_Data</vt:lpstr>
      <vt:lpstr>A126256658V_Latest</vt:lpstr>
      <vt:lpstr>A126256662K</vt:lpstr>
      <vt:lpstr>A126256662K_Data</vt:lpstr>
      <vt:lpstr>A126256662K_Latest</vt:lpstr>
      <vt:lpstr>A126256666V</vt:lpstr>
      <vt:lpstr>A126256666V_Data</vt:lpstr>
      <vt:lpstr>A126256666V_Latest</vt:lpstr>
      <vt:lpstr>A126256670K</vt:lpstr>
      <vt:lpstr>A126256670K_Data</vt:lpstr>
      <vt:lpstr>A126256670K_Latest</vt:lpstr>
      <vt:lpstr>A126256674V</vt:lpstr>
      <vt:lpstr>A126256674V_Data</vt:lpstr>
      <vt:lpstr>A126256674V_Latest</vt:lpstr>
      <vt:lpstr>A126256678C</vt:lpstr>
      <vt:lpstr>A126256678C_Data</vt:lpstr>
      <vt:lpstr>A126256678C_Latest</vt:lpstr>
      <vt:lpstr>A126256682V</vt:lpstr>
      <vt:lpstr>A126256682V_Data</vt:lpstr>
      <vt:lpstr>A126256682V_Latest</vt:lpstr>
      <vt:lpstr>A126256686C</vt:lpstr>
      <vt:lpstr>A126256686C_Data</vt:lpstr>
      <vt:lpstr>A126256686C_Latest</vt:lpstr>
      <vt:lpstr>A126257778F</vt:lpstr>
      <vt:lpstr>A126257778F_Data</vt:lpstr>
      <vt:lpstr>A126257778F_Latest</vt:lpstr>
      <vt:lpstr>A126257782W</vt:lpstr>
      <vt:lpstr>A126257782W_Data</vt:lpstr>
      <vt:lpstr>A126257782W_Latest</vt:lpstr>
      <vt:lpstr>A126257786F</vt:lpstr>
      <vt:lpstr>A126257786F_Data</vt:lpstr>
      <vt:lpstr>A126257786F_Latest</vt:lpstr>
      <vt:lpstr>A126257790W</vt:lpstr>
      <vt:lpstr>A126257790W_Data</vt:lpstr>
      <vt:lpstr>A126257790W_Latest</vt:lpstr>
      <vt:lpstr>A126257794F</vt:lpstr>
      <vt:lpstr>A126257794F_Data</vt:lpstr>
      <vt:lpstr>A126257794F_Latest</vt:lpstr>
      <vt:lpstr>A126257798R</vt:lpstr>
      <vt:lpstr>A126257798R_Data</vt:lpstr>
      <vt:lpstr>A126257798R_Latest</vt:lpstr>
      <vt:lpstr>A126257802V</vt:lpstr>
      <vt:lpstr>A126257802V_Data</vt:lpstr>
      <vt:lpstr>A126257802V_Latest</vt:lpstr>
      <vt:lpstr>A126257806C</vt:lpstr>
      <vt:lpstr>A126257806C_Data</vt:lpstr>
      <vt:lpstr>A126257806C_Latest</vt:lpstr>
      <vt:lpstr>A126257810V</vt:lpstr>
      <vt:lpstr>A126257810V_Data</vt:lpstr>
      <vt:lpstr>A126257810V_Latest</vt:lpstr>
      <vt:lpstr>A126257814C</vt:lpstr>
      <vt:lpstr>A126257814C_Data</vt:lpstr>
      <vt:lpstr>A126257814C_Latest</vt:lpstr>
      <vt:lpstr>A126257818L</vt:lpstr>
      <vt:lpstr>A126257818L_Data</vt:lpstr>
      <vt:lpstr>A126257818L_Latest</vt:lpstr>
      <vt:lpstr>A126257822C</vt:lpstr>
      <vt:lpstr>A126257822C_Data</vt:lpstr>
      <vt:lpstr>A126257822C_Latest</vt:lpstr>
      <vt:lpstr>A126257826L</vt:lpstr>
      <vt:lpstr>A126257826L_Data</vt:lpstr>
      <vt:lpstr>A126257826L_Latest</vt:lpstr>
      <vt:lpstr>A126257830C</vt:lpstr>
      <vt:lpstr>A126257830C_Data</vt:lpstr>
      <vt:lpstr>A126257830C_Latest</vt:lpstr>
      <vt:lpstr>A126257834L</vt:lpstr>
      <vt:lpstr>A126257834L_Data</vt:lpstr>
      <vt:lpstr>A126257834L_Latest</vt:lpstr>
      <vt:lpstr>A126257838W</vt:lpstr>
      <vt:lpstr>A126257838W_Data</vt:lpstr>
      <vt:lpstr>A126257838W_Latest</vt:lpstr>
      <vt:lpstr>A126257842L</vt:lpstr>
      <vt:lpstr>A126257842L_Data</vt:lpstr>
      <vt:lpstr>A126257842L_Latest</vt:lpstr>
      <vt:lpstr>A126257846W</vt:lpstr>
      <vt:lpstr>A126257846W_Data</vt:lpstr>
      <vt:lpstr>A126257846W_Latest</vt:lpstr>
      <vt:lpstr>A126257850L</vt:lpstr>
      <vt:lpstr>A126257850L_Data</vt:lpstr>
      <vt:lpstr>A126257850L_Latest</vt:lpstr>
      <vt:lpstr>A126257854W</vt:lpstr>
      <vt:lpstr>A126257854W_Data</vt:lpstr>
      <vt:lpstr>A126257854W_Latest</vt:lpstr>
      <vt:lpstr>A126257858F</vt:lpstr>
      <vt:lpstr>A126257858F_Data</vt:lpstr>
      <vt:lpstr>A126257858F_Latest</vt:lpstr>
      <vt:lpstr>A126257862W</vt:lpstr>
      <vt:lpstr>A126257862W_Data</vt:lpstr>
      <vt:lpstr>A126257862W_Latest</vt:lpstr>
      <vt:lpstr>A126257866F</vt:lpstr>
      <vt:lpstr>A126257866F_Data</vt:lpstr>
      <vt:lpstr>A126257866F_Latest</vt:lpstr>
      <vt:lpstr>A126257870W</vt:lpstr>
      <vt:lpstr>A126257870W_Data</vt:lpstr>
      <vt:lpstr>A126257870W_Latest</vt:lpstr>
      <vt:lpstr>A126257874F</vt:lpstr>
      <vt:lpstr>A126257874F_Data</vt:lpstr>
      <vt:lpstr>A126257874F_Latest</vt:lpstr>
      <vt:lpstr>A126257878R</vt:lpstr>
      <vt:lpstr>A126257878R_Data</vt:lpstr>
      <vt:lpstr>A126257878R_Latest</vt:lpstr>
      <vt:lpstr>A126257882F</vt:lpstr>
      <vt:lpstr>A126257882F_Data</vt:lpstr>
      <vt:lpstr>A126257882F_Latest</vt:lpstr>
      <vt:lpstr>A126257886R</vt:lpstr>
      <vt:lpstr>A126257886R_Data</vt:lpstr>
      <vt:lpstr>A126257886R_Latest</vt:lpstr>
      <vt:lpstr>A126257890F</vt:lpstr>
      <vt:lpstr>A126257890F_Data</vt:lpstr>
      <vt:lpstr>A126257890F_Latest</vt:lpstr>
      <vt:lpstr>A126257894R</vt:lpstr>
      <vt:lpstr>A126257894R_Data</vt:lpstr>
      <vt:lpstr>A126257894R_Latest</vt:lpstr>
      <vt:lpstr>A126257898X</vt:lpstr>
      <vt:lpstr>A126257898X_Data</vt:lpstr>
      <vt:lpstr>A126257898X_Latest</vt:lpstr>
      <vt:lpstr>A126257902C</vt:lpstr>
      <vt:lpstr>A126257902C_Data</vt:lpstr>
      <vt:lpstr>A126257902C_Latest</vt:lpstr>
      <vt:lpstr>A126257906L</vt:lpstr>
      <vt:lpstr>A126257906L_Data</vt:lpstr>
      <vt:lpstr>A126257906L_Latest</vt:lpstr>
      <vt:lpstr>A126257910C</vt:lpstr>
      <vt:lpstr>A126257910C_Data</vt:lpstr>
      <vt:lpstr>A126257910C_Latest</vt:lpstr>
      <vt:lpstr>A126259002J</vt:lpstr>
      <vt:lpstr>A126259002J_Data</vt:lpstr>
      <vt:lpstr>A126259002J_Latest</vt:lpstr>
      <vt:lpstr>A126259006T</vt:lpstr>
      <vt:lpstr>A126259006T_Data</vt:lpstr>
      <vt:lpstr>A126259006T_Latest</vt:lpstr>
      <vt:lpstr>A126259010J</vt:lpstr>
      <vt:lpstr>A126259010J_Data</vt:lpstr>
      <vt:lpstr>A126259010J_Latest</vt:lpstr>
      <vt:lpstr>A126259014T</vt:lpstr>
      <vt:lpstr>A126259014T_Data</vt:lpstr>
      <vt:lpstr>A126259014T_Latest</vt:lpstr>
      <vt:lpstr>A126259018A</vt:lpstr>
      <vt:lpstr>A126259018A_Data</vt:lpstr>
      <vt:lpstr>A126259018A_Latest</vt:lpstr>
      <vt:lpstr>A126259022T</vt:lpstr>
      <vt:lpstr>A126259022T_Data</vt:lpstr>
      <vt:lpstr>A126259022T_Latest</vt:lpstr>
      <vt:lpstr>A126259026A</vt:lpstr>
      <vt:lpstr>A126259026A_Data</vt:lpstr>
      <vt:lpstr>A126259026A_Latest</vt:lpstr>
      <vt:lpstr>A126259030T</vt:lpstr>
      <vt:lpstr>A126259030T_Data</vt:lpstr>
      <vt:lpstr>A126259030T_Latest</vt:lpstr>
      <vt:lpstr>A126259034A</vt:lpstr>
      <vt:lpstr>A126259034A_Data</vt:lpstr>
      <vt:lpstr>A126259034A_Latest</vt:lpstr>
      <vt:lpstr>A126259038K</vt:lpstr>
      <vt:lpstr>A126259038K_Data</vt:lpstr>
      <vt:lpstr>A126259038K_Latest</vt:lpstr>
      <vt:lpstr>A126259042A</vt:lpstr>
      <vt:lpstr>A126259042A_Data</vt:lpstr>
      <vt:lpstr>A126259042A_Latest</vt:lpstr>
      <vt:lpstr>A126259046K</vt:lpstr>
      <vt:lpstr>A126259046K_Data</vt:lpstr>
      <vt:lpstr>A126259046K_Latest</vt:lpstr>
      <vt:lpstr>A126259050A</vt:lpstr>
      <vt:lpstr>A126259050A_Data</vt:lpstr>
      <vt:lpstr>A126259050A_Latest</vt:lpstr>
      <vt:lpstr>A126259054K</vt:lpstr>
      <vt:lpstr>A126259054K_Data</vt:lpstr>
      <vt:lpstr>A126259054K_Latest</vt:lpstr>
      <vt:lpstr>A126259058V</vt:lpstr>
      <vt:lpstr>A126259058V_Data</vt:lpstr>
      <vt:lpstr>A126259058V_Latest</vt:lpstr>
      <vt:lpstr>A126259062K</vt:lpstr>
      <vt:lpstr>A126259062K_Data</vt:lpstr>
      <vt:lpstr>A126259062K_Latest</vt:lpstr>
      <vt:lpstr>A126259066V</vt:lpstr>
      <vt:lpstr>A126259066V_Data</vt:lpstr>
      <vt:lpstr>A126259066V_Latest</vt:lpstr>
      <vt:lpstr>A126259070K</vt:lpstr>
      <vt:lpstr>A126259070K_Data</vt:lpstr>
      <vt:lpstr>A126259070K_Latest</vt:lpstr>
      <vt:lpstr>A126259074V</vt:lpstr>
      <vt:lpstr>A126259074V_Data</vt:lpstr>
      <vt:lpstr>A126259074V_Latest</vt:lpstr>
      <vt:lpstr>A126259078C</vt:lpstr>
      <vt:lpstr>A126259078C_Data</vt:lpstr>
      <vt:lpstr>A126259078C_Latest</vt:lpstr>
      <vt:lpstr>A126259082V</vt:lpstr>
      <vt:lpstr>A126259082V_Data</vt:lpstr>
      <vt:lpstr>A126259082V_Latest</vt:lpstr>
      <vt:lpstr>A126259086C</vt:lpstr>
      <vt:lpstr>A126259086C_Data</vt:lpstr>
      <vt:lpstr>A126259086C_Latest</vt:lpstr>
      <vt:lpstr>A126259090V</vt:lpstr>
      <vt:lpstr>A126259090V_Data</vt:lpstr>
      <vt:lpstr>A126259090V_Latest</vt:lpstr>
      <vt:lpstr>A126259094C</vt:lpstr>
      <vt:lpstr>A126259094C_Data</vt:lpstr>
      <vt:lpstr>A126259094C_Latest</vt:lpstr>
      <vt:lpstr>A126259098L</vt:lpstr>
      <vt:lpstr>A126259098L_Data</vt:lpstr>
      <vt:lpstr>A126259098L_Latest</vt:lpstr>
      <vt:lpstr>A126259102T</vt:lpstr>
      <vt:lpstr>A126259102T_Data</vt:lpstr>
      <vt:lpstr>A126259102T_Latest</vt:lpstr>
      <vt:lpstr>A126259106A</vt:lpstr>
      <vt:lpstr>A126259106A_Data</vt:lpstr>
      <vt:lpstr>A126259106A_Latest</vt:lpstr>
      <vt:lpstr>A126259110T</vt:lpstr>
      <vt:lpstr>A126259110T_Data</vt:lpstr>
      <vt:lpstr>A126259110T_Latest</vt:lpstr>
      <vt:lpstr>A126259114A</vt:lpstr>
      <vt:lpstr>A126259114A_Data</vt:lpstr>
      <vt:lpstr>A126259114A_Latest</vt:lpstr>
      <vt:lpstr>A126259118K</vt:lpstr>
      <vt:lpstr>A126259118K_Data</vt:lpstr>
      <vt:lpstr>A126259118K_Latest</vt:lpstr>
      <vt:lpstr>A126259122A</vt:lpstr>
      <vt:lpstr>A126259122A_Data</vt:lpstr>
      <vt:lpstr>A126259122A_Latest</vt:lpstr>
      <vt:lpstr>A126259126K</vt:lpstr>
      <vt:lpstr>A126259126K_Data</vt:lpstr>
      <vt:lpstr>A126259126K_Latest</vt:lpstr>
      <vt:lpstr>A126259130A</vt:lpstr>
      <vt:lpstr>A126259130A_Data</vt:lpstr>
      <vt:lpstr>A126259130A_Latest</vt:lpstr>
      <vt:lpstr>A126259134K</vt:lpstr>
      <vt:lpstr>A126259134K_Data</vt:lpstr>
      <vt:lpstr>A126259134K_Latest</vt:lpstr>
      <vt:lpstr>A126259138V</vt:lpstr>
      <vt:lpstr>A126259138V_Data</vt:lpstr>
      <vt:lpstr>A126259138V_Latest</vt:lpstr>
      <vt:lpstr>A126259142K</vt:lpstr>
      <vt:lpstr>A126259142K_Data</vt:lpstr>
      <vt:lpstr>A126259142K_Latest</vt:lpstr>
      <vt:lpstr>A126259146V</vt:lpstr>
      <vt:lpstr>A126259146V_Data</vt:lpstr>
      <vt:lpstr>A126259146V_Latest</vt:lpstr>
      <vt:lpstr>A126259150K</vt:lpstr>
      <vt:lpstr>A126259150K_Data</vt:lpstr>
      <vt:lpstr>A126259150K_Latest</vt:lpstr>
      <vt:lpstr>A126259154V</vt:lpstr>
      <vt:lpstr>A126259154V_Data</vt:lpstr>
      <vt:lpstr>A126259154V_Latest</vt:lpstr>
      <vt:lpstr>A126259158C</vt:lpstr>
      <vt:lpstr>A126259158C_Data</vt:lpstr>
      <vt:lpstr>A126259158C_Latest</vt:lpstr>
      <vt:lpstr>A126259162V</vt:lpstr>
      <vt:lpstr>A126259162V_Data</vt:lpstr>
      <vt:lpstr>A126259162V_Latest</vt:lpstr>
      <vt:lpstr>A126259166C</vt:lpstr>
      <vt:lpstr>A126259166C_Data</vt:lpstr>
      <vt:lpstr>A126259166C_Latest</vt:lpstr>
      <vt:lpstr>A126259170V</vt:lpstr>
      <vt:lpstr>A126259170V_Data</vt:lpstr>
      <vt:lpstr>A126259170V_Latest</vt:lpstr>
      <vt:lpstr>A126259174C</vt:lpstr>
      <vt:lpstr>A126259174C_Data</vt:lpstr>
      <vt:lpstr>A126259174C_Latest</vt:lpstr>
      <vt:lpstr>A126259178L</vt:lpstr>
      <vt:lpstr>A126259178L_Data</vt:lpstr>
      <vt:lpstr>A126259178L_Latest</vt:lpstr>
      <vt:lpstr>A126259182C</vt:lpstr>
      <vt:lpstr>A126259182C_Data</vt:lpstr>
      <vt:lpstr>A126259182C_Latest</vt:lpstr>
      <vt:lpstr>A126259186L</vt:lpstr>
      <vt:lpstr>A126259186L_Data</vt:lpstr>
      <vt:lpstr>A126259186L_Latest</vt:lpstr>
      <vt:lpstr>A126259190C</vt:lpstr>
      <vt:lpstr>A126259190C_Data</vt:lpstr>
      <vt:lpstr>A126259190C_Latest</vt:lpstr>
      <vt:lpstr>A126259194L</vt:lpstr>
      <vt:lpstr>A126259194L_Data</vt:lpstr>
      <vt:lpstr>A126259194L_Latest</vt:lpstr>
      <vt:lpstr>A126259198W</vt:lpstr>
      <vt:lpstr>A126259198W_Data</vt:lpstr>
      <vt:lpstr>A126259198W_Latest</vt:lpstr>
      <vt:lpstr>A126259202A</vt:lpstr>
      <vt:lpstr>A126259202A_Data</vt:lpstr>
      <vt:lpstr>A126259202A_Latest</vt:lpstr>
      <vt:lpstr>A126259206K</vt:lpstr>
      <vt:lpstr>A126259206K_Data</vt:lpstr>
      <vt:lpstr>A126259206K_Latest</vt:lpstr>
      <vt:lpstr>A126259210A</vt:lpstr>
      <vt:lpstr>A126259210A_Data</vt:lpstr>
      <vt:lpstr>A126259210A_Latest</vt:lpstr>
      <vt:lpstr>A126259214K</vt:lpstr>
      <vt:lpstr>A126259214K_Data</vt:lpstr>
      <vt:lpstr>A126259214K_Latest</vt:lpstr>
      <vt:lpstr>A126259218V</vt:lpstr>
      <vt:lpstr>A126259218V_Data</vt:lpstr>
      <vt:lpstr>A126259218V_Latest</vt:lpstr>
      <vt:lpstr>A126259222K</vt:lpstr>
      <vt:lpstr>A126259222K_Data</vt:lpstr>
      <vt:lpstr>A126259222K_Latest</vt:lpstr>
      <vt:lpstr>A126259226V</vt:lpstr>
      <vt:lpstr>A126259226V_Data</vt:lpstr>
      <vt:lpstr>A126259226V_Latest</vt:lpstr>
      <vt:lpstr>A126259230K</vt:lpstr>
      <vt:lpstr>A126259230K_Data</vt:lpstr>
      <vt:lpstr>A126259230K_Latest</vt:lpstr>
      <vt:lpstr>A126259234V</vt:lpstr>
      <vt:lpstr>A126259234V_Data</vt:lpstr>
      <vt:lpstr>A126259234V_Latest</vt:lpstr>
      <vt:lpstr>A126259238C</vt:lpstr>
      <vt:lpstr>A126259238C_Data</vt:lpstr>
      <vt:lpstr>A126259238C_Latest</vt:lpstr>
      <vt:lpstr>A126259242V</vt:lpstr>
      <vt:lpstr>A126259242V_Data</vt:lpstr>
      <vt:lpstr>A126259242V_Latest</vt:lpstr>
      <vt:lpstr>A126259246C</vt:lpstr>
      <vt:lpstr>A126259246C_Data</vt:lpstr>
      <vt:lpstr>A126259246C_Latest</vt:lpstr>
      <vt:lpstr>A126259250V</vt:lpstr>
      <vt:lpstr>A126259250V_Data</vt:lpstr>
      <vt:lpstr>A126259250V_Latest</vt:lpstr>
      <vt:lpstr>A126259254C</vt:lpstr>
      <vt:lpstr>A126259254C_Data</vt:lpstr>
      <vt:lpstr>A126259254C_Latest</vt:lpstr>
      <vt:lpstr>A126259258L</vt:lpstr>
      <vt:lpstr>A126259258L_Data</vt:lpstr>
      <vt:lpstr>A126259258L_Latest</vt:lpstr>
      <vt:lpstr>A126259262C</vt:lpstr>
      <vt:lpstr>A126259262C_Data</vt:lpstr>
      <vt:lpstr>A126259262C_Latest</vt:lpstr>
      <vt:lpstr>A126259266L</vt:lpstr>
      <vt:lpstr>A126259266L_Data</vt:lpstr>
      <vt:lpstr>A126259266L_Latest</vt:lpstr>
      <vt:lpstr>A126259270C</vt:lpstr>
      <vt:lpstr>A126259270C_Data</vt:lpstr>
      <vt:lpstr>A126259270C_Latest</vt:lpstr>
      <vt:lpstr>A126259274L</vt:lpstr>
      <vt:lpstr>A126259274L_Data</vt:lpstr>
      <vt:lpstr>A126259274L_Latest</vt:lpstr>
      <vt:lpstr>A126259278W</vt:lpstr>
      <vt:lpstr>A126259278W_Data</vt:lpstr>
      <vt:lpstr>A126259278W_Latest</vt:lpstr>
      <vt:lpstr>A126259282L</vt:lpstr>
      <vt:lpstr>A126259282L_Data</vt:lpstr>
      <vt:lpstr>A126259282L_Latest</vt:lpstr>
      <vt:lpstr>A126259286W</vt:lpstr>
      <vt:lpstr>A126259286W_Data</vt:lpstr>
      <vt:lpstr>A126259286W_Latest</vt:lpstr>
      <vt:lpstr>A126259290L</vt:lpstr>
      <vt:lpstr>A126259290L_Data</vt:lpstr>
      <vt:lpstr>A126259290L_Latest</vt:lpstr>
      <vt:lpstr>A126259294W</vt:lpstr>
      <vt:lpstr>A126259294W_Data</vt:lpstr>
      <vt:lpstr>A126259294W_Latest</vt:lpstr>
      <vt:lpstr>A126259298F</vt:lpstr>
      <vt:lpstr>A126259298F_Data</vt:lpstr>
      <vt:lpstr>A126259298F_Latest</vt:lpstr>
      <vt:lpstr>A126259302K</vt:lpstr>
      <vt:lpstr>A126259302K_Data</vt:lpstr>
      <vt:lpstr>A126259302K_Latest</vt:lpstr>
      <vt:lpstr>A126259306V</vt:lpstr>
      <vt:lpstr>A126259306V_Data</vt:lpstr>
      <vt:lpstr>A126259306V_Latest</vt:lpstr>
      <vt:lpstr>A126259310K</vt:lpstr>
      <vt:lpstr>A126259310K_Data</vt:lpstr>
      <vt:lpstr>A126259310K_Latest</vt:lpstr>
      <vt:lpstr>A126259314V</vt:lpstr>
      <vt:lpstr>A126259314V_Data</vt:lpstr>
      <vt:lpstr>A126259314V_Latest</vt:lpstr>
      <vt:lpstr>A126259318C</vt:lpstr>
      <vt:lpstr>A126259318C_Data</vt:lpstr>
      <vt:lpstr>A126259318C_Latest</vt:lpstr>
      <vt:lpstr>A126259322V</vt:lpstr>
      <vt:lpstr>A126259322V_Data</vt:lpstr>
      <vt:lpstr>A126259322V_Latest</vt:lpstr>
      <vt:lpstr>A126259326C</vt:lpstr>
      <vt:lpstr>A126259326C_Data</vt:lpstr>
      <vt:lpstr>A126259326C_Latest</vt:lpstr>
      <vt:lpstr>A126259330V</vt:lpstr>
      <vt:lpstr>A126259330V_Data</vt:lpstr>
      <vt:lpstr>A126259330V_Latest</vt:lpstr>
      <vt:lpstr>A126259334C</vt:lpstr>
      <vt:lpstr>A126259334C_Data</vt:lpstr>
      <vt:lpstr>A126259334C_Latest</vt:lpstr>
      <vt:lpstr>A126259338L</vt:lpstr>
      <vt:lpstr>A126259338L_Data</vt:lpstr>
      <vt:lpstr>A126259338L_Latest</vt:lpstr>
      <vt:lpstr>A126259342C</vt:lpstr>
      <vt:lpstr>A126259342C_Data</vt:lpstr>
      <vt:lpstr>A126259342C_Latest</vt:lpstr>
      <vt:lpstr>A126259346L</vt:lpstr>
      <vt:lpstr>A126259346L_Data</vt:lpstr>
      <vt:lpstr>A126259346L_Latest</vt:lpstr>
      <vt:lpstr>A126259350C</vt:lpstr>
      <vt:lpstr>A126259350C_Data</vt:lpstr>
      <vt:lpstr>A126259350C_Latest</vt:lpstr>
      <vt:lpstr>A126259354L</vt:lpstr>
      <vt:lpstr>A126259354L_Data</vt:lpstr>
      <vt:lpstr>A126259354L_Latest</vt:lpstr>
      <vt:lpstr>A126259358W</vt:lpstr>
      <vt:lpstr>A126259358W_Data</vt:lpstr>
      <vt:lpstr>A126259358W_Latest</vt:lpstr>
      <vt:lpstr>A126259362L</vt:lpstr>
      <vt:lpstr>A126259362L_Data</vt:lpstr>
      <vt:lpstr>A126259362L_Latest</vt:lpstr>
      <vt:lpstr>A126259366W</vt:lpstr>
      <vt:lpstr>A126259366W_Data</vt:lpstr>
      <vt:lpstr>A126259366W_Latest</vt:lpstr>
      <vt:lpstr>A126259370L</vt:lpstr>
      <vt:lpstr>A126259370L_Data</vt:lpstr>
      <vt:lpstr>A126259370L_Latest</vt:lpstr>
      <vt:lpstr>A126259374W</vt:lpstr>
      <vt:lpstr>A126259374W_Data</vt:lpstr>
      <vt:lpstr>A126259374W_Latest</vt:lpstr>
      <vt:lpstr>A126259378F</vt:lpstr>
      <vt:lpstr>A126259378F_Data</vt:lpstr>
      <vt:lpstr>A126259378F_Latest</vt:lpstr>
      <vt:lpstr>A126259382W</vt:lpstr>
      <vt:lpstr>A126259382W_Data</vt:lpstr>
      <vt:lpstr>A126259382W_Latest</vt:lpstr>
      <vt:lpstr>A126259386F</vt:lpstr>
      <vt:lpstr>A126259386F_Data</vt:lpstr>
      <vt:lpstr>A126259386F_Latest</vt:lpstr>
      <vt:lpstr>A126259390W</vt:lpstr>
      <vt:lpstr>A126259390W_Data</vt:lpstr>
      <vt:lpstr>A126259390W_Latest</vt:lpstr>
      <vt:lpstr>A126259394F</vt:lpstr>
      <vt:lpstr>A126259394F_Data</vt:lpstr>
      <vt:lpstr>A126259394F_Latest</vt:lpstr>
      <vt:lpstr>A126259398R</vt:lpstr>
      <vt:lpstr>A126259398R_Data</vt:lpstr>
      <vt:lpstr>A126259398R_Latest</vt:lpstr>
      <vt:lpstr>A126259402V</vt:lpstr>
      <vt:lpstr>A126259402V_Data</vt:lpstr>
      <vt:lpstr>A126259402V_Latest</vt:lpstr>
      <vt:lpstr>A126259406C</vt:lpstr>
      <vt:lpstr>A126259406C_Data</vt:lpstr>
      <vt:lpstr>A126259406C_Latest</vt:lpstr>
      <vt:lpstr>A126259410V</vt:lpstr>
      <vt:lpstr>A126259410V_Data</vt:lpstr>
      <vt:lpstr>A126259410V_Latest</vt:lpstr>
      <vt:lpstr>A126259414C</vt:lpstr>
      <vt:lpstr>A126259414C_Data</vt:lpstr>
      <vt:lpstr>A126259414C_Latest</vt:lpstr>
      <vt:lpstr>A126259418L</vt:lpstr>
      <vt:lpstr>A126259418L_Data</vt:lpstr>
      <vt:lpstr>A126259418L_Latest</vt:lpstr>
      <vt:lpstr>A126259422C</vt:lpstr>
      <vt:lpstr>A126259422C_Data</vt:lpstr>
      <vt:lpstr>A126259422C_Latest</vt:lpstr>
      <vt:lpstr>A126259426L</vt:lpstr>
      <vt:lpstr>A126259426L_Data</vt:lpstr>
      <vt:lpstr>A126259426L_Latest</vt:lpstr>
      <vt:lpstr>A126259430C</vt:lpstr>
      <vt:lpstr>A126259430C_Data</vt:lpstr>
      <vt:lpstr>A126259430C_Latest</vt:lpstr>
      <vt:lpstr>A126259434L</vt:lpstr>
      <vt:lpstr>A126259434L_Data</vt:lpstr>
      <vt:lpstr>A126259434L_Latest</vt:lpstr>
      <vt:lpstr>A126259438W</vt:lpstr>
      <vt:lpstr>A126259438W_Data</vt:lpstr>
      <vt:lpstr>A126259438W_Latest</vt:lpstr>
      <vt:lpstr>A126259442L</vt:lpstr>
      <vt:lpstr>A126259442L_Data</vt:lpstr>
      <vt:lpstr>A126259442L_Latest</vt:lpstr>
      <vt:lpstr>A126259446W</vt:lpstr>
      <vt:lpstr>A126259446W_Data</vt:lpstr>
      <vt:lpstr>A126259446W_Latest</vt:lpstr>
      <vt:lpstr>A126259450L</vt:lpstr>
      <vt:lpstr>A126259450L_Data</vt:lpstr>
      <vt:lpstr>A126259450L_Latest</vt:lpstr>
      <vt:lpstr>A126259454W</vt:lpstr>
      <vt:lpstr>A126259454W_Data</vt:lpstr>
      <vt:lpstr>A126259454W_Latest</vt:lpstr>
      <vt:lpstr>A126259458F</vt:lpstr>
      <vt:lpstr>A126259458F_Data</vt:lpstr>
      <vt:lpstr>A126259458F_Latest</vt:lpstr>
      <vt:lpstr>A126259462W</vt:lpstr>
      <vt:lpstr>A126259462W_Data</vt:lpstr>
      <vt:lpstr>A126259462W_Latest</vt:lpstr>
      <vt:lpstr>A126259466F</vt:lpstr>
      <vt:lpstr>A126259466F_Data</vt:lpstr>
      <vt:lpstr>A126259466F_Latest</vt:lpstr>
      <vt:lpstr>A126259470W</vt:lpstr>
      <vt:lpstr>A126259470W_Data</vt:lpstr>
      <vt:lpstr>A126259470W_Latest</vt:lpstr>
      <vt:lpstr>A126259474F</vt:lpstr>
      <vt:lpstr>A126259474F_Data</vt:lpstr>
      <vt:lpstr>A126259474F_Latest</vt:lpstr>
      <vt:lpstr>A126259478R</vt:lpstr>
      <vt:lpstr>A126259478R_Data</vt:lpstr>
      <vt:lpstr>A126259478R_Latest</vt:lpstr>
      <vt:lpstr>A126259482F</vt:lpstr>
      <vt:lpstr>A126259482F_Data</vt:lpstr>
      <vt:lpstr>A126259482F_Latest</vt:lpstr>
      <vt:lpstr>A126259486R</vt:lpstr>
      <vt:lpstr>A126259486R_Data</vt:lpstr>
      <vt:lpstr>A126259486R_Latest</vt:lpstr>
      <vt:lpstr>A126259490F</vt:lpstr>
      <vt:lpstr>A126259490F_Data</vt:lpstr>
      <vt:lpstr>A126259490F_Latest</vt:lpstr>
      <vt:lpstr>A126259494R</vt:lpstr>
      <vt:lpstr>A126259494R_Data</vt:lpstr>
      <vt:lpstr>A126259494R_Latest</vt:lpstr>
      <vt:lpstr>A126259498X</vt:lpstr>
      <vt:lpstr>A126259498X_Data</vt:lpstr>
      <vt:lpstr>A126259498X_Latest</vt:lpstr>
      <vt:lpstr>A126259502C</vt:lpstr>
      <vt:lpstr>A126259502C_Data</vt:lpstr>
      <vt:lpstr>A126259502C_Latest</vt:lpstr>
      <vt:lpstr>A126259506L</vt:lpstr>
      <vt:lpstr>A126259506L_Data</vt:lpstr>
      <vt:lpstr>A126259506L_Latest</vt:lpstr>
      <vt:lpstr>A126259510C</vt:lpstr>
      <vt:lpstr>A126259510C_Data</vt:lpstr>
      <vt:lpstr>A126259510C_Latest</vt:lpstr>
      <vt:lpstr>A126259514L</vt:lpstr>
      <vt:lpstr>A126259514L_Data</vt:lpstr>
      <vt:lpstr>A126259514L_Latest</vt:lpstr>
      <vt:lpstr>A126259518W</vt:lpstr>
      <vt:lpstr>A126259518W_Data</vt:lpstr>
      <vt:lpstr>A126259518W_Latest</vt:lpstr>
      <vt:lpstr>A126259522L</vt:lpstr>
      <vt:lpstr>A126259522L_Data</vt:lpstr>
      <vt:lpstr>A126259522L_Latest</vt:lpstr>
      <vt:lpstr>A126259526W</vt:lpstr>
      <vt:lpstr>A126259526W_Data</vt:lpstr>
      <vt:lpstr>A126259526W_Latest</vt:lpstr>
      <vt:lpstr>A126259530L</vt:lpstr>
      <vt:lpstr>A126259530L_Data</vt:lpstr>
      <vt:lpstr>A126259530L_Latest</vt:lpstr>
      <vt:lpstr>A126259534W</vt:lpstr>
      <vt:lpstr>A126259534W_Data</vt:lpstr>
      <vt:lpstr>A126259534W_Latest</vt:lpstr>
      <vt:lpstr>A126259538F</vt:lpstr>
      <vt:lpstr>A126259538F_Data</vt:lpstr>
      <vt:lpstr>A126259538F_Latest</vt:lpstr>
      <vt:lpstr>A126259542W</vt:lpstr>
      <vt:lpstr>A126259542W_Data</vt:lpstr>
      <vt:lpstr>A126259542W_Latest</vt:lpstr>
      <vt:lpstr>A126259546F</vt:lpstr>
      <vt:lpstr>A126259546F_Data</vt:lpstr>
      <vt:lpstr>A126259546F_Latest</vt:lpstr>
      <vt:lpstr>A126259550W</vt:lpstr>
      <vt:lpstr>A126259550W_Data</vt:lpstr>
      <vt:lpstr>A126259550W_Latest</vt:lpstr>
      <vt:lpstr>A126259554F</vt:lpstr>
      <vt:lpstr>A126259554F_Data</vt:lpstr>
      <vt:lpstr>A126259554F_Latest</vt:lpstr>
      <vt:lpstr>A126259558R</vt:lpstr>
      <vt:lpstr>A126259558R_Data</vt:lpstr>
      <vt:lpstr>A126259558R_Latest</vt:lpstr>
      <vt:lpstr>A126259562F</vt:lpstr>
      <vt:lpstr>A126259562F_Data</vt:lpstr>
      <vt:lpstr>A126259562F_Latest</vt:lpstr>
      <vt:lpstr>A126259566R</vt:lpstr>
      <vt:lpstr>A126259566R_Data</vt:lpstr>
      <vt:lpstr>A126259566R_Latest</vt:lpstr>
      <vt:lpstr>A126259570F</vt:lpstr>
      <vt:lpstr>A126259570F_Data</vt:lpstr>
      <vt:lpstr>A126259570F_Latest</vt:lpstr>
      <vt:lpstr>A126259574R</vt:lpstr>
      <vt:lpstr>A126259574R_Data</vt:lpstr>
      <vt:lpstr>A126259574R_Latest</vt:lpstr>
      <vt:lpstr>A126259578X</vt:lpstr>
      <vt:lpstr>A126259578X_Data</vt:lpstr>
      <vt:lpstr>A126259578X_Latest</vt:lpstr>
      <vt:lpstr>A126259582R</vt:lpstr>
      <vt:lpstr>A126259582R_Data</vt:lpstr>
      <vt:lpstr>A126259582R_Latest</vt:lpstr>
      <vt:lpstr>A126259586X</vt:lpstr>
      <vt:lpstr>A126259586X_Data</vt:lpstr>
      <vt:lpstr>A126259586X_Latest</vt:lpstr>
      <vt:lpstr>A126259590R</vt:lpstr>
      <vt:lpstr>A126259590R_Data</vt:lpstr>
      <vt:lpstr>A126259590R_Latest</vt:lpstr>
      <vt:lpstr>A126259594X</vt:lpstr>
      <vt:lpstr>A126259594X_Data</vt:lpstr>
      <vt:lpstr>A126259594X_Latest</vt:lpstr>
      <vt:lpstr>A126259598J</vt:lpstr>
      <vt:lpstr>A126259598J_Data</vt:lpstr>
      <vt:lpstr>A126259598J_Latest</vt:lpstr>
      <vt:lpstr>A126259602L</vt:lpstr>
      <vt:lpstr>A126259602L_Data</vt:lpstr>
      <vt:lpstr>A126259602L_Latest</vt:lpstr>
      <vt:lpstr>A126259606W</vt:lpstr>
      <vt:lpstr>A126259606W_Data</vt:lpstr>
      <vt:lpstr>A126259606W_Latest</vt:lpstr>
      <vt:lpstr>A126259610L</vt:lpstr>
      <vt:lpstr>A126259610L_Data</vt:lpstr>
      <vt:lpstr>A126259610L_Latest</vt:lpstr>
      <vt:lpstr>A126259614W</vt:lpstr>
      <vt:lpstr>A126259614W_Data</vt:lpstr>
      <vt:lpstr>A126259614W_Latest</vt:lpstr>
      <vt:lpstr>A126259618F</vt:lpstr>
      <vt:lpstr>A126259618F_Data</vt:lpstr>
      <vt:lpstr>A126259618F_Latest</vt:lpstr>
      <vt:lpstr>A126259622W</vt:lpstr>
      <vt:lpstr>A126259622W_Data</vt:lpstr>
      <vt:lpstr>A126259622W_Latest</vt:lpstr>
      <vt:lpstr>A126259626F</vt:lpstr>
      <vt:lpstr>A126259626F_Data</vt:lpstr>
      <vt:lpstr>A126259626F_Latest</vt:lpstr>
      <vt:lpstr>A126259630W</vt:lpstr>
      <vt:lpstr>A126259630W_Data</vt:lpstr>
      <vt:lpstr>A126259630W_Latest</vt:lpstr>
      <vt:lpstr>A126259634F</vt:lpstr>
      <vt:lpstr>A126259634F_Data</vt:lpstr>
      <vt:lpstr>A126259634F_Latest</vt:lpstr>
      <vt:lpstr>A126259638R</vt:lpstr>
      <vt:lpstr>A126259638R_Data</vt:lpstr>
      <vt:lpstr>A126259638R_Latest</vt:lpstr>
      <vt:lpstr>A126259642F</vt:lpstr>
      <vt:lpstr>A126259642F_Data</vt:lpstr>
      <vt:lpstr>A126259642F_Latest</vt:lpstr>
      <vt:lpstr>A126259646R</vt:lpstr>
      <vt:lpstr>A126259646R_Data</vt:lpstr>
      <vt:lpstr>A126259646R_Latest</vt:lpstr>
      <vt:lpstr>A126259650F</vt:lpstr>
      <vt:lpstr>A126259650F_Data</vt:lpstr>
      <vt:lpstr>A126259650F_Latest</vt:lpstr>
      <vt:lpstr>A126259654R</vt:lpstr>
      <vt:lpstr>A126259654R_Data</vt:lpstr>
      <vt:lpstr>A126259654R_Latest</vt:lpstr>
      <vt:lpstr>A126259658X</vt:lpstr>
      <vt:lpstr>A126259658X_Data</vt:lpstr>
      <vt:lpstr>A126259658X_Latest</vt:lpstr>
      <vt:lpstr>A126259662R</vt:lpstr>
      <vt:lpstr>A126259662R_Data</vt:lpstr>
      <vt:lpstr>A126259662R_Latest</vt:lpstr>
      <vt:lpstr>A126259666X</vt:lpstr>
      <vt:lpstr>A126259666X_Data</vt:lpstr>
      <vt:lpstr>A126259666X_Latest</vt:lpstr>
      <vt:lpstr>A126259670R</vt:lpstr>
      <vt:lpstr>A126259670R_Data</vt:lpstr>
      <vt:lpstr>A126259670R_Latest</vt:lpstr>
      <vt:lpstr>A126259674X</vt:lpstr>
      <vt:lpstr>A126259674X_Data</vt:lpstr>
      <vt:lpstr>A126259674X_Latest</vt:lpstr>
      <vt:lpstr>A126259678J</vt:lpstr>
      <vt:lpstr>A126259678J_Data</vt:lpstr>
      <vt:lpstr>A126259678J_Latest</vt:lpstr>
      <vt:lpstr>A126259682X</vt:lpstr>
      <vt:lpstr>A126259682X_Data</vt:lpstr>
      <vt:lpstr>A126259682X_Latest</vt:lpstr>
      <vt:lpstr>A126259686J</vt:lpstr>
      <vt:lpstr>A126259686J_Data</vt:lpstr>
      <vt:lpstr>A126259686J_Latest</vt:lpstr>
      <vt:lpstr>A126259690X</vt:lpstr>
      <vt:lpstr>A126259690X_Data</vt:lpstr>
      <vt:lpstr>A126259690X_Latest</vt:lpstr>
      <vt:lpstr>A126259694J</vt:lpstr>
      <vt:lpstr>A126259694J_Data</vt:lpstr>
      <vt:lpstr>A126259694J_Latest</vt:lpstr>
      <vt:lpstr>A126259698T</vt:lpstr>
      <vt:lpstr>A126259698T_Data</vt:lpstr>
      <vt:lpstr>A126259698T_Latest</vt:lpstr>
      <vt:lpstr>A126259702W</vt:lpstr>
      <vt:lpstr>A126259702W_Data</vt:lpstr>
      <vt:lpstr>A126259702W_Latest</vt:lpstr>
      <vt:lpstr>A126259706F</vt:lpstr>
      <vt:lpstr>A126259706F_Data</vt:lpstr>
      <vt:lpstr>A126259706F_Latest</vt:lpstr>
      <vt:lpstr>A126259710W</vt:lpstr>
      <vt:lpstr>A126259710W_Data</vt:lpstr>
      <vt:lpstr>A126259710W_Latest</vt:lpstr>
      <vt:lpstr>A126259714F</vt:lpstr>
      <vt:lpstr>A126259714F_Data</vt:lpstr>
      <vt:lpstr>A126259714F_Latest</vt:lpstr>
      <vt:lpstr>A126259718R</vt:lpstr>
      <vt:lpstr>A126259718R_Data</vt:lpstr>
      <vt:lpstr>A126259718R_Latest</vt:lpstr>
      <vt:lpstr>A126259722F</vt:lpstr>
      <vt:lpstr>A126259722F_Data</vt:lpstr>
      <vt:lpstr>A126259722F_Latest</vt:lpstr>
      <vt:lpstr>A126259726R</vt:lpstr>
      <vt:lpstr>A126259726R_Data</vt:lpstr>
      <vt:lpstr>A126259726R_Latest</vt:lpstr>
      <vt:lpstr>A126259730F</vt:lpstr>
      <vt:lpstr>A126259730F_Data</vt:lpstr>
      <vt:lpstr>A126259730F_Latest</vt:lpstr>
      <vt:lpstr>A126259734R</vt:lpstr>
      <vt:lpstr>A126259734R_Data</vt:lpstr>
      <vt:lpstr>A126259734R_Latest</vt:lpstr>
      <vt:lpstr>A126259738X</vt:lpstr>
      <vt:lpstr>A126259738X_Data</vt:lpstr>
      <vt:lpstr>A126259738X_Latest</vt:lpstr>
      <vt:lpstr>A126259742R</vt:lpstr>
      <vt:lpstr>A126259742R_Data</vt:lpstr>
      <vt:lpstr>A126259742R_Latest</vt:lpstr>
      <vt:lpstr>A126259746X</vt:lpstr>
      <vt:lpstr>A126259746X_Data</vt:lpstr>
      <vt:lpstr>A126259746X_Latest</vt:lpstr>
      <vt:lpstr>A126259750R</vt:lpstr>
      <vt:lpstr>A126259750R_Data</vt:lpstr>
      <vt:lpstr>A126259750R_Latest</vt:lpstr>
      <vt:lpstr>A126259754X</vt:lpstr>
      <vt:lpstr>A126259754X_Data</vt:lpstr>
      <vt:lpstr>A126259754X_Latest</vt:lpstr>
      <vt:lpstr>A126259758J</vt:lpstr>
      <vt:lpstr>A126259758J_Data</vt:lpstr>
      <vt:lpstr>A126259758J_Latest</vt:lpstr>
      <vt:lpstr>A126259762X</vt:lpstr>
      <vt:lpstr>A126259762X_Data</vt:lpstr>
      <vt:lpstr>A126259762X_Latest</vt:lpstr>
      <vt:lpstr>A126259766J</vt:lpstr>
      <vt:lpstr>A126259766J_Data</vt:lpstr>
      <vt:lpstr>A126259766J_Latest</vt:lpstr>
      <vt:lpstr>A126259770X</vt:lpstr>
      <vt:lpstr>A126259770X_Data</vt:lpstr>
      <vt:lpstr>A126259770X_Latest</vt:lpstr>
      <vt:lpstr>A126259774J</vt:lpstr>
      <vt:lpstr>A126259774J_Data</vt:lpstr>
      <vt:lpstr>A126259774J_Latest</vt:lpstr>
      <vt:lpstr>A126259778T</vt:lpstr>
      <vt:lpstr>A126259778T_Data</vt:lpstr>
      <vt:lpstr>A126259778T_Latest</vt:lpstr>
      <vt:lpstr>A126259782J</vt:lpstr>
      <vt:lpstr>A126259782J_Data</vt:lpstr>
      <vt:lpstr>A126259782J_Latest</vt:lpstr>
      <vt:lpstr>A126259786T</vt:lpstr>
      <vt:lpstr>A126259786T_Data</vt:lpstr>
      <vt:lpstr>A126259786T_Latest</vt:lpstr>
      <vt:lpstr>A126259790J</vt:lpstr>
      <vt:lpstr>A126259790J_Data</vt:lpstr>
      <vt:lpstr>A126259790J_Latest</vt:lpstr>
      <vt:lpstr>A126259794T</vt:lpstr>
      <vt:lpstr>A126259794T_Data</vt:lpstr>
      <vt:lpstr>A126259794T_Latest</vt:lpstr>
      <vt:lpstr>A126259798A</vt:lpstr>
      <vt:lpstr>A126259798A_Data</vt:lpstr>
      <vt:lpstr>A126259798A_Latest</vt:lpstr>
      <vt:lpstr>A126259802F</vt:lpstr>
      <vt:lpstr>A126259802F_Data</vt:lpstr>
      <vt:lpstr>A126259802F_Latest</vt:lpstr>
      <vt:lpstr>A126259806R</vt:lpstr>
      <vt:lpstr>A126259806R_Data</vt:lpstr>
      <vt:lpstr>A126259806R_Latest</vt:lpstr>
      <vt:lpstr>A126259810F</vt:lpstr>
      <vt:lpstr>A126259810F_Data</vt:lpstr>
      <vt:lpstr>A126259810F_Latest</vt:lpstr>
      <vt:lpstr>A126259814R</vt:lpstr>
      <vt:lpstr>A126259814R_Data</vt:lpstr>
      <vt:lpstr>A126259814R_Latest</vt:lpstr>
      <vt:lpstr>A126259818X</vt:lpstr>
      <vt:lpstr>A126259818X_Data</vt:lpstr>
      <vt:lpstr>A126259818X_Latest</vt:lpstr>
      <vt:lpstr>A126259822R</vt:lpstr>
      <vt:lpstr>A126259822R_Data</vt:lpstr>
      <vt:lpstr>A126259822R_Latest</vt:lpstr>
      <vt:lpstr>A126259826X</vt:lpstr>
      <vt:lpstr>A126259826X_Data</vt:lpstr>
      <vt:lpstr>A126259826X_Latest</vt:lpstr>
      <vt:lpstr>A126259830R</vt:lpstr>
      <vt:lpstr>A126259830R_Data</vt:lpstr>
      <vt:lpstr>A126259830R_Latest</vt:lpstr>
      <vt:lpstr>A126259834X</vt:lpstr>
      <vt:lpstr>A126259834X_Data</vt:lpstr>
      <vt:lpstr>A126259834X_Latest</vt:lpstr>
      <vt:lpstr>A126259838J</vt:lpstr>
      <vt:lpstr>A126259838J_Data</vt:lpstr>
      <vt:lpstr>A126259838J_Latest</vt:lpstr>
      <vt:lpstr>A126259842X</vt:lpstr>
      <vt:lpstr>A126259842X_Data</vt:lpstr>
      <vt:lpstr>A126259842X_Latest</vt:lpstr>
      <vt:lpstr>A126259846J</vt:lpstr>
      <vt:lpstr>A126259846J_Data</vt:lpstr>
      <vt:lpstr>A126259846J_Latest</vt:lpstr>
      <vt:lpstr>A126259850X</vt:lpstr>
      <vt:lpstr>A126259850X_Data</vt:lpstr>
      <vt:lpstr>A126259850X_Latest</vt:lpstr>
      <vt:lpstr>A126259854J</vt:lpstr>
      <vt:lpstr>A126259854J_Data</vt:lpstr>
      <vt:lpstr>A126259854J_Latest</vt:lpstr>
      <vt:lpstr>A126259858T</vt:lpstr>
      <vt:lpstr>A126259858T_Data</vt:lpstr>
      <vt:lpstr>A126259858T_Latest</vt:lpstr>
      <vt:lpstr>A126259862J</vt:lpstr>
      <vt:lpstr>A126259862J_Data</vt:lpstr>
      <vt:lpstr>A126259862J_Latest</vt:lpstr>
      <vt:lpstr>A126259866T</vt:lpstr>
      <vt:lpstr>A126259866T_Data</vt:lpstr>
      <vt:lpstr>A126259866T_Latest</vt:lpstr>
      <vt:lpstr>A126259870J</vt:lpstr>
      <vt:lpstr>A126259870J_Data</vt:lpstr>
      <vt:lpstr>A126259870J_Latest</vt:lpstr>
      <vt:lpstr>A126259874T</vt:lpstr>
      <vt:lpstr>A126259874T_Data</vt:lpstr>
      <vt:lpstr>A126259874T_Latest</vt:lpstr>
      <vt:lpstr>A126259878A</vt:lpstr>
      <vt:lpstr>A126259878A_Data</vt:lpstr>
      <vt:lpstr>A126259878A_Latest</vt:lpstr>
      <vt:lpstr>A126259882T</vt:lpstr>
      <vt:lpstr>A126259882T_Data</vt:lpstr>
      <vt:lpstr>A126259882T_Latest</vt:lpstr>
      <vt:lpstr>A126259886A</vt:lpstr>
      <vt:lpstr>A126259886A_Data</vt:lpstr>
      <vt:lpstr>A126259886A_Latest</vt:lpstr>
      <vt:lpstr>A126259890T</vt:lpstr>
      <vt:lpstr>A126259890T_Data</vt:lpstr>
      <vt:lpstr>A126259890T_Latest</vt:lpstr>
      <vt:lpstr>A126259894A</vt:lpstr>
      <vt:lpstr>A126259894A_Data</vt:lpstr>
      <vt:lpstr>A126259894A_Latest</vt:lpstr>
      <vt:lpstr>A126259898K</vt:lpstr>
      <vt:lpstr>A126259898K_Data</vt:lpstr>
      <vt:lpstr>A126259898K_Latest</vt:lpstr>
      <vt:lpstr>A126259902R</vt:lpstr>
      <vt:lpstr>A126259902R_Data</vt:lpstr>
      <vt:lpstr>A126259902R_Latest</vt:lpstr>
      <vt:lpstr>A126259906X</vt:lpstr>
      <vt:lpstr>A126259906X_Data</vt:lpstr>
      <vt:lpstr>A126259906X_Latest</vt:lpstr>
      <vt:lpstr>A126259910R</vt:lpstr>
      <vt:lpstr>A126259910R_Data</vt:lpstr>
      <vt:lpstr>A126259910R_Latest</vt:lpstr>
      <vt:lpstr>A126259914X</vt:lpstr>
      <vt:lpstr>A126259914X_Data</vt:lpstr>
      <vt:lpstr>A126259914X_Latest</vt:lpstr>
      <vt:lpstr>A126259918J</vt:lpstr>
      <vt:lpstr>A126259918J_Data</vt:lpstr>
      <vt:lpstr>A126259918J_Latest</vt:lpstr>
      <vt:lpstr>A126259922X</vt:lpstr>
      <vt:lpstr>A126259922X_Data</vt:lpstr>
      <vt:lpstr>A126259922X_Latest</vt:lpstr>
      <vt:lpstr>A126259926J</vt:lpstr>
      <vt:lpstr>A126259926J_Data</vt:lpstr>
      <vt:lpstr>A126259926J_Latest</vt:lpstr>
      <vt:lpstr>A126259930X</vt:lpstr>
      <vt:lpstr>A126259930X_Data</vt:lpstr>
      <vt:lpstr>A126259930X_Latest</vt:lpstr>
      <vt:lpstr>A126259934J</vt:lpstr>
      <vt:lpstr>A126259934J_Data</vt:lpstr>
      <vt:lpstr>A126259934J_Latest</vt:lpstr>
      <vt:lpstr>A126259938T</vt:lpstr>
      <vt:lpstr>A126259938T_Data</vt:lpstr>
      <vt:lpstr>A126259938T_Latest</vt:lpstr>
      <vt:lpstr>A126259942J</vt:lpstr>
      <vt:lpstr>A126259942J_Data</vt:lpstr>
      <vt:lpstr>A126259942J_Latest</vt:lpstr>
      <vt:lpstr>A126259946T</vt:lpstr>
      <vt:lpstr>A126259946T_Data</vt:lpstr>
      <vt:lpstr>A126259946T_Latest</vt:lpstr>
      <vt:lpstr>A126259950J</vt:lpstr>
      <vt:lpstr>A126259950J_Data</vt:lpstr>
      <vt:lpstr>A126259950J_Latest</vt:lpstr>
      <vt:lpstr>A126259954T</vt:lpstr>
      <vt:lpstr>A126259954T_Data</vt:lpstr>
      <vt:lpstr>A126259954T_Latest</vt:lpstr>
      <vt:lpstr>A126259958A</vt:lpstr>
      <vt:lpstr>A126259958A_Data</vt:lpstr>
      <vt:lpstr>A126259958A_Latest</vt:lpstr>
      <vt:lpstr>A126259962T</vt:lpstr>
      <vt:lpstr>A126259962T_Data</vt:lpstr>
      <vt:lpstr>A126259962T_Latest</vt:lpstr>
      <vt:lpstr>A126259966A</vt:lpstr>
      <vt:lpstr>A126259966A_Data</vt:lpstr>
      <vt:lpstr>A126259966A_Latest</vt:lpstr>
      <vt:lpstr>A126259970T</vt:lpstr>
      <vt:lpstr>A126259970T_Data</vt:lpstr>
      <vt:lpstr>A126259970T_Latest</vt:lpstr>
      <vt:lpstr>A126259974A</vt:lpstr>
      <vt:lpstr>A126259974A_Data</vt:lpstr>
      <vt:lpstr>A126259974A_Latest</vt:lpstr>
      <vt:lpstr>A126259978K</vt:lpstr>
      <vt:lpstr>A126259978K_Data</vt:lpstr>
      <vt:lpstr>A126259978K_Latest</vt:lpstr>
      <vt:lpstr>A126259982A</vt:lpstr>
      <vt:lpstr>A126259982A_Data</vt:lpstr>
      <vt:lpstr>A126259982A_Latest</vt:lpstr>
      <vt:lpstr>A126259986K</vt:lpstr>
      <vt:lpstr>A126259986K_Data</vt:lpstr>
      <vt:lpstr>A126259986K_Latest</vt:lpstr>
      <vt:lpstr>A126259990A</vt:lpstr>
      <vt:lpstr>A126259990A_Data</vt:lpstr>
      <vt:lpstr>A126259990A_Latest</vt:lpstr>
      <vt:lpstr>A126259994K</vt:lpstr>
      <vt:lpstr>A126259994K_Data</vt:lpstr>
      <vt:lpstr>A126259994K_Latest</vt:lpstr>
      <vt:lpstr>A126259998V</vt:lpstr>
      <vt:lpstr>A126259998V_Data</vt:lpstr>
      <vt:lpstr>A126259998V_Latest</vt:lpstr>
      <vt:lpstr>A126260002F</vt:lpstr>
      <vt:lpstr>A126260002F_Data</vt:lpstr>
      <vt:lpstr>A126260002F_Latest</vt:lpstr>
      <vt:lpstr>A126260006R</vt:lpstr>
      <vt:lpstr>A126260006R_Data</vt:lpstr>
      <vt:lpstr>A126260006R_Latest</vt:lpstr>
      <vt:lpstr>A126260010F</vt:lpstr>
      <vt:lpstr>A126260010F_Data</vt:lpstr>
      <vt:lpstr>A126260010F_Latest</vt:lpstr>
      <vt:lpstr>A126260014R</vt:lpstr>
      <vt:lpstr>A126260014R_Data</vt:lpstr>
      <vt:lpstr>A126260014R_Latest</vt:lpstr>
      <vt:lpstr>A126260018X</vt:lpstr>
      <vt:lpstr>A126260018X_Data</vt:lpstr>
      <vt:lpstr>A126260018X_Latest</vt:lpstr>
      <vt:lpstr>A126260022R</vt:lpstr>
      <vt:lpstr>A126260022R_Data</vt:lpstr>
      <vt:lpstr>A126260022R_Latest</vt:lpstr>
      <vt:lpstr>A126260026X</vt:lpstr>
      <vt:lpstr>A126260026X_Data</vt:lpstr>
      <vt:lpstr>A126260026X_Latest</vt:lpstr>
      <vt:lpstr>A126260030R</vt:lpstr>
      <vt:lpstr>A126260030R_Data</vt:lpstr>
      <vt:lpstr>A126260030R_Latest</vt:lpstr>
      <vt:lpstr>A126260034X</vt:lpstr>
      <vt:lpstr>A126260034X_Data</vt:lpstr>
      <vt:lpstr>A126260034X_Latest</vt:lpstr>
      <vt:lpstr>A126260038J</vt:lpstr>
      <vt:lpstr>A126260038J_Data</vt:lpstr>
      <vt:lpstr>A126260038J_Latest</vt:lpstr>
      <vt:lpstr>A126260042X</vt:lpstr>
      <vt:lpstr>A126260042X_Data</vt:lpstr>
      <vt:lpstr>A126260042X_Latest</vt:lpstr>
      <vt:lpstr>A126260046J</vt:lpstr>
      <vt:lpstr>A126260046J_Data</vt:lpstr>
      <vt:lpstr>A126260046J_Latest</vt:lpstr>
      <vt:lpstr>A126260050X</vt:lpstr>
      <vt:lpstr>A126260050X_Data</vt:lpstr>
      <vt:lpstr>A126260050X_Latest</vt:lpstr>
      <vt:lpstr>A126260054J</vt:lpstr>
      <vt:lpstr>A126260054J_Data</vt:lpstr>
      <vt:lpstr>A126260054J_Latest</vt:lpstr>
      <vt:lpstr>A126260058T</vt:lpstr>
      <vt:lpstr>A126260058T_Data</vt:lpstr>
      <vt:lpstr>A126260058T_Latest</vt:lpstr>
      <vt:lpstr>A126260062J</vt:lpstr>
      <vt:lpstr>A126260062J_Data</vt:lpstr>
      <vt:lpstr>A126260062J_Latest</vt:lpstr>
      <vt:lpstr>A126260066T</vt:lpstr>
      <vt:lpstr>A126260066T_Data</vt:lpstr>
      <vt:lpstr>A126260066T_Latest</vt:lpstr>
      <vt:lpstr>A126260070J</vt:lpstr>
      <vt:lpstr>A126260070J_Data</vt:lpstr>
      <vt:lpstr>A126260070J_Latest</vt:lpstr>
      <vt:lpstr>A126260074T</vt:lpstr>
      <vt:lpstr>A126260074T_Data</vt:lpstr>
      <vt:lpstr>A126260074T_Latest</vt:lpstr>
      <vt:lpstr>A126260078A</vt:lpstr>
      <vt:lpstr>A126260078A_Data</vt:lpstr>
      <vt:lpstr>A126260078A_Latest</vt:lpstr>
      <vt:lpstr>A126260082T</vt:lpstr>
      <vt:lpstr>A126260082T_Data</vt:lpstr>
      <vt:lpstr>A126260082T_Latest</vt:lpstr>
      <vt:lpstr>A126260086A</vt:lpstr>
      <vt:lpstr>A126260086A_Data</vt:lpstr>
      <vt:lpstr>A126260086A_Latest</vt:lpstr>
      <vt:lpstr>A126260090T</vt:lpstr>
      <vt:lpstr>A126260090T_Data</vt:lpstr>
      <vt:lpstr>A126260090T_Latest</vt:lpstr>
      <vt:lpstr>A126260094A</vt:lpstr>
      <vt:lpstr>A126260094A_Data</vt:lpstr>
      <vt:lpstr>A126260094A_Latest</vt:lpstr>
      <vt:lpstr>A126260098K</vt:lpstr>
      <vt:lpstr>A126260098K_Data</vt:lpstr>
      <vt:lpstr>A126260098K_Latest</vt:lpstr>
      <vt:lpstr>A126260102R</vt:lpstr>
      <vt:lpstr>A126260102R_Data</vt:lpstr>
      <vt:lpstr>A126260102R_Latest</vt:lpstr>
      <vt:lpstr>A126260106X</vt:lpstr>
      <vt:lpstr>A126260106X_Data</vt:lpstr>
      <vt:lpstr>A126260106X_Latest</vt:lpstr>
      <vt:lpstr>A126260110R</vt:lpstr>
      <vt:lpstr>A126260110R_Data</vt:lpstr>
      <vt:lpstr>A126260110R_Latest</vt:lpstr>
      <vt:lpstr>A126260114X</vt:lpstr>
      <vt:lpstr>A126260114X_Data</vt:lpstr>
      <vt:lpstr>A126260114X_Latest</vt:lpstr>
      <vt:lpstr>A126260118J</vt:lpstr>
      <vt:lpstr>A126260118J_Data</vt:lpstr>
      <vt:lpstr>A126260118J_Latest</vt:lpstr>
      <vt:lpstr>A126260122X</vt:lpstr>
      <vt:lpstr>A126260122X_Data</vt:lpstr>
      <vt:lpstr>A126260122X_Latest</vt:lpstr>
      <vt:lpstr>A126260126J</vt:lpstr>
      <vt:lpstr>A126260126J_Data</vt:lpstr>
      <vt:lpstr>A126260126J_Latest</vt:lpstr>
      <vt:lpstr>A126260130X</vt:lpstr>
      <vt:lpstr>A126260130X_Data</vt:lpstr>
      <vt:lpstr>A126260130X_Latest</vt:lpstr>
      <vt:lpstr>A126260134J</vt:lpstr>
      <vt:lpstr>A126260134J_Data</vt:lpstr>
      <vt:lpstr>A126260134J_Latest</vt:lpstr>
      <vt:lpstr>A126260138T</vt:lpstr>
      <vt:lpstr>A126260138T_Data</vt:lpstr>
      <vt:lpstr>A126260138T_Latest</vt:lpstr>
      <vt:lpstr>A126260142J</vt:lpstr>
      <vt:lpstr>A126260142J_Data</vt:lpstr>
      <vt:lpstr>A126260142J_Latest</vt:lpstr>
      <vt:lpstr>A126260146T</vt:lpstr>
      <vt:lpstr>A126260146T_Data</vt:lpstr>
      <vt:lpstr>A126260146T_Latest</vt:lpstr>
      <vt:lpstr>A126260150J</vt:lpstr>
      <vt:lpstr>A126260150J_Data</vt:lpstr>
      <vt:lpstr>A126260150J_Latest</vt:lpstr>
      <vt:lpstr>A126260154T</vt:lpstr>
      <vt:lpstr>A126260154T_Data</vt:lpstr>
      <vt:lpstr>A126260154T_Latest</vt:lpstr>
      <vt:lpstr>A126260158A</vt:lpstr>
      <vt:lpstr>A126260158A_Data</vt:lpstr>
      <vt:lpstr>A126260158A_Latest</vt:lpstr>
      <vt:lpstr>A126260162T</vt:lpstr>
      <vt:lpstr>A126260162T_Data</vt:lpstr>
      <vt:lpstr>A126260162T_Latest</vt:lpstr>
      <vt:lpstr>A126260166A</vt:lpstr>
      <vt:lpstr>A126260166A_Data</vt:lpstr>
      <vt:lpstr>A126260166A_Latest</vt:lpstr>
      <vt:lpstr>A126260170T</vt:lpstr>
      <vt:lpstr>A126260170T_Data</vt:lpstr>
      <vt:lpstr>A126260170T_Latest</vt:lpstr>
      <vt:lpstr>A126260174A</vt:lpstr>
      <vt:lpstr>A126260174A_Data</vt:lpstr>
      <vt:lpstr>A126260174A_Latest</vt:lpstr>
      <vt:lpstr>A126260178K</vt:lpstr>
      <vt:lpstr>A126260178K_Data</vt:lpstr>
      <vt:lpstr>A126260178K_Latest</vt:lpstr>
      <vt:lpstr>A126260182A</vt:lpstr>
      <vt:lpstr>A126260182A_Data</vt:lpstr>
      <vt:lpstr>A126260182A_Latest</vt:lpstr>
      <vt:lpstr>A126260186K</vt:lpstr>
      <vt:lpstr>A126260186K_Data</vt:lpstr>
      <vt:lpstr>A126260186K_Latest</vt:lpstr>
      <vt:lpstr>A126260190A</vt:lpstr>
      <vt:lpstr>A126260190A_Data</vt:lpstr>
      <vt:lpstr>A126260190A_Latest</vt:lpstr>
      <vt:lpstr>A126260194K</vt:lpstr>
      <vt:lpstr>A126260194K_Data</vt:lpstr>
      <vt:lpstr>A126260194K_Latest</vt:lpstr>
      <vt:lpstr>A126260198V</vt:lpstr>
      <vt:lpstr>A126260198V_Data</vt:lpstr>
      <vt:lpstr>A126260198V_Latest</vt:lpstr>
      <vt:lpstr>A126260202X</vt:lpstr>
      <vt:lpstr>A126260202X_Data</vt:lpstr>
      <vt:lpstr>A126260202X_Latest</vt:lpstr>
      <vt:lpstr>A126260206J</vt:lpstr>
      <vt:lpstr>A126260206J_Data</vt:lpstr>
      <vt:lpstr>A126260206J_Latest</vt:lpstr>
      <vt:lpstr>A126260210X</vt:lpstr>
      <vt:lpstr>A126260210X_Data</vt:lpstr>
      <vt:lpstr>A126260210X_Latest</vt:lpstr>
      <vt:lpstr>A126260214J</vt:lpstr>
      <vt:lpstr>A126260214J_Data</vt:lpstr>
      <vt:lpstr>A126260214J_Latest</vt:lpstr>
      <vt:lpstr>A126260218T</vt:lpstr>
      <vt:lpstr>A126260218T_Data</vt:lpstr>
      <vt:lpstr>A126260218T_Latest</vt:lpstr>
      <vt:lpstr>A126260222J</vt:lpstr>
      <vt:lpstr>A126260222J_Data</vt:lpstr>
      <vt:lpstr>A126260222J_Latest</vt:lpstr>
      <vt:lpstr>A126260226T</vt:lpstr>
      <vt:lpstr>A126260226T_Data</vt:lpstr>
      <vt:lpstr>A126260226T_Latest</vt:lpstr>
      <vt:lpstr>A126260230J</vt:lpstr>
      <vt:lpstr>A126260230J_Data</vt:lpstr>
      <vt:lpstr>A126260230J_Latest</vt:lpstr>
      <vt:lpstr>A126260234T</vt:lpstr>
      <vt:lpstr>A126260234T_Data</vt:lpstr>
      <vt:lpstr>A126260234T_Latest</vt:lpstr>
      <vt:lpstr>A126260238A</vt:lpstr>
      <vt:lpstr>A126260238A_Data</vt:lpstr>
      <vt:lpstr>A126260238A_Latest</vt:lpstr>
      <vt:lpstr>A126260242T</vt:lpstr>
      <vt:lpstr>A126260242T_Data</vt:lpstr>
      <vt:lpstr>A126260242T_Latest</vt:lpstr>
      <vt:lpstr>A126260246A</vt:lpstr>
      <vt:lpstr>A126260246A_Data</vt:lpstr>
      <vt:lpstr>A126260246A_Latest</vt:lpstr>
      <vt:lpstr>A126260250T</vt:lpstr>
      <vt:lpstr>A126260250T_Data</vt:lpstr>
      <vt:lpstr>A126260250T_Latest</vt:lpstr>
      <vt:lpstr>A126260254A</vt:lpstr>
      <vt:lpstr>A126260254A_Data</vt:lpstr>
      <vt:lpstr>A126260254A_Latest</vt:lpstr>
      <vt:lpstr>A126260258K</vt:lpstr>
      <vt:lpstr>A126260258K_Data</vt:lpstr>
      <vt:lpstr>A126260258K_Latest</vt:lpstr>
      <vt:lpstr>A126260262A</vt:lpstr>
      <vt:lpstr>A126260262A_Data</vt:lpstr>
      <vt:lpstr>A126260262A_Latest</vt:lpstr>
      <vt:lpstr>A126260266K</vt:lpstr>
      <vt:lpstr>A126260266K_Data</vt:lpstr>
      <vt:lpstr>A126260266K_Latest</vt:lpstr>
      <vt:lpstr>A126260270A</vt:lpstr>
      <vt:lpstr>A126260270A_Data</vt:lpstr>
      <vt:lpstr>A126260270A_Latest</vt:lpstr>
      <vt:lpstr>A126260274K</vt:lpstr>
      <vt:lpstr>A126260274K_Data</vt:lpstr>
      <vt:lpstr>A126260274K_Latest</vt:lpstr>
      <vt:lpstr>A126260278V</vt:lpstr>
      <vt:lpstr>A126260278V_Data</vt:lpstr>
      <vt:lpstr>A126260278V_Latest</vt:lpstr>
      <vt:lpstr>A126260282K</vt:lpstr>
      <vt:lpstr>A126260282K_Data</vt:lpstr>
      <vt:lpstr>A126260282K_Latest</vt:lpstr>
      <vt:lpstr>A126260286V</vt:lpstr>
      <vt:lpstr>A126260286V_Data</vt:lpstr>
      <vt:lpstr>A126260286V_Latest</vt:lpstr>
      <vt:lpstr>A126260290K</vt:lpstr>
      <vt:lpstr>A126260290K_Data</vt:lpstr>
      <vt:lpstr>A126260290K_Latest</vt:lpstr>
      <vt:lpstr>A126260294V</vt:lpstr>
      <vt:lpstr>A126260294V_Data</vt:lpstr>
      <vt:lpstr>A126260294V_Latest</vt:lpstr>
      <vt:lpstr>A126260298C</vt:lpstr>
      <vt:lpstr>A126260298C_Data</vt:lpstr>
      <vt:lpstr>A126260298C_Latest</vt:lpstr>
      <vt:lpstr>A126260302J</vt:lpstr>
      <vt:lpstr>A126260302J_Data</vt:lpstr>
      <vt:lpstr>A126260302J_Latest</vt:lpstr>
      <vt:lpstr>A126260306T</vt:lpstr>
      <vt:lpstr>A126260306T_Data</vt:lpstr>
      <vt:lpstr>A126260306T_Latest</vt:lpstr>
      <vt:lpstr>A126260310J</vt:lpstr>
      <vt:lpstr>A126260310J_Data</vt:lpstr>
      <vt:lpstr>A126260310J_Latest</vt:lpstr>
      <vt:lpstr>A126260314T</vt:lpstr>
      <vt:lpstr>A126260314T_Data</vt:lpstr>
      <vt:lpstr>A126260314T_Latest</vt:lpstr>
      <vt:lpstr>A126260318A</vt:lpstr>
      <vt:lpstr>A126260318A_Data</vt:lpstr>
      <vt:lpstr>A126260318A_Latest</vt:lpstr>
      <vt:lpstr>A126260322T</vt:lpstr>
      <vt:lpstr>A126260322T_Data</vt:lpstr>
      <vt:lpstr>A126260322T_Latest</vt:lpstr>
      <vt:lpstr>A126260326A</vt:lpstr>
      <vt:lpstr>A126260326A_Data</vt:lpstr>
      <vt:lpstr>A126260326A_Latest</vt:lpstr>
      <vt:lpstr>A126260330T</vt:lpstr>
      <vt:lpstr>A126260330T_Data</vt:lpstr>
      <vt:lpstr>A126260330T_Latest</vt:lpstr>
      <vt:lpstr>A126260334A</vt:lpstr>
      <vt:lpstr>A126260334A_Data</vt:lpstr>
      <vt:lpstr>A126260334A_Latest</vt:lpstr>
      <vt:lpstr>A126260338K</vt:lpstr>
      <vt:lpstr>A126260338K_Data</vt:lpstr>
      <vt:lpstr>A126260338K_Latest</vt:lpstr>
      <vt:lpstr>A126260342A</vt:lpstr>
      <vt:lpstr>A126260342A_Data</vt:lpstr>
      <vt:lpstr>A126260342A_Latest</vt:lpstr>
      <vt:lpstr>A126260346K</vt:lpstr>
      <vt:lpstr>A126260346K_Data</vt:lpstr>
      <vt:lpstr>A126260346K_Latest</vt:lpstr>
      <vt:lpstr>A126260350A</vt:lpstr>
      <vt:lpstr>A126260350A_Data</vt:lpstr>
      <vt:lpstr>A126260350A_Latest</vt:lpstr>
      <vt:lpstr>A126260354K</vt:lpstr>
      <vt:lpstr>A126260354K_Data</vt:lpstr>
      <vt:lpstr>A126260354K_Latest</vt:lpstr>
      <vt:lpstr>A126260358V</vt:lpstr>
      <vt:lpstr>A126260358V_Data</vt:lpstr>
      <vt:lpstr>A126260358V_Latest</vt:lpstr>
      <vt:lpstr>A126261450C</vt:lpstr>
      <vt:lpstr>A126261450C_Data</vt:lpstr>
      <vt:lpstr>A126261450C_Latest</vt:lpstr>
      <vt:lpstr>A126261454L</vt:lpstr>
      <vt:lpstr>A126261454L_Data</vt:lpstr>
      <vt:lpstr>A126261454L_Latest</vt:lpstr>
      <vt:lpstr>A126261458W</vt:lpstr>
      <vt:lpstr>A126261458W_Data</vt:lpstr>
      <vt:lpstr>A126261458W_Latest</vt:lpstr>
      <vt:lpstr>A126261462L</vt:lpstr>
      <vt:lpstr>A126261462L_Data</vt:lpstr>
      <vt:lpstr>A126261462L_Latest</vt:lpstr>
      <vt:lpstr>A126261466W</vt:lpstr>
      <vt:lpstr>A126261466W_Data</vt:lpstr>
      <vt:lpstr>A126261466W_Latest</vt:lpstr>
      <vt:lpstr>A126261470L</vt:lpstr>
      <vt:lpstr>A126261470L_Data</vt:lpstr>
      <vt:lpstr>A126261470L_Latest</vt:lpstr>
      <vt:lpstr>A126261474W</vt:lpstr>
      <vt:lpstr>A126261474W_Data</vt:lpstr>
      <vt:lpstr>A126261474W_Latest</vt:lpstr>
      <vt:lpstr>A126261478F</vt:lpstr>
      <vt:lpstr>A126261478F_Data</vt:lpstr>
      <vt:lpstr>A126261478F_Latest</vt:lpstr>
      <vt:lpstr>A126261482W</vt:lpstr>
      <vt:lpstr>A126261482W_Data</vt:lpstr>
      <vt:lpstr>A126261482W_Latest</vt:lpstr>
      <vt:lpstr>A126261486F</vt:lpstr>
      <vt:lpstr>A126261486F_Data</vt:lpstr>
      <vt:lpstr>A126261486F_Latest</vt:lpstr>
      <vt:lpstr>A126261490W</vt:lpstr>
      <vt:lpstr>A126261490W_Data</vt:lpstr>
      <vt:lpstr>A126261490W_Latest</vt:lpstr>
      <vt:lpstr>A126261494F</vt:lpstr>
      <vt:lpstr>A126261494F_Data</vt:lpstr>
      <vt:lpstr>A126261494F_Latest</vt:lpstr>
      <vt:lpstr>A126261498R</vt:lpstr>
      <vt:lpstr>A126261498R_Data</vt:lpstr>
      <vt:lpstr>A126261498R_Latest</vt:lpstr>
      <vt:lpstr>A126261502V</vt:lpstr>
      <vt:lpstr>A126261502V_Data</vt:lpstr>
      <vt:lpstr>A126261502V_Latest</vt:lpstr>
      <vt:lpstr>A126261506C</vt:lpstr>
      <vt:lpstr>A126261506C_Data</vt:lpstr>
      <vt:lpstr>A126261506C_Latest</vt:lpstr>
      <vt:lpstr>A126261510V</vt:lpstr>
      <vt:lpstr>A126261510V_Data</vt:lpstr>
      <vt:lpstr>A126261510V_Latest</vt:lpstr>
      <vt:lpstr>A126261514C</vt:lpstr>
      <vt:lpstr>A126261514C_Data</vt:lpstr>
      <vt:lpstr>A126261514C_Latest</vt:lpstr>
      <vt:lpstr>A126261518L</vt:lpstr>
      <vt:lpstr>A126261518L_Data</vt:lpstr>
      <vt:lpstr>A126261518L_Latest</vt:lpstr>
      <vt:lpstr>A126261522C</vt:lpstr>
      <vt:lpstr>A126261522C_Data</vt:lpstr>
      <vt:lpstr>A126261522C_Latest</vt:lpstr>
      <vt:lpstr>A126261526L</vt:lpstr>
      <vt:lpstr>A126261526L_Data</vt:lpstr>
      <vt:lpstr>A126261526L_Latest</vt:lpstr>
      <vt:lpstr>A126261530C</vt:lpstr>
      <vt:lpstr>A126261530C_Data</vt:lpstr>
      <vt:lpstr>A126261530C_Latest</vt:lpstr>
      <vt:lpstr>A126261534L</vt:lpstr>
      <vt:lpstr>A126261534L_Data</vt:lpstr>
      <vt:lpstr>A126261534L_Latest</vt:lpstr>
      <vt:lpstr>A126261538W</vt:lpstr>
      <vt:lpstr>A126261538W_Data</vt:lpstr>
      <vt:lpstr>A126261538W_Latest</vt:lpstr>
      <vt:lpstr>A126261542L</vt:lpstr>
      <vt:lpstr>A126261542L_Data</vt:lpstr>
      <vt:lpstr>A126261542L_Latest</vt:lpstr>
      <vt:lpstr>A126261546W</vt:lpstr>
      <vt:lpstr>A126261546W_Data</vt:lpstr>
      <vt:lpstr>A126261546W_Latest</vt:lpstr>
      <vt:lpstr>A126261550L</vt:lpstr>
      <vt:lpstr>A126261550L_Data</vt:lpstr>
      <vt:lpstr>A126261550L_Latest</vt:lpstr>
      <vt:lpstr>A126261554W</vt:lpstr>
      <vt:lpstr>A126261554W_Data</vt:lpstr>
      <vt:lpstr>A126261554W_Latest</vt:lpstr>
      <vt:lpstr>A126261558F</vt:lpstr>
      <vt:lpstr>A126261558F_Data</vt:lpstr>
      <vt:lpstr>A126261558F_Latest</vt:lpstr>
      <vt:lpstr>A126261562W</vt:lpstr>
      <vt:lpstr>A126261562W_Data</vt:lpstr>
      <vt:lpstr>A126261562W_Latest</vt:lpstr>
      <vt:lpstr>A126261566F</vt:lpstr>
      <vt:lpstr>A126261566F_Data</vt:lpstr>
      <vt:lpstr>A126261566F_Latest</vt:lpstr>
      <vt:lpstr>A126261570W</vt:lpstr>
      <vt:lpstr>A126261570W_Data</vt:lpstr>
      <vt:lpstr>A126261570W_Latest</vt:lpstr>
      <vt:lpstr>A126261574F</vt:lpstr>
      <vt:lpstr>A126261574F_Data</vt:lpstr>
      <vt:lpstr>A126261574F_Latest</vt:lpstr>
      <vt:lpstr>A126261578R</vt:lpstr>
      <vt:lpstr>A126261578R_Data</vt:lpstr>
      <vt:lpstr>A126261578R_Latest</vt:lpstr>
      <vt:lpstr>A126261582F</vt:lpstr>
      <vt:lpstr>A126261582F_Data</vt:lpstr>
      <vt:lpstr>A126261582F_Latest</vt:lpstr>
      <vt:lpstr>A126262674J</vt:lpstr>
      <vt:lpstr>A126262674J_Data</vt:lpstr>
      <vt:lpstr>A126262674J_Latest</vt:lpstr>
      <vt:lpstr>A126262678T</vt:lpstr>
      <vt:lpstr>A126262678T_Data</vt:lpstr>
      <vt:lpstr>A126262678T_Latest</vt:lpstr>
      <vt:lpstr>A126262682J</vt:lpstr>
      <vt:lpstr>A126262682J_Data</vt:lpstr>
      <vt:lpstr>A126262682J_Latest</vt:lpstr>
      <vt:lpstr>A126262686T</vt:lpstr>
      <vt:lpstr>A126262686T_Data</vt:lpstr>
      <vt:lpstr>A126262686T_Latest</vt:lpstr>
      <vt:lpstr>A126262690J</vt:lpstr>
      <vt:lpstr>A126262690J_Data</vt:lpstr>
      <vt:lpstr>A126262690J_Latest</vt:lpstr>
      <vt:lpstr>A126262694T</vt:lpstr>
      <vt:lpstr>A126262694T_Data</vt:lpstr>
      <vt:lpstr>A126262694T_Latest</vt:lpstr>
      <vt:lpstr>A126262698A</vt:lpstr>
      <vt:lpstr>A126262698A_Data</vt:lpstr>
      <vt:lpstr>A126262698A_Latest</vt:lpstr>
      <vt:lpstr>A126262702F</vt:lpstr>
      <vt:lpstr>A126262702F_Data</vt:lpstr>
      <vt:lpstr>A126262702F_Latest</vt:lpstr>
      <vt:lpstr>A126262706R</vt:lpstr>
      <vt:lpstr>A126262706R_Data</vt:lpstr>
      <vt:lpstr>A126262706R_Latest</vt:lpstr>
      <vt:lpstr>A126262710F</vt:lpstr>
      <vt:lpstr>A126262710F_Data</vt:lpstr>
      <vt:lpstr>A126262710F_Latest</vt:lpstr>
      <vt:lpstr>A126262714R</vt:lpstr>
      <vt:lpstr>A126262714R_Data</vt:lpstr>
      <vt:lpstr>A126262714R_Latest</vt:lpstr>
      <vt:lpstr>A126262718X</vt:lpstr>
      <vt:lpstr>A126262718X_Data</vt:lpstr>
      <vt:lpstr>A126262718X_Latest</vt:lpstr>
      <vt:lpstr>A126262722R</vt:lpstr>
      <vt:lpstr>A126262722R_Data</vt:lpstr>
      <vt:lpstr>A126262722R_Latest</vt:lpstr>
      <vt:lpstr>A126262726X</vt:lpstr>
      <vt:lpstr>A126262726X_Data</vt:lpstr>
      <vt:lpstr>A126262726X_Latest</vt:lpstr>
      <vt:lpstr>A126262730R</vt:lpstr>
      <vt:lpstr>A126262730R_Data</vt:lpstr>
      <vt:lpstr>A126262730R_Latest</vt:lpstr>
      <vt:lpstr>A126262734X</vt:lpstr>
      <vt:lpstr>A126262734X_Data</vt:lpstr>
      <vt:lpstr>A126262734X_Latest</vt:lpstr>
      <vt:lpstr>A126262738J</vt:lpstr>
      <vt:lpstr>A126262738J_Data</vt:lpstr>
      <vt:lpstr>A126262738J_Latest</vt:lpstr>
      <vt:lpstr>A126262742X</vt:lpstr>
      <vt:lpstr>A126262742X_Data</vt:lpstr>
      <vt:lpstr>A126262742X_Latest</vt:lpstr>
      <vt:lpstr>A126262746J</vt:lpstr>
      <vt:lpstr>A126262746J_Data</vt:lpstr>
      <vt:lpstr>A126262746J_Latest</vt:lpstr>
      <vt:lpstr>A126262750X</vt:lpstr>
      <vt:lpstr>A126262750X_Data</vt:lpstr>
      <vt:lpstr>A126262750X_Latest</vt:lpstr>
      <vt:lpstr>A126262754J</vt:lpstr>
      <vt:lpstr>A126262754J_Data</vt:lpstr>
      <vt:lpstr>A126262754J_Latest</vt:lpstr>
      <vt:lpstr>A126262758T</vt:lpstr>
      <vt:lpstr>A126262758T_Data</vt:lpstr>
      <vt:lpstr>A126262758T_Latest</vt:lpstr>
      <vt:lpstr>A126262762J</vt:lpstr>
      <vt:lpstr>A126262762J_Data</vt:lpstr>
      <vt:lpstr>A126262762J_Latest</vt:lpstr>
      <vt:lpstr>A126262766T</vt:lpstr>
      <vt:lpstr>A126262766T_Data</vt:lpstr>
      <vt:lpstr>A126262766T_Latest</vt:lpstr>
      <vt:lpstr>A126262770J</vt:lpstr>
      <vt:lpstr>A126262770J_Data</vt:lpstr>
      <vt:lpstr>A126262770J_Latest</vt:lpstr>
      <vt:lpstr>A126262774T</vt:lpstr>
      <vt:lpstr>A126262774T_Data</vt:lpstr>
      <vt:lpstr>A126262774T_Latest</vt:lpstr>
      <vt:lpstr>A126262778A</vt:lpstr>
      <vt:lpstr>A126262778A_Data</vt:lpstr>
      <vt:lpstr>A126262778A_Latest</vt:lpstr>
      <vt:lpstr>A126262782T</vt:lpstr>
      <vt:lpstr>A126262782T_Data</vt:lpstr>
      <vt:lpstr>A126262782T_Latest</vt:lpstr>
      <vt:lpstr>A126262786A</vt:lpstr>
      <vt:lpstr>A126262786A_Data</vt:lpstr>
      <vt:lpstr>A126262786A_Latest</vt:lpstr>
      <vt:lpstr>A126262790T</vt:lpstr>
      <vt:lpstr>A126262790T_Data</vt:lpstr>
      <vt:lpstr>A126262790T_Latest</vt:lpstr>
      <vt:lpstr>A126262794A</vt:lpstr>
      <vt:lpstr>A126262794A_Data</vt:lpstr>
      <vt:lpstr>A126262794A_Latest</vt:lpstr>
      <vt:lpstr>A126262798K</vt:lpstr>
      <vt:lpstr>A126262798K_Data</vt:lpstr>
      <vt:lpstr>A126262798K_Latest</vt:lpstr>
      <vt:lpstr>A126262802R</vt:lpstr>
      <vt:lpstr>A126262802R_Data</vt:lpstr>
      <vt:lpstr>A126262802R_Latest</vt:lpstr>
      <vt:lpstr>A126262806X</vt:lpstr>
      <vt:lpstr>A126262806X_Data</vt:lpstr>
      <vt:lpstr>A126262806X_Latest</vt:lpstr>
      <vt:lpstr>A126263898L</vt:lpstr>
      <vt:lpstr>A126263898L_Data</vt:lpstr>
      <vt:lpstr>A126263898L_Latest</vt:lpstr>
      <vt:lpstr>A126263902T</vt:lpstr>
      <vt:lpstr>A126263902T_Data</vt:lpstr>
      <vt:lpstr>A126263902T_Latest</vt:lpstr>
      <vt:lpstr>A126263906A</vt:lpstr>
      <vt:lpstr>A126263906A_Data</vt:lpstr>
      <vt:lpstr>A126263906A_Latest</vt:lpstr>
      <vt:lpstr>A126263910T</vt:lpstr>
      <vt:lpstr>A126263910T_Data</vt:lpstr>
      <vt:lpstr>A126263910T_Latest</vt:lpstr>
      <vt:lpstr>A126263914A</vt:lpstr>
      <vt:lpstr>A126263914A_Data</vt:lpstr>
      <vt:lpstr>A126263914A_Latest</vt:lpstr>
      <vt:lpstr>A126263918K</vt:lpstr>
      <vt:lpstr>A126263918K_Data</vt:lpstr>
      <vt:lpstr>A126263918K_Latest</vt:lpstr>
      <vt:lpstr>A126263922A</vt:lpstr>
      <vt:lpstr>A126263922A_Data</vt:lpstr>
      <vt:lpstr>A126263922A_Latest</vt:lpstr>
      <vt:lpstr>A126263926K</vt:lpstr>
      <vt:lpstr>A126263926K_Data</vt:lpstr>
      <vt:lpstr>A126263926K_Latest</vt:lpstr>
      <vt:lpstr>A126263930A</vt:lpstr>
      <vt:lpstr>A126263930A_Data</vt:lpstr>
      <vt:lpstr>A126263930A_Latest</vt:lpstr>
      <vt:lpstr>A126263934K</vt:lpstr>
      <vt:lpstr>A126263934K_Data</vt:lpstr>
      <vt:lpstr>A126263934K_Latest</vt:lpstr>
      <vt:lpstr>A126263938V</vt:lpstr>
      <vt:lpstr>A126263938V_Data</vt:lpstr>
      <vt:lpstr>A126263938V_Latest</vt:lpstr>
      <vt:lpstr>A126263942K</vt:lpstr>
      <vt:lpstr>A126263942K_Data</vt:lpstr>
      <vt:lpstr>A126263942K_Latest</vt:lpstr>
      <vt:lpstr>A126263946V</vt:lpstr>
      <vt:lpstr>A126263946V_Data</vt:lpstr>
      <vt:lpstr>A126263946V_Latest</vt:lpstr>
      <vt:lpstr>A126263950K</vt:lpstr>
      <vt:lpstr>A126263950K_Data</vt:lpstr>
      <vt:lpstr>A126263950K_Latest</vt:lpstr>
      <vt:lpstr>A126263954V</vt:lpstr>
      <vt:lpstr>A126263954V_Data</vt:lpstr>
      <vt:lpstr>A126263954V_Latest</vt:lpstr>
      <vt:lpstr>A126263958C</vt:lpstr>
      <vt:lpstr>A126263958C_Data</vt:lpstr>
      <vt:lpstr>A126263958C_Latest</vt:lpstr>
      <vt:lpstr>A126263962V</vt:lpstr>
      <vt:lpstr>A126263962V_Data</vt:lpstr>
      <vt:lpstr>A126263962V_Latest</vt:lpstr>
      <vt:lpstr>A126263966C</vt:lpstr>
      <vt:lpstr>A126263966C_Data</vt:lpstr>
      <vt:lpstr>A126263966C_Latest</vt:lpstr>
      <vt:lpstr>A126263970V</vt:lpstr>
      <vt:lpstr>A126263970V_Data</vt:lpstr>
      <vt:lpstr>A126263970V_Latest</vt:lpstr>
      <vt:lpstr>A126263974C</vt:lpstr>
      <vt:lpstr>A126263974C_Data</vt:lpstr>
      <vt:lpstr>A126263974C_Latest</vt:lpstr>
      <vt:lpstr>A126263978L</vt:lpstr>
      <vt:lpstr>A126263978L_Data</vt:lpstr>
      <vt:lpstr>A126263978L_Latest</vt:lpstr>
      <vt:lpstr>A126263982C</vt:lpstr>
      <vt:lpstr>A126263982C_Data</vt:lpstr>
      <vt:lpstr>A126263982C_Latest</vt:lpstr>
      <vt:lpstr>A126263986L</vt:lpstr>
      <vt:lpstr>A126263986L_Data</vt:lpstr>
      <vt:lpstr>A126263986L_Latest</vt:lpstr>
      <vt:lpstr>A126263990C</vt:lpstr>
      <vt:lpstr>A126263990C_Data</vt:lpstr>
      <vt:lpstr>A126263990C_Latest</vt:lpstr>
      <vt:lpstr>A126263994L</vt:lpstr>
      <vt:lpstr>A126263994L_Data</vt:lpstr>
      <vt:lpstr>A126263994L_Latest</vt:lpstr>
      <vt:lpstr>A126263998W</vt:lpstr>
      <vt:lpstr>A126263998W_Data</vt:lpstr>
      <vt:lpstr>A126263998W_Latest</vt:lpstr>
      <vt:lpstr>A126264002C</vt:lpstr>
      <vt:lpstr>A126264002C_Data</vt:lpstr>
      <vt:lpstr>A126264002C_Latest</vt:lpstr>
      <vt:lpstr>A126264006L</vt:lpstr>
      <vt:lpstr>A126264006L_Data</vt:lpstr>
      <vt:lpstr>A126264006L_Latest</vt:lpstr>
      <vt:lpstr>A126264010C</vt:lpstr>
      <vt:lpstr>A126264010C_Data</vt:lpstr>
      <vt:lpstr>A126264010C_Latest</vt:lpstr>
      <vt:lpstr>A126264014L</vt:lpstr>
      <vt:lpstr>A126264014L_Data</vt:lpstr>
      <vt:lpstr>A126264014L_Latest</vt:lpstr>
      <vt:lpstr>A126264018W</vt:lpstr>
      <vt:lpstr>A126264018W_Data</vt:lpstr>
      <vt:lpstr>A126264018W_Latest</vt:lpstr>
      <vt:lpstr>A126264022L</vt:lpstr>
      <vt:lpstr>A126264022L_Data</vt:lpstr>
      <vt:lpstr>A126264022L_Latest</vt:lpstr>
      <vt:lpstr>A126264026W</vt:lpstr>
      <vt:lpstr>A126264026W_Data</vt:lpstr>
      <vt:lpstr>A126264026W_Latest</vt:lpstr>
      <vt:lpstr>A126264030L</vt:lpstr>
      <vt:lpstr>A126264030L_Data</vt:lpstr>
      <vt:lpstr>A126264030L_Latest</vt:lpstr>
      <vt:lpstr>A126265122R</vt:lpstr>
      <vt:lpstr>A126265122R_Data</vt:lpstr>
      <vt:lpstr>A126265122R_Latest</vt:lpstr>
      <vt:lpstr>A126265126X</vt:lpstr>
      <vt:lpstr>A126265126X_Data</vt:lpstr>
      <vt:lpstr>A126265126X_Latest</vt:lpstr>
      <vt:lpstr>A126265130R</vt:lpstr>
      <vt:lpstr>A126265130R_Data</vt:lpstr>
      <vt:lpstr>A126265130R_Latest</vt:lpstr>
      <vt:lpstr>A126265134X</vt:lpstr>
      <vt:lpstr>A126265134X_Data</vt:lpstr>
      <vt:lpstr>A126265134X_Latest</vt:lpstr>
      <vt:lpstr>A126265138J</vt:lpstr>
      <vt:lpstr>A126265138J_Data</vt:lpstr>
      <vt:lpstr>A126265138J_Latest</vt:lpstr>
      <vt:lpstr>A126265142X</vt:lpstr>
      <vt:lpstr>A126265142X_Data</vt:lpstr>
      <vt:lpstr>A126265142X_Latest</vt:lpstr>
      <vt:lpstr>A126265146J</vt:lpstr>
      <vt:lpstr>A126265146J_Data</vt:lpstr>
      <vt:lpstr>A126265146J_Latest</vt:lpstr>
      <vt:lpstr>A126265150X</vt:lpstr>
      <vt:lpstr>A126265150X_Data</vt:lpstr>
      <vt:lpstr>A126265150X_Latest</vt:lpstr>
      <vt:lpstr>A126265154J</vt:lpstr>
      <vt:lpstr>A126265154J_Data</vt:lpstr>
      <vt:lpstr>A126265154J_Latest</vt:lpstr>
      <vt:lpstr>A126265158T</vt:lpstr>
      <vt:lpstr>A126265158T_Data</vt:lpstr>
      <vt:lpstr>A126265158T_Latest</vt:lpstr>
      <vt:lpstr>A126265162J</vt:lpstr>
      <vt:lpstr>A126265162J_Data</vt:lpstr>
      <vt:lpstr>A126265162J_Latest</vt:lpstr>
      <vt:lpstr>A126265166T</vt:lpstr>
      <vt:lpstr>A126265166T_Data</vt:lpstr>
      <vt:lpstr>A126265166T_Latest</vt:lpstr>
      <vt:lpstr>A126265170J</vt:lpstr>
      <vt:lpstr>A126265170J_Data</vt:lpstr>
      <vt:lpstr>A126265170J_Latest</vt:lpstr>
      <vt:lpstr>A126265174T</vt:lpstr>
      <vt:lpstr>A126265174T_Data</vt:lpstr>
      <vt:lpstr>A126265174T_Latest</vt:lpstr>
      <vt:lpstr>A126265178A</vt:lpstr>
      <vt:lpstr>A126265178A_Data</vt:lpstr>
      <vt:lpstr>A126265178A_Latest</vt:lpstr>
      <vt:lpstr>A126265182T</vt:lpstr>
      <vt:lpstr>A126265182T_Data</vt:lpstr>
      <vt:lpstr>A126265182T_Latest</vt:lpstr>
      <vt:lpstr>A126265186A</vt:lpstr>
      <vt:lpstr>A126265186A_Data</vt:lpstr>
      <vt:lpstr>A126265186A_Latest</vt:lpstr>
      <vt:lpstr>A126265190T</vt:lpstr>
      <vt:lpstr>A126265190T_Data</vt:lpstr>
      <vt:lpstr>A126265190T_Latest</vt:lpstr>
      <vt:lpstr>A126265194A</vt:lpstr>
      <vt:lpstr>A126265194A_Data</vt:lpstr>
      <vt:lpstr>A126265194A_Latest</vt:lpstr>
      <vt:lpstr>A126265198K</vt:lpstr>
      <vt:lpstr>A126265198K_Data</vt:lpstr>
      <vt:lpstr>A126265198K_Latest</vt:lpstr>
      <vt:lpstr>A126265202R</vt:lpstr>
      <vt:lpstr>A126265202R_Data</vt:lpstr>
      <vt:lpstr>A126265202R_Latest</vt:lpstr>
      <vt:lpstr>A126265206X</vt:lpstr>
      <vt:lpstr>A126265206X_Data</vt:lpstr>
      <vt:lpstr>A126265206X_Latest</vt:lpstr>
      <vt:lpstr>A126265210R</vt:lpstr>
      <vt:lpstr>A126265210R_Data</vt:lpstr>
      <vt:lpstr>A126265210R_Latest</vt:lpstr>
      <vt:lpstr>A126265214X</vt:lpstr>
      <vt:lpstr>A126265214X_Data</vt:lpstr>
      <vt:lpstr>A126265214X_Latest</vt:lpstr>
      <vt:lpstr>A126265218J</vt:lpstr>
      <vt:lpstr>A126265218J_Data</vt:lpstr>
      <vt:lpstr>A126265218J_Latest</vt:lpstr>
      <vt:lpstr>A126265222X</vt:lpstr>
      <vt:lpstr>A126265222X_Data</vt:lpstr>
      <vt:lpstr>A126265222X_Latest</vt:lpstr>
      <vt:lpstr>A126265226J</vt:lpstr>
      <vt:lpstr>A126265226J_Data</vt:lpstr>
      <vt:lpstr>A126265226J_Latest</vt:lpstr>
      <vt:lpstr>A126265230X</vt:lpstr>
      <vt:lpstr>A126265230X_Data</vt:lpstr>
      <vt:lpstr>A126265230X_Latest</vt:lpstr>
      <vt:lpstr>A126265234J</vt:lpstr>
      <vt:lpstr>A126265234J_Data</vt:lpstr>
      <vt:lpstr>A126265234J_Latest</vt:lpstr>
      <vt:lpstr>A126265238T</vt:lpstr>
      <vt:lpstr>A126265238T_Data</vt:lpstr>
      <vt:lpstr>A126265238T_Latest</vt:lpstr>
      <vt:lpstr>A126265242J</vt:lpstr>
      <vt:lpstr>A126265242J_Data</vt:lpstr>
      <vt:lpstr>A126265242J_Latest</vt:lpstr>
      <vt:lpstr>A126265246T</vt:lpstr>
      <vt:lpstr>A126265246T_Data</vt:lpstr>
      <vt:lpstr>A126265246T_Latest</vt:lpstr>
      <vt:lpstr>A126265250J</vt:lpstr>
      <vt:lpstr>A126265250J_Data</vt:lpstr>
      <vt:lpstr>A126265250J_Latest</vt:lpstr>
      <vt:lpstr>A126265254T</vt:lpstr>
      <vt:lpstr>A126265254T_Data</vt:lpstr>
      <vt:lpstr>A126265254T_Latest</vt:lpstr>
      <vt:lpstr>A126266346V</vt:lpstr>
      <vt:lpstr>A126266346V_Data</vt:lpstr>
      <vt:lpstr>A126266346V_Latest</vt:lpstr>
      <vt:lpstr>A126266350K</vt:lpstr>
      <vt:lpstr>A126266350K_Data</vt:lpstr>
      <vt:lpstr>A126266350K_Latest</vt:lpstr>
      <vt:lpstr>A126266354V</vt:lpstr>
      <vt:lpstr>A126266354V_Data</vt:lpstr>
      <vt:lpstr>A126266354V_Latest</vt:lpstr>
      <vt:lpstr>A126266358C</vt:lpstr>
      <vt:lpstr>A126266358C_Data</vt:lpstr>
      <vt:lpstr>A126266358C_Latest</vt:lpstr>
      <vt:lpstr>A126266362V</vt:lpstr>
      <vt:lpstr>A126266362V_Data</vt:lpstr>
      <vt:lpstr>A126266362V_Latest</vt:lpstr>
      <vt:lpstr>A126266366C</vt:lpstr>
      <vt:lpstr>A126266366C_Data</vt:lpstr>
      <vt:lpstr>A126266366C_Latest</vt:lpstr>
      <vt:lpstr>A126266370V</vt:lpstr>
      <vt:lpstr>A126266370V_Data</vt:lpstr>
      <vt:lpstr>A126266370V_Latest</vt:lpstr>
      <vt:lpstr>A126266374C</vt:lpstr>
      <vt:lpstr>A126266374C_Data</vt:lpstr>
      <vt:lpstr>A126266374C_Latest</vt:lpstr>
      <vt:lpstr>A126266378L</vt:lpstr>
      <vt:lpstr>A126266378L_Data</vt:lpstr>
      <vt:lpstr>A126266378L_Latest</vt:lpstr>
      <vt:lpstr>A126266382C</vt:lpstr>
      <vt:lpstr>A126266382C_Data</vt:lpstr>
      <vt:lpstr>A126266382C_Latest</vt:lpstr>
      <vt:lpstr>A126266386L</vt:lpstr>
      <vt:lpstr>A126266386L_Data</vt:lpstr>
      <vt:lpstr>A126266386L_Latest</vt:lpstr>
      <vt:lpstr>A126266390C</vt:lpstr>
      <vt:lpstr>A126266390C_Data</vt:lpstr>
      <vt:lpstr>A126266390C_Latest</vt:lpstr>
      <vt:lpstr>A126266394L</vt:lpstr>
      <vt:lpstr>A126266394L_Data</vt:lpstr>
      <vt:lpstr>A126266394L_Latest</vt:lpstr>
      <vt:lpstr>A126266398W</vt:lpstr>
      <vt:lpstr>A126266398W_Data</vt:lpstr>
      <vt:lpstr>A126266398W_Latest</vt:lpstr>
      <vt:lpstr>A126266402A</vt:lpstr>
      <vt:lpstr>A126266402A_Data</vt:lpstr>
      <vt:lpstr>A126266402A_Latest</vt:lpstr>
      <vt:lpstr>A126266406K</vt:lpstr>
      <vt:lpstr>A126266406K_Data</vt:lpstr>
      <vt:lpstr>A126266406K_Latest</vt:lpstr>
      <vt:lpstr>A126266410A</vt:lpstr>
      <vt:lpstr>A126266410A_Data</vt:lpstr>
      <vt:lpstr>A126266410A_Latest</vt:lpstr>
      <vt:lpstr>A126266414K</vt:lpstr>
      <vt:lpstr>A126266414K_Data</vt:lpstr>
      <vt:lpstr>A126266414K_Latest</vt:lpstr>
      <vt:lpstr>A126266418V</vt:lpstr>
      <vt:lpstr>A126266418V_Data</vt:lpstr>
      <vt:lpstr>A126266418V_Latest</vt:lpstr>
      <vt:lpstr>A126266422K</vt:lpstr>
      <vt:lpstr>A126266422K_Data</vt:lpstr>
      <vt:lpstr>A126266422K_Latest</vt:lpstr>
      <vt:lpstr>A126266426V</vt:lpstr>
      <vt:lpstr>A126266426V_Data</vt:lpstr>
      <vt:lpstr>A126266426V_Latest</vt:lpstr>
      <vt:lpstr>A126266430K</vt:lpstr>
      <vt:lpstr>A126266430K_Data</vt:lpstr>
      <vt:lpstr>A126266430K_Latest</vt:lpstr>
      <vt:lpstr>A126266434V</vt:lpstr>
      <vt:lpstr>A126266434V_Data</vt:lpstr>
      <vt:lpstr>A126266434V_Latest</vt:lpstr>
      <vt:lpstr>A126266438C</vt:lpstr>
      <vt:lpstr>A126266438C_Data</vt:lpstr>
      <vt:lpstr>A126266438C_Latest</vt:lpstr>
      <vt:lpstr>A126266442V</vt:lpstr>
      <vt:lpstr>A126266442V_Data</vt:lpstr>
      <vt:lpstr>A126266442V_Latest</vt:lpstr>
      <vt:lpstr>A126266446C</vt:lpstr>
      <vt:lpstr>A126266446C_Data</vt:lpstr>
      <vt:lpstr>A126266446C_Latest</vt:lpstr>
      <vt:lpstr>A126266450V</vt:lpstr>
      <vt:lpstr>A126266450V_Data</vt:lpstr>
      <vt:lpstr>A126266450V_Latest</vt:lpstr>
      <vt:lpstr>A126266454C</vt:lpstr>
      <vt:lpstr>A126266454C_Data</vt:lpstr>
      <vt:lpstr>A126266454C_Latest</vt:lpstr>
      <vt:lpstr>A126266458L</vt:lpstr>
      <vt:lpstr>A126266458L_Data</vt:lpstr>
      <vt:lpstr>A126266458L_Latest</vt:lpstr>
      <vt:lpstr>A126266462C</vt:lpstr>
      <vt:lpstr>A126266462C_Data</vt:lpstr>
      <vt:lpstr>A126266462C_Latest</vt:lpstr>
      <vt:lpstr>A126266466L</vt:lpstr>
      <vt:lpstr>A126266466L_Data</vt:lpstr>
      <vt:lpstr>A126266466L_Latest</vt:lpstr>
      <vt:lpstr>A126266470C</vt:lpstr>
      <vt:lpstr>A126266470C_Data</vt:lpstr>
      <vt:lpstr>A126266470C_Latest</vt:lpstr>
      <vt:lpstr>A126266474L</vt:lpstr>
      <vt:lpstr>A126266474L_Data</vt:lpstr>
      <vt:lpstr>A126266474L_Latest</vt:lpstr>
      <vt:lpstr>A126266478W</vt:lpstr>
      <vt:lpstr>A126266478W_Data</vt:lpstr>
      <vt:lpstr>A126266478W_Latest</vt:lpstr>
      <vt:lpstr>A126266482L</vt:lpstr>
      <vt:lpstr>A126266482L_Data</vt:lpstr>
      <vt:lpstr>A126266482L_Latest</vt:lpstr>
      <vt:lpstr>A126266486W</vt:lpstr>
      <vt:lpstr>A126266486W_Data</vt:lpstr>
      <vt:lpstr>A126266486W_Latest</vt:lpstr>
      <vt:lpstr>A126266490L</vt:lpstr>
      <vt:lpstr>A126266490L_Data</vt:lpstr>
      <vt:lpstr>A126266490L_Latest</vt:lpstr>
      <vt:lpstr>A126266494W</vt:lpstr>
      <vt:lpstr>A126266494W_Data</vt:lpstr>
      <vt:lpstr>A126266494W_Latest</vt:lpstr>
      <vt:lpstr>A126266498F</vt:lpstr>
      <vt:lpstr>A126266498F_Data</vt:lpstr>
      <vt:lpstr>A126266498F_Latest</vt:lpstr>
      <vt:lpstr>A126266502K</vt:lpstr>
      <vt:lpstr>A126266502K_Data</vt:lpstr>
      <vt:lpstr>A126266502K_Latest</vt:lpstr>
      <vt:lpstr>A126266506V</vt:lpstr>
      <vt:lpstr>A126266506V_Data</vt:lpstr>
      <vt:lpstr>A126266506V_Latest</vt:lpstr>
      <vt:lpstr>A126266510K</vt:lpstr>
      <vt:lpstr>A126266510K_Data</vt:lpstr>
      <vt:lpstr>A126266510K_Latest</vt:lpstr>
      <vt:lpstr>A126266514V</vt:lpstr>
      <vt:lpstr>A126266514V_Data</vt:lpstr>
      <vt:lpstr>A126266514V_Latest</vt:lpstr>
      <vt:lpstr>A126266518C</vt:lpstr>
      <vt:lpstr>A126266518C_Data</vt:lpstr>
      <vt:lpstr>A126266518C_Latest</vt:lpstr>
      <vt:lpstr>A126266522V</vt:lpstr>
      <vt:lpstr>A126266522V_Data</vt:lpstr>
      <vt:lpstr>A126266522V_Latest</vt:lpstr>
      <vt:lpstr>A126266526C</vt:lpstr>
      <vt:lpstr>A126266526C_Data</vt:lpstr>
      <vt:lpstr>A126266526C_Latest</vt:lpstr>
      <vt:lpstr>A126266530V</vt:lpstr>
      <vt:lpstr>A126266530V_Data</vt:lpstr>
      <vt:lpstr>A126266530V_Latest</vt:lpstr>
      <vt:lpstr>A126266534C</vt:lpstr>
      <vt:lpstr>A126266534C_Data</vt:lpstr>
      <vt:lpstr>A126266534C_Latest</vt:lpstr>
      <vt:lpstr>A126266538L</vt:lpstr>
      <vt:lpstr>A126266538L_Data</vt:lpstr>
      <vt:lpstr>A126266538L_Latest</vt:lpstr>
      <vt:lpstr>A126266542C</vt:lpstr>
      <vt:lpstr>A126266542C_Data</vt:lpstr>
      <vt:lpstr>A126266542C_Latest</vt:lpstr>
      <vt:lpstr>A126266546L</vt:lpstr>
      <vt:lpstr>A126266546L_Data</vt:lpstr>
      <vt:lpstr>A126266546L_Latest</vt:lpstr>
      <vt:lpstr>A126266550C</vt:lpstr>
      <vt:lpstr>A126266550C_Data</vt:lpstr>
      <vt:lpstr>A126266550C_Latest</vt:lpstr>
      <vt:lpstr>A126266554L</vt:lpstr>
      <vt:lpstr>A126266554L_Data</vt:lpstr>
      <vt:lpstr>A126266554L_Latest</vt:lpstr>
      <vt:lpstr>A126266558W</vt:lpstr>
      <vt:lpstr>A126266558W_Data</vt:lpstr>
      <vt:lpstr>A126266558W_Latest</vt:lpstr>
      <vt:lpstr>A126266562L</vt:lpstr>
      <vt:lpstr>A126266562L_Data</vt:lpstr>
      <vt:lpstr>A126266562L_Latest</vt:lpstr>
      <vt:lpstr>A126266566W</vt:lpstr>
      <vt:lpstr>A126266566W_Data</vt:lpstr>
      <vt:lpstr>A126266566W_Latest</vt:lpstr>
      <vt:lpstr>A126266570L</vt:lpstr>
      <vt:lpstr>A126266570L_Data</vt:lpstr>
      <vt:lpstr>A126266570L_Latest</vt:lpstr>
      <vt:lpstr>A126266574W</vt:lpstr>
      <vt:lpstr>A126266574W_Data</vt:lpstr>
      <vt:lpstr>A126266574W_Latest</vt:lpstr>
      <vt:lpstr>A126266578F</vt:lpstr>
      <vt:lpstr>A126266578F_Data</vt:lpstr>
      <vt:lpstr>A126266578F_Latest</vt:lpstr>
      <vt:lpstr>A126266582W</vt:lpstr>
      <vt:lpstr>A126266582W_Data</vt:lpstr>
      <vt:lpstr>A126266582W_Latest</vt:lpstr>
      <vt:lpstr>A126266586F</vt:lpstr>
      <vt:lpstr>A126266586F_Data</vt:lpstr>
      <vt:lpstr>A126266586F_Latest</vt:lpstr>
      <vt:lpstr>A126266590W</vt:lpstr>
      <vt:lpstr>A126266590W_Data</vt:lpstr>
      <vt:lpstr>A126266590W_Latest</vt:lpstr>
      <vt:lpstr>A126266594F</vt:lpstr>
      <vt:lpstr>A126266594F_Data</vt:lpstr>
      <vt:lpstr>A126266594F_Latest</vt:lpstr>
      <vt:lpstr>A126266598R</vt:lpstr>
      <vt:lpstr>A126266598R_Data</vt:lpstr>
      <vt:lpstr>A126266598R_Latest</vt:lpstr>
      <vt:lpstr>A126266602V</vt:lpstr>
      <vt:lpstr>A126266602V_Data</vt:lpstr>
      <vt:lpstr>A126266602V_Latest</vt:lpstr>
      <vt:lpstr>A126266606C</vt:lpstr>
      <vt:lpstr>A126266606C_Data</vt:lpstr>
      <vt:lpstr>A126266606C_Latest</vt:lpstr>
      <vt:lpstr>A126266610V</vt:lpstr>
      <vt:lpstr>A126266610V_Data</vt:lpstr>
      <vt:lpstr>A126266610V_Latest</vt:lpstr>
      <vt:lpstr>A126266614C</vt:lpstr>
      <vt:lpstr>A126266614C_Data</vt:lpstr>
      <vt:lpstr>A126266614C_Latest</vt:lpstr>
      <vt:lpstr>A126266618L</vt:lpstr>
      <vt:lpstr>A126266618L_Data</vt:lpstr>
      <vt:lpstr>A126266618L_Latest</vt:lpstr>
      <vt:lpstr>A126266622C</vt:lpstr>
      <vt:lpstr>A126266622C_Data</vt:lpstr>
      <vt:lpstr>A126266622C_Latest</vt:lpstr>
      <vt:lpstr>A126266626L</vt:lpstr>
      <vt:lpstr>A126266626L_Data</vt:lpstr>
      <vt:lpstr>A126266626L_Latest</vt:lpstr>
      <vt:lpstr>A126266630C</vt:lpstr>
      <vt:lpstr>A126266630C_Data</vt:lpstr>
      <vt:lpstr>A126266630C_Latest</vt:lpstr>
      <vt:lpstr>A126266634L</vt:lpstr>
      <vt:lpstr>A126266634L_Data</vt:lpstr>
      <vt:lpstr>A126266634L_Latest</vt:lpstr>
      <vt:lpstr>A126266638W</vt:lpstr>
      <vt:lpstr>A126266638W_Data</vt:lpstr>
      <vt:lpstr>A126266638W_Latest</vt:lpstr>
      <vt:lpstr>A126266642L</vt:lpstr>
      <vt:lpstr>A126266642L_Data</vt:lpstr>
      <vt:lpstr>A126266642L_Latest</vt:lpstr>
      <vt:lpstr>A126266646W</vt:lpstr>
      <vt:lpstr>A126266646W_Data</vt:lpstr>
      <vt:lpstr>A126266646W_Latest</vt:lpstr>
      <vt:lpstr>A126266650L</vt:lpstr>
      <vt:lpstr>A126266650L_Data</vt:lpstr>
      <vt:lpstr>A126266650L_Latest</vt:lpstr>
      <vt:lpstr>A126266654W</vt:lpstr>
      <vt:lpstr>A126266654W_Data</vt:lpstr>
      <vt:lpstr>A126266654W_Latest</vt:lpstr>
      <vt:lpstr>A126266658F</vt:lpstr>
      <vt:lpstr>A126266658F_Data</vt:lpstr>
      <vt:lpstr>A126266658F_Latest</vt:lpstr>
      <vt:lpstr>A126266662W</vt:lpstr>
      <vt:lpstr>A126266662W_Data</vt:lpstr>
      <vt:lpstr>A126266662W_Latest</vt:lpstr>
      <vt:lpstr>A126266666F</vt:lpstr>
      <vt:lpstr>A126266666F_Data</vt:lpstr>
      <vt:lpstr>A126266666F_Latest</vt:lpstr>
      <vt:lpstr>A126266670W</vt:lpstr>
      <vt:lpstr>A126266670W_Data</vt:lpstr>
      <vt:lpstr>A126266670W_Latest</vt:lpstr>
      <vt:lpstr>A126266674F</vt:lpstr>
      <vt:lpstr>A126266674F_Data</vt:lpstr>
      <vt:lpstr>A126266674F_Latest</vt:lpstr>
      <vt:lpstr>A126266678R</vt:lpstr>
      <vt:lpstr>A126266678R_Data</vt:lpstr>
      <vt:lpstr>A126266678R_Latest</vt:lpstr>
      <vt:lpstr>A126266682F</vt:lpstr>
      <vt:lpstr>A126266682F_Data</vt:lpstr>
      <vt:lpstr>A126266682F_Latest</vt:lpstr>
      <vt:lpstr>A126266686R</vt:lpstr>
      <vt:lpstr>A126266686R_Data</vt:lpstr>
      <vt:lpstr>A126266686R_Latest</vt:lpstr>
      <vt:lpstr>A126266690F</vt:lpstr>
      <vt:lpstr>A126266690F_Data</vt:lpstr>
      <vt:lpstr>A126266690F_Latest</vt:lpstr>
      <vt:lpstr>A126266694R</vt:lpstr>
      <vt:lpstr>A126266694R_Data</vt:lpstr>
      <vt:lpstr>A126266694R_Latest</vt:lpstr>
      <vt:lpstr>A126266698X</vt:lpstr>
      <vt:lpstr>A126266698X_Data</vt:lpstr>
      <vt:lpstr>A126266698X_Latest</vt:lpstr>
      <vt:lpstr>A126266702C</vt:lpstr>
      <vt:lpstr>A126266702C_Data</vt:lpstr>
      <vt:lpstr>A126266702C_Latest</vt:lpstr>
      <vt:lpstr>A126266706L</vt:lpstr>
      <vt:lpstr>A126266706L_Data</vt:lpstr>
      <vt:lpstr>A126266706L_Latest</vt:lpstr>
      <vt:lpstr>A126266710C</vt:lpstr>
      <vt:lpstr>A126266710C_Data</vt:lpstr>
      <vt:lpstr>A126266710C_Latest</vt:lpstr>
      <vt:lpstr>A126266714L</vt:lpstr>
      <vt:lpstr>A126266714L_Data</vt:lpstr>
      <vt:lpstr>A126266714L_Latest</vt:lpstr>
      <vt:lpstr>A126266718W</vt:lpstr>
      <vt:lpstr>A126266718W_Data</vt:lpstr>
      <vt:lpstr>A126266718W_Latest</vt:lpstr>
      <vt:lpstr>A126266722L</vt:lpstr>
      <vt:lpstr>A126266722L_Data</vt:lpstr>
      <vt:lpstr>A126266722L_Latest</vt:lpstr>
      <vt:lpstr>A126266726W</vt:lpstr>
      <vt:lpstr>A126266726W_Data</vt:lpstr>
      <vt:lpstr>A126266726W_Latest</vt:lpstr>
      <vt:lpstr>A126266730L</vt:lpstr>
      <vt:lpstr>A126266730L_Data</vt:lpstr>
      <vt:lpstr>A126266730L_Latest</vt:lpstr>
      <vt:lpstr>A126266734W</vt:lpstr>
      <vt:lpstr>A126266734W_Data</vt:lpstr>
      <vt:lpstr>A126266734W_Latest</vt:lpstr>
      <vt:lpstr>A126266738F</vt:lpstr>
      <vt:lpstr>A126266738F_Data</vt:lpstr>
      <vt:lpstr>A126266738F_Latest</vt:lpstr>
      <vt:lpstr>A126266742W</vt:lpstr>
      <vt:lpstr>A126266742W_Data</vt:lpstr>
      <vt:lpstr>A126266742W_Latest</vt:lpstr>
      <vt:lpstr>A126266746F</vt:lpstr>
      <vt:lpstr>A126266746F_Data</vt:lpstr>
      <vt:lpstr>A126266746F_Latest</vt:lpstr>
      <vt:lpstr>A126266750W</vt:lpstr>
      <vt:lpstr>A126266750W_Data</vt:lpstr>
      <vt:lpstr>A126266750W_Latest</vt:lpstr>
      <vt:lpstr>A126266754F</vt:lpstr>
      <vt:lpstr>A126266754F_Data</vt:lpstr>
      <vt:lpstr>A126266754F_Latest</vt:lpstr>
      <vt:lpstr>A126266758R</vt:lpstr>
      <vt:lpstr>A126266758R_Data</vt:lpstr>
      <vt:lpstr>A126266758R_Latest</vt:lpstr>
      <vt:lpstr>A126266762F</vt:lpstr>
      <vt:lpstr>A126266762F_Data</vt:lpstr>
      <vt:lpstr>A126266762F_Latest</vt:lpstr>
      <vt:lpstr>A126266766R</vt:lpstr>
      <vt:lpstr>A126266766R_Data</vt:lpstr>
      <vt:lpstr>A126266766R_Latest</vt:lpstr>
      <vt:lpstr>A126266770F</vt:lpstr>
      <vt:lpstr>A126266770F_Data</vt:lpstr>
      <vt:lpstr>A126266770F_Latest</vt:lpstr>
      <vt:lpstr>A126266774R</vt:lpstr>
      <vt:lpstr>A126266774R_Data</vt:lpstr>
      <vt:lpstr>A126266774R_Latest</vt:lpstr>
      <vt:lpstr>A126266778X</vt:lpstr>
      <vt:lpstr>A126266778X_Data</vt:lpstr>
      <vt:lpstr>A126266778X_Latest</vt:lpstr>
      <vt:lpstr>A126266782R</vt:lpstr>
      <vt:lpstr>A126266782R_Data</vt:lpstr>
      <vt:lpstr>A126266782R_Latest</vt:lpstr>
      <vt:lpstr>A126266786X</vt:lpstr>
      <vt:lpstr>A126266786X_Data</vt:lpstr>
      <vt:lpstr>A126266786X_Latest</vt:lpstr>
      <vt:lpstr>A126266790R</vt:lpstr>
      <vt:lpstr>A126266790R_Data</vt:lpstr>
      <vt:lpstr>A126266790R_Latest</vt:lpstr>
      <vt:lpstr>A126266794X</vt:lpstr>
      <vt:lpstr>A126266794X_Data</vt:lpstr>
      <vt:lpstr>A126266794X_Latest</vt:lpstr>
      <vt:lpstr>A126266798J</vt:lpstr>
      <vt:lpstr>A126266798J_Data</vt:lpstr>
      <vt:lpstr>A126266798J_Latest</vt:lpstr>
      <vt:lpstr>A126266802L</vt:lpstr>
      <vt:lpstr>A126266802L_Data</vt:lpstr>
      <vt:lpstr>A126266802L_Latest</vt:lpstr>
      <vt:lpstr>A126266806W</vt:lpstr>
      <vt:lpstr>A126266806W_Data</vt:lpstr>
      <vt:lpstr>A126266806W_Latest</vt:lpstr>
      <vt:lpstr>A126266810L</vt:lpstr>
      <vt:lpstr>A126266810L_Data</vt:lpstr>
      <vt:lpstr>A126266810L_Latest</vt:lpstr>
      <vt:lpstr>A126266814W</vt:lpstr>
      <vt:lpstr>A126266814W_Data</vt:lpstr>
      <vt:lpstr>A126266814W_Latest</vt:lpstr>
      <vt:lpstr>A126266818F</vt:lpstr>
      <vt:lpstr>A126266818F_Data</vt:lpstr>
      <vt:lpstr>A126266818F_Latest</vt:lpstr>
      <vt:lpstr>A126266822W</vt:lpstr>
      <vt:lpstr>A126266822W_Data</vt:lpstr>
      <vt:lpstr>A126266822W_Latest</vt:lpstr>
      <vt:lpstr>A126266826F</vt:lpstr>
      <vt:lpstr>A126266826F_Data</vt:lpstr>
      <vt:lpstr>A126266826F_Latest</vt:lpstr>
      <vt:lpstr>A126266830W</vt:lpstr>
      <vt:lpstr>A126266830W_Data</vt:lpstr>
      <vt:lpstr>A126266830W_Latest</vt:lpstr>
      <vt:lpstr>A126266834F</vt:lpstr>
      <vt:lpstr>A126266834F_Data</vt:lpstr>
      <vt:lpstr>A126266834F_Latest</vt:lpstr>
      <vt:lpstr>A126266838R</vt:lpstr>
      <vt:lpstr>A126266838R_Data</vt:lpstr>
      <vt:lpstr>A126266838R_Latest</vt:lpstr>
      <vt:lpstr>A126266842F</vt:lpstr>
      <vt:lpstr>A126266842F_Data</vt:lpstr>
      <vt:lpstr>A126266842F_Latest</vt:lpstr>
      <vt:lpstr>A126266846R</vt:lpstr>
      <vt:lpstr>A126266846R_Data</vt:lpstr>
      <vt:lpstr>A126266846R_Latest</vt:lpstr>
      <vt:lpstr>A126266850F</vt:lpstr>
      <vt:lpstr>A126266850F_Data</vt:lpstr>
      <vt:lpstr>A126266850F_Latest</vt:lpstr>
      <vt:lpstr>A126266854R</vt:lpstr>
      <vt:lpstr>A126266854R_Data</vt:lpstr>
      <vt:lpstr>A126266854R_Latest</vt:lpstr>
      <vt:lpstr>A126266858X</vt:lpstr>
      <vt:lpstr>A126266858X_Data</vt:lpstr>
      <vt:lpstr>A126266858X_Latest</vt:lpstr>
      <vt:lpstr>A126266862R</vt:lpstr>
      <vt:lpstr>A126266862R_Data</vt:lpstr>
      <vt:lpstr>A126266862R_Latest</vt:lpstr>
      <vt:lpstr>A126266866X</vt:lpstr>
      <vt:lpstr>A126266866X_Data</vt:lpstr>
      <vt:lpstr>A126266866X_Latest</vt:lpstr>
      <vt:lpstr>A126266870R</vt:lpstr>
      <vt:lpstr>A126266870R_Data</vt:lpstr>
      <vt:lpstr>A126266870R_Latest</vt:lpstr>
      <vt:lpstr>A126266874X</vt:lpstr>
      <vt:lpstr>A126266874X_Data</vt:lpstr>
      <vt:lpstr>A126266874X_Latest</vt:lpstr>
      <vt:lpstr>A126266878J</vt:lpstr>
      <vt:lpstr>A126266878J_Data</vt:lpstr>
      <vt:lpstr>A126266878J_Latest</vt:lpstr>
      <vt:lpstr>A126266882X</vt:lpstr>
      <vt:lpstr>A126266882X_Data</vt:lpstr>
      <vt:lpstr>A126266882X_Latest</vt:lpstr>
      <vt:lpstr>A126266886J</vt:lpstr>
      <vt:lpstr>A126266886J_Data</vt:lpstr>
      <vt:lpstr>A126266886J_Latest</vt:lpstr>
      <vt:lpstr>A126266890X</vt:lpstr>
      <vt:lpstr>A126266890X_Data</vt:lpstr>
      <vt:lpstr>A126266890X_Latest</vt:lpstr>
      <vt:lpstr>A126266894J</vt:lpstr>
      <vt:lpstr>A126266894J_Data</vt:lpstr>
      <vt:lpstr>A126266894J_Latest</vt:lpstr>
      <vt:lpstr>A126266898T</vt:lpstr>
      <vt:lpstr>A126266898T_Data</vt:lpstr>
      <vt:lpstr>A126266898T_Latest</vt:lpstr>
      <vt:lpstr>A126266902W</vt:lpstr>
      <vt:lpstr>A126266902W_Data</vt:lpstr>
      <vt:lpstr>A126266902W_Latest</vt:lpstr>
      <vt:lpstr>A126266906F</vt:lpstr>
      <vt:lpstr>A126266906F_Data</vt:lpstr>
      <vt:lpstr>A126266906F_Latest</vt:lpstr>
      <vt:lpstr>A126266910W</vt:lpstr>
      <vt:lpstr>A126266910W_Data</vt:lpstr>
      <vt:lpstr>A126266910W_Latest</vt:lpstr>
      <vt:lpstr>A126266914F</vt:lpstr>
      <vt:lpstr>A126266914F_Data</vt:lpstr>
      <vt:lpstr>A126266914F_Latest</vt:lpstr>
      <vt:lpstr>A126266918R</vt:lpstr>
      <vt:lpstr>A126266918R_Data</vt:lpstr>
      <vt:lpstr>A126266918R_Latest</vt:lpstr>
      <vt:lpstr>A126266922F</vt:lpstr>
      <vt:lpstr>A126266922F_Data</vt:lpstr>
      <vt:lpstr>A126266922F_Latest</vt:lpstr>
      <vt:lpstr>A126266926R</vt:lpstr>
      <vt:lpstr>A126266926R_Data</vt:lpstr>
      <vt:lpstr>A126266926R_Latest</vt:lpstr>
      <vt:lpstr>A126266930F</vt:lpstr>
      <vt:lpstr>A126266930F_Data</vt:lpstr>
      <vt:lpstr>A126266930F_Latest</vt:lpstr>
      <vt:lpstr>A126266934R</vt:lpstr>
      <vt:lpstr>A126266934R_Data</vt:lpstr>
      <vt:lpstr>A126266934R_Latest</vt:lpstr>
      <vt:lpstr>A126266938X</vt:lpstr>
      <vt:lpstr>A126266938X_Data</vt:lpstr>
      <vt:lpstr>A126266938X_Latest</vt:lpstr>
      <vt:lpstr>A126266942R</vt:lpstr>
      <vt:lpstr>A126266942R_Data</vt:lpstr>
      <vt:lpstr>A126266942R_Latest</vt:lpstr>
      <vt:lpstr>A126266946X</vt:lpstr>
      <vt:lpstr>A126266946X_Data</vt:lpstr>
      <vt:lpstr>A126266946X_Latest</vt:lpstr>
      <vt:lpstr>A126266950R</vt:lpstr>
      <vt:lpstr>A126266950R_Data</vt:lpstr>
      <vt:lpstr>A126266950R_Latest</vt:lpstr>
      <vt:lpstr>A126266954X</vt:lpstr>
      <vt:lpstr>A126266954X_Data</vt:lpstr>
      <vt:lpstr>A126266954X_Latest</vt:lpstr>
      <vt:lpstr>A126266958J</vt:lpstr>
      <vt:lpstr>A126266958J_Data</vt:lpstr>
      <vt:lpstr>A126266958J_Latest</vt:lpstr>
      <vt:lpstr>A126266962X</vt:lpstr>
      <vt:lpstr>A126266962X_Data</vt:lpstr>
      <vt:lpstr>A126266962X_Latest</vt:lpstr>
      <vt:lpstr>A126266966J</vt:lpstr>
      <vt:lpstr>A126266966J_Data</vt:lpstr>
      <vt:lpstr>A126266966J_Latest</vt:lpstr>
      <vt:lpstr>A126266970X</vt:lpstr>
      <vt:lpstr>A126266970X_Data</vt:lpstr>
      <vt:lpstr>A126266970X_Latest</vt:lpstr>
      <vt:lpstr>A126266974J</vt:lpstr>
      <vt:lpstr>A126266974J_Data</vt:lpstr>
      <vt:lpstr>A126266974J_Latest</vt:lpstr>
      <vt:lpstr>A126266978T</vt:lpstr>
      <vt:lpstr>A126266978T_Data</vt:lpstr>
      <vt:lpstr>A126266978T_Latest</vt:lpstr>
      <vt:lpstr>A126266982J</vt:lpstr>
      <vt:lpstr>A126266982J_Data</vt:lpstr>
      <vt:lpstr>A126266982J_Latest</vt:lpstr>
      <vt:lpstr>A126266986T</vt:lpstr>
      <vt:lpstr>A126266986T_Data</vt:lpstr>
      <vt:lpstr>A126266986T_Latest</vt:lpstr>
      <vt:lpstr>A126266990J</vt:lpstr>
      <vt:lpstr>A126266990J_Data</vt:lpstr>
      <vt:lpstr>A126266990J_Latest</vt:lpstr>
      <vt:lpstr>A126266994T</vt:lpstr>
      <vt:lpstr>A126266994T_Data</vt:lpstr>
      <vt:lpstr>A126266994T_Latest</vt:lpstr>
      <vt:lpstr>A126266998A</vt:lpstr>
      <vt:lpstr>A126266998A_Data</vt:lpstr>
      <vt:lpstr>A126266998A_Latest</vt:lpstr>
      <vt:lpstr>A126267002J</vt:lpstr>
      <vt:lpstr>A126267002J_Data</vt:lpstr>
      <vt:lpstr>A126267002J_Latest</vt:lpstr>
      <vt:lpstr>A126267006T</vt:lpstr>
      <vt:lpstr>A126267006T_Data</vt:lpstr>
      <vt:lpstr>A126267006T_Latest</vt:lpstr>
      <vt:lpstr>A126267010J</vt:lpstr>
      <vt:lpstr>A126267010J_Data</vt:lpstr>
      <vt:lpstr>A126267010J_Latest</vt:lpstr>
      <vt:lpstr>A126267014T</vt:lpstr>
      <vt:lpstr>A126267014T_Data</vt:lpstr>
      <vt:lpstr>A126267014T_Latest</vt:lpstr>
      <vt:lpstr>A126267018A</vt:lpstr>
      <vt:lpstr>A126267018A_Data</vt:lpstr>
      <vt:lpstr>A126267018A_Latest</vt:lpstr>
      <vt:lpstr>A126267022T</vt:lpstr>
      <vt:lpstr>A126267022T_Data</vt:lpstr>
      <vt:lpstr>A126267022T_Latest</vt:lpstr>
      <vt:lpstr>A126267026A</vt:lpstr>
      <vt:lpstr>A126267026A_Data</vt:lpstr>
      <vt:lpstr>A126267026A_Latest</vt:lpstr>
      <vt:lpstr>A126267030T</vt:lpstr>
      <vt:lpstr>A126267030T_Data</vt:lpstr>
      <vt:lpstr>A126267030T_Latest</vt:lpstr>
      <vt:lpstr>A126267034A</vt:lpstr>
      <vt:lpstr>A126267034A_Data</vt:lpstr>
      <vt:lpstr>A126267034A_Latest</vt:lpstr>
      <vt:lpstr>A126267038K</vt:lpstr>
      <vt:lpstr>A126267038K_Data</vt:lpstr>
      <vt:lpstr>A126267038K_Latest</vt:lpstr>
      <vt:lpstr>A126267042A</vt:lpstr>
      <vt:lpstr>A126267042A_Data</vt:lpstr>
      <vt:lpstr>A126267042A_Latest</vt:lpstr>
      <vt:lpstr>A126267046K</vt:lpstr>
      <vt:lpstr>A126267046K_Data</vt:lpstr>
      <vt:lpstr>A126267046K_Latest</vt:lpstr>
      <vt:lpstr>A126267050A</vt:lpstr>
      <vt:lpstr>A126267050A_Data</vt:lpstr>
      <vt:lpstr>A126267050A_Latest</vt:lpstr>
      <vt:lpstr>A126267054K</vt:lpstr>
      <vt:lpstr>A126267054K_Data</vt:lpstr>
      <vt:lpstr>A126267054K_Latest</vt:lpstr>
      <vt:lpstr>A126267058V</vt:lpstr>
      <vt:lpstr>A126267058V_Data</vt:lpstr>
      <vt:lpstr>A126267058V_Latest</vt:lpstr>
      <vt:lpstr>A126267062K</vt:lpstr>
      <vt:lpstr>A126267062K_Data</vt:lpstr>
      <vt:lpstr>A126267062K_Latest</vt:lpstr>
      <vt:lpstr>A126267066V</vt:lpstr>
      <vt:lpstr>A126267066V_Data</vt:lpstr>
      <vt:lpstr>A126267066V_Latest</vt:lpstr>
      <vt:lpstr>A126267070K</vt:lpstr>
      <vt:lpstr>A126267070K_Data</vt:lpstr>
      <vt:lpstr>A126267070K_Latest</vt:lpstr>
      <vt:lpstr>A126267074V</vt:lpstr>
      <vt:lpstr>A126267074V_Data</vt:lpstr>
      <vt:lpstr>A126267074V_Latest</vt:lpstr>
      <vt:lpstr>A126267078C</vt:lpstr>
      <vt:lpstr>A126267078C_Data</vt:lpstr>
      <vt:lpstr>A126267078C_Latest</vt:lpstr>
      <vt:lpstr>A126267082V</vt:lpstr>
      <vt:lpstr>A126267082V_Data</vt:lpstr>
      <vt:lpstr>A126267082V_Latest</vt:lpstr>
      <vt:lpstr>A126267086C</vt:lpstr>
      <vt:lpstr>A126267086C_Data</vt:lpstr>
      <vt:lpstr>A126267086C_Latest</vt:lpstr>
      <vt:lpstr>A126267090V</vt:lpstr>
      <vt:lpstr>A126267090V_Data</vt:lpstr>
      <vt:lpstr>A126267090V_Latest</vt:lpstr>
      <vt:lpstr>A126267094C</vt:lpstr>
      <vt:lpstr>A126267094C_Data</vt:lpstr>
      <vt:lpstr>A126267094C_Latest</vt:lpstr>
      <vt:lpstr>A126267098L</vt:lpstr>
      <vt:lpstr>A126267098L_Data</vt:lpstr>
      <vt:lpstr>A126267098L_Latest</vt:lpstr>
      <vt:lpstr>A126267102T</vt:lpstr>
      <vt:lpstr>A126267102T_Data</vt:lpstr>
      <vt:lpstr>A126267102T_Latest</vt:lpstr>
      <vt:lpstr>A126267106A</vt:lpstr>
      <vt:lpstr>A126267106A_Data</vt:lpstr>
      <vt:lpstr>A126267106A_Latest</vt:lpstr>
      <vt:lpstr>A126267110T</vt:lpstr>
      <vt:lpstr>A126267110T_Data</vt:lpstr>
      <vt:lpstr>A126267110T_Latest</vt:lpstr>
      <vt:lpstr>A126267114A</vt:lpstr>
      <vt:lpstr>A126267114A_Data</vt:lpstr>
      <vt:lpstr>A126267114A_Latest</vt:lpstr>
      <vt:lpstr>A126267118K</vt:lpstr>
      <vt:lpstr>A126267118K_Data</vt:lpstr>
      <vt:lpstr>A126267118K_Latest</vt:lpstr>
      <vt:lpstr>A126267122A</vt:lpstr>
      <vt:lpstr>A126267122A_Data</vt:lpstr>
      <vt:lpstr>A126267122A_Latest</vt:lpstr>
      <vt:lpstr>A126267126K</vt:lpstr>
      <vt:lpstr>A126267126K_Data</vt:lpstr>
      <vt:lpstr>A126267126K_Latest</vt:lpstr>
      <vt:lpstr>A126267130A</vt:lpstr>
      <vt:lpstr>A126267130A_Data</vt:lpstr>
      <vt:lpstr>A126267130A_Latest</vt:lpstr>
      <vt:lpstr>A126267134K</vt:lpstr>
      <vt:lpstr>A126267134K_Data</vt:lpstr>
      <vt:lpstr>A126267134K_Latest</vt:lpstr>
      <vt:lpstr>A126267138V</vt:lpstr>
      <vt:lpstr>A126267138V_Data</vt:lpstr>
      <vt:lpstr>A126267138V_Latest</vt:lpstr>
      <vt:lpstr>A126267142K</vt:lpstr>
      <vt:lpstr>A126267142K_Data</vt:lpstr>
      <vt:lpstr>A126267142K_Latest</vt:lpstr>
      <vt:lpstr>A126267146V</vt:lpstr>
      <vt:lpstr>A126267146V_Data</vt:lpstr>
      <vt:lpstr>A126267146V_Latest</vt:lpstr>
      <vt:lpstr>A126267150K</vt:lpstr>
      <vt:lpstr>A126267150K_Data</vt:lpstr>
      <vt:lpstr>A126267150K_Latest</vt:lpstr>
      <vt:lpstr>A126267154V</vt:lpstr>
      <vt:lpstr>A126267154V_Data</vt:lpstr>
      <vt:lpstr>A126267154V_Latest</vt:lpstr>
      <vt:lpstr>A126267158C</vt:lpstr>
      <vt:lpstr>A126267158C_Data</vt:lpstr>
      <vt:lpstr>A126267158C_Latest</vt:lpstr>
      <vt:lpstr>A126267162V</vt:lpstr>
      <vt:lpstr>A126267162V_Data</vt:lpstr>
      <vt:lpstr>A126267162V_Latest</vt:lpstr>
      <vt:lpstr>A126267166C</vt:lpstr>
      <vt:lpstr>A126267166C_Data</vt:lpstr>
      <vt:lpstr>A126267166C_Latest</vt:lpstr>
      <vt:lpstr>A126267170V</vt:lpstr>
      <vt:lpstr>A126267170V_Data</vt:lpstr>
      <vt:lpstr>A126267170V_Latest</vt:lpstr>
      <vt:lpstr>A126267174C</vt:lpstr>
      <vt:lpstr>A126267174C_Data</vt:lpstr>
      <vt:lpstr>A126267174C_Latest</vt:lpstr>
      <vt:lpstr>A126267178L</vt:lpstr>
      <vt:lpstr>A126267178L_Data</vt:lpstr>
      <vt:lpstr>A126267178L_Latest</vt:lpstr>
      <vt:lpstr>A126267182C</vt:lpstr>
      <vt:lpstr>A126267182C_Data</vt:lpstr>
      <vt:lpstr>A126267182C_Latest</vt:lpstr>
      <vt:lpstr>A126267186L</vt:lpstr>
      <vt:lpstr>A126267186L_Data</vt:lpstr>
      <vt:lpstr>A126267186L_Latest</vt:lpstr>
      <vt:lpstr>A126267190C</vt:lpstr>
      <vt:lpstr>A126267190C_Data</vt:lpstr>
      <vt:lpstr>A126267190C_Latest</vt:lpstr>
      <vt:lpstr>A126267194L</vt:lpstr>
      <vt:lpstr>A126267194L_Data</vt:lpstr>
      <vt:lpstr>A126267194L_Latest</vt:lpstr>
      <vt:lpstr>A126267198W</vt:lpstr>
      <vt:lpstr>A126267198W_Data</vt:lpstr>
      <vt:lpstr>A126267198W_Latest</vt:lpstr>
      <vt:lpstr>A126267202A</vt:lpstr>
      <vt:lpstr>A126267202A_Data</vt:lpstr>
      <vt:lpstr>A126267202A_Latest</vt:lpstr>
      <vt:lpstr>A126267206K</vt:lpstr>
      <vt:lpstr>A126267206K_Data</vt:lpstr>
      <vt:lpstr>A126267206K_Latest</vt:lpstr>
      <vt:lpstr>A126267210A</vt:lpstr>
      <vt:lpstr>A126267210A_Data</vt:lpstr>
      <vt:lpstr>A126267210A_Latest</vt:lpstr>
      <vt:lpstr>A126267214K</vt:lpstr>
      <vt:lpstr>A126267214K_Data</vt:lpstr>
      <vt:lpstr>A126267214K_Latest</vt:lpstr>
      <vt:lpstr>A126267218V</vt:lpstr>
      <vt:lpstr>A126267218V_Data</vt:lpstr>
      <vt:lpstr>A126267218V_Latest</vt:lpstr>
      <vt:lpstr>A126267222K</vt:lpstr>
      <vt:lpstr>A126267222K_Data</vt:lpstr>
      <vt:lpstr>A126267222K_Latest</vt:lpstr>
      <vt:lpstr>A126267226V</vt:lpstr>
      <vt:lpstr>A126267226V_Data</vt:lpstr>
      <vt:lpstr>A126267226V_Latest</vt:lpstr>
      <vt:lpstr>A126267230K</vt:lpstr>
      <vt:lpstr>A126267230K_Data</vt:lpstr>
      <vt:lpstr>A126267230K_Latest</vt:lpstr>
      <vt:lpstr>A126267234V</vt:lpstr>
      <vt:lpstr>A126267234V_Data</vt:lpstr>
      <vt:lpstr>A126267234V_Latest</vt:lpstr>
      <vt:lpstr>A126267238C</vt:lpstr>
      <vt:lpstr>A126267238C_Data</vt:lpstr>
      <vt:lpstr>A126267238C_Latest</vt:lpstr>
      <vt:lpstr>A126267242V</vt:lpstr>
      <vt:lpstr>A126267242V_Data</vt:lpstr>
      <vt:lpstr>A126267242V_Latest</vt:lpstr>
      <vt:lpstr>A126267246C</vt:lpstr>
      <vt:lpstr>A126267246C_Data</vt:lpstr>
      <vt:lpstr>A126267246C_Latest</vt:lpstr>
      <vt:lpstr>A126267250V</vt:lpstr>
      <vt:lpstr>A126267250V_Data</vt:lpstr>
      <vt:lpstr>A126267250V_Latest</vt:lpstr>
      <vt:lpstr>A126267254C</vt:lpstr>
      <vt:lpstr>A126267254C_Data</vt:lpstr>
      <vt:lpstr>A126267254C_Latest</vt:lpstr>
      <vt:lpstr>A126267258L</vt:lpstr>
      <vt:lpstr>A126267258L_Data</vt:lpstr>
      <vt:lpstr>A126267258L_Latest</vt:lpstr>
      <vt:lpstr>A126267262C</vt:lpstr>
      <vt:lpstr>A126267262C_Data</vt:lpstr>
      <vt:lpstr>A126267262C_Latest</vt:lpstr>
      <vt:lpstr>A126267266L</vt:lpstr>
      <vt:lpstr>A126267266L_Data</vt:lpstr>
      <vt:lpstr>A126267266L_Latest</vt:lpstr>
      <vt:lpstr>A126267270C</vt:lpstr>
      <vt:lpstr>A126267270C_Data</vt:lpstr>
      <vt:lpstr>A126267270C_Latest</vt:lpstr>
      <vt:lpstr>A126267274L</vt:lpstr>
      <vt:lpstr>A126267274L_Data</vt:lpstr>
      <vt:lpstr>A126267274L_Latest</vt:lpstr>
      <vt:lpstr>A126267278W</vt:lpstr>
      <vt:lpstr>A126267278W_Data</vt:lpstr>
      <vt:lpstr>A126267278W_Latest</vt:lpstr>
      <vt:lpstr>A126267282L</vt:lpstr>
      <vt:lpstr>A126267282L_Data</vt:lpstr>
      <vt:lpstr>A126267282L_Latest</vt:lpstr>
      <vt:lpstr>A126267286W</vt:lpstr>
      <vt:lpstr>A126267286W_Data</vt:lpstr>
      <vt:lpstr>A126267286W_Latest</vt:lpstr>
      <vt:lpstr>A126267290L</vt:lpstr>
      <vt:lpstr>A126267290L_Data</vt:lpstr>
      <vt:lpstr>A126267290L_Latest</vt:lpstr>
      <vt:lpstr>A126267294W</vt:lpstr>
      <vt:lpstr>A126267294W_Data</vt:lpstr>
      <vt:lpstr>A126267294W_Latest</vt:lpstr>
      <vt:lpstr>A126267298F</vt:lpstr>
      <vt:lpstr>A126267298F_Data</vt:lpstr>
      <vt:lpstr>A126267298F_Latest</vt:lpstr>
      <vt:lpstr>A126267302K</vt:lpstr>
      <vt:lpstr>A126267302K_Data</vt:lpstr>
      <vt:lpstr>A126267302K_Latest</vt:lpstr>
      <vt:lpstr>A126267306V</vt:lpstr>
      <vt:lpstr>A126267306V_Data</vt:lpstr>
      <vt:lpstr>A126267306V_Latest</vt:lpstr>
      <vt:lpstr>A126267310K</vt:lpstr>
      <vt:lpstr>A126267310K_Data</vt:lpstr>
      <vt:lpstr>A126267310K_Latest</vt:lpstr>
      <vt:lpstr>A126267314V</vt:lpstr>
      <vt:lpstr>A126267314V_Data</vt:lpstr>
      <vt:lpstr>A126267314V_Latest</vt:lpstr>
      <vt:lpstr>A126267318C</vt:lpstr>
      <vt:lpstr>A126267318C_Data</vt:lpstr>
      <vt:lpstr>A126267318C_Latest</vt:lpstr>
      <vt:lpstr>A126267322V</vt:lpstr>
      <vt:lpstr>A126267322V_Data</vt:lpstr>
      <vt:lpstr>A126267322V_Latest</vt:lpstr>
      <vt:lpstr>A126267326C</vt:lpstr>
      <vt:lpstr>A126267326C_Data</vt:lpstr>
      <vt:lpstr>A126267326C_Latest</vt:lpstr>
      <vt:lpstr>A126267330V</vt:lpstr>
      <vt:lpstr>A126267330V_Data</vt:lpstr>
      <vt:lpstr>A126267330V_Latest</vt:lpstr>
      <vt:lpstr>A126267334C</vt:lpstr>
      <vt:lpstr>A126267334C_Data</vt:lpstr>
      <vt:lpstr>A126267334C_Latest</vt:lpstr>
      <vt:lpstr>A126267338L</vt:lpstr>
      <vt:lpstr>A126267338L_Data</vt:lpstr>
      <vt:lpstr>A126267338L_Latest</vt:lpstr>
      <vt:lpstr>A126267342C</vt:lpstr>
      <vt:lpstr>A126267342C_Data</vt:lpstr>
      <vt:lpstr>A126267342C_Latest</vt:lpstr>
      <vt:lpstr>A126267346L</vt:lpstr>
      <vt:lpstr>A126267346L_Data</vt:lpstr>
      <vt:lpstr>A126267346L_Latest</vt:lpstr>
      <vt:lpstr>A126267350C</vt:lpstr>
      <vt:lpstr>A126267350C_Data</vt:lpstr>
      <vt:lpstr>A126267350C_Latest</vt:lpstr>
      <vt:lpstr>A126267354L</vt:lpstr>
      <vt:lpstr>A126267354L_Data</vt:lpstr>
      <vt:lpstr>A126267354L_Latest</vt:lpstr>
      <vt:lpstr>A126267358W</vt:lpstr>
      <vt:lpstr>A126267358W_Data</vt:lpstr>
      <vt:lpstr>A126267358W_Latest</vt:lpstr>
      <vt:lpstr>A126267362L</vt:lpstr>
      <vt:lpstr>A126267362L_Data</vt:lpstr>
      <vt:lpstr>A126267362L_Latest</vt:lpstr>
      <vt:lpstr>A126267366W</vt:lpstr>
      <vt:lpstr>A126267366W_Data</vt:lpstr>
      <vt:lpstr>A126267366W_Latest</vt:lpstr>
      <vt:lpstr>A126267370L</vt:lpstr>
      <vt:lpstr>A126267370L_Data</vt:lpstr>
      <vt:lpstr>A126267370L_Latest</vt:lpstr>
      <vt:lpstr>A126267374W</vt:lpstr>
      <vt:lpstr>A126267374W_Data</vt:lpstr>
      <vt:lpstr>A126267374W_Latest</vt:lpstr>
      <vt:lpstr>A126267378F</vt:lpstr>
      <vt:lpstr>A126267378F_Data</vt:lpstr>
      <vt:lpstr>A126267378F_Latest</vt:lpstr>
      <vt:lpstr>A126267382W</vt:lpstr>
      <vt:lpstr>A126267382W_Data</vt:lpstr>
      <vt:lpstr>A126267382W_Latest</vt:lpstr>
      <vt:lpstr>A126267386F</vt:lpstr>
      <vt:lpstr>A126267386F_Data</vt:lpstr>
      <vt:lpstr>A126267386F_Latest</vt:lpstr>
      <vt:lpstr>A126267390W</vt:lpstr>
      <vt:lpstr>A126267390W_Data</vt:lpstr>
      <vt:lpstr>A126267390W_Latest</vt:lpstr>
      <vt:lpstr>A126267394F</vt:lpstr>
      <vt:lpstr>A126267394F_Data</vt:lpstr>
      <vt:lpstr>A126267394F_Latest</vt:lpstr>
      <vt:lpstr>A126267398R</vt:lpstr>
      <vt:lpstr>A126267398R_Data</vt:lpstr>
      <vt:lpstr>A126267398R_Latest</vt:lpstr>
      <vt:lpstr>A126267402V</vt:lpstr>
      <vt:lpstr>A126267402V_Data</vt:lpstr>
      <vt:lpstr>A126267402V_Latest</vt:lpstr>
      <vt:lpstr>A126267406C</vt:lpstr>
      <vt:lpstr>A126267406C_Data</vt:lpstr>
      <vt:lpstr>A126267406C_Latest</vt:lpstr>
      <vt:lpstr>A126267410V</vt:lpstr>
      <vt:lpstr>A126267410V_Data</vt:lpstr>
      <vt:lpstr>A126267410V_Latest</vt:lpstr>
      <vt:lpstr>A126267414C</vt:lpstr>
      <vt:lpstr>A126267414C_Data</vt:lpstr>
      <vt:lpstr>A126267414C_Latest</vt:lpstr>
      <vt:lpstr>A126267418L</vt:lpstr>
      <vt:lpstr>A126267418L_Data</vt:lpstr>
      <vt:lpstr>A126267418L_Latest</vt:lpstr>
      <vt:lpstr>A126267422C</vt:lpstr>
      <vt:lpstr>A126267422C_Data</vt:lpstr>
      <vt:lpstr>A126267422C_Latest</vt:lpstr>
      <vt:lpstr>A126267426L</vt:lpstr>
      <vt:lpstr>A126267426L_Data</vt:lpstr>
      <vt:lpstr>A126267426L_Latest</vt:lpstr>
      <vt:lpstr>A126267430C</vt:lpstr>
      <vt:lpstr>A126267430C_Data</vt:lpstr>
      <vt:lpstr>A126267430C_Latest</vt:lpstr>
      <vt:lpstr>A126267434L</vt:lpstr>
      <vt:lpstr>A126267434L_Data</vt:lpstr>
      <vt:lpstr>A126267434L_Latest</vt:lpstr>
      <vt:lpstr>A126267438W</vt:lpstr>
      <vt:lpstr>A126267438W_Data</vt:lpstr>
      <vt:lpstr>A126267438W_Latest</vt:lpstr>
      <vt:lpstr>A126267442L</vt:lpstr>
      <vt:lpstr>A126267442L_Data</vt:lpstr>
      <vt:lpstr>A126267442L_Latest</vt:lpstr>
      <vt:lpstr>A126267446W</vt:lpstr>
      <vt:lpstr>A126267446W_Data</vt:lpstr>
      <vt:lpstr>A126267446W_Latest</vt:lpstr>
      <vt:lpstr>A126267450L</vt:lpstr>
      <vt:lpstr>A126267450L_Data</vt:lpstr>
      <vt:lpstr>A126267450L_Latest</vt:lpstr>
      <vt:lpstr>A126267454W</vt:lpstr>
      <vt:lpstr>A126267454W_Data</vt:lpstr>
      <vt:lpstr>A126267454W_Latest</vt:lpstr>
      <vt:lpstr>A126267458F</vt:lpstr>
      <vt:lpstr>A126267458F_Data</vt:lpstr>
      <vt:lpstr>A126267458F_Latest</vt:lpstr>
      <vt:lpstr>A126267462W</vt:lpstr>
      <vt:lpstr>A126267462W_Data</vt:lpstr>
      <vt:lpstr>A126267462W_Latest</vt:lpstr>
      <vt:lpstr>A126267466F</vt:lpstr>
      <vt:lpstr>A126267466F_Data</vt:lpstr>
      <vt:lpstr>A126267466F_Latest</vt:lpstr>
      <vt:lpstr>A126267470W</vt:lpstr>
      <vt:lpstr>A126267470W_Data</vt:lpstr>
      <vt:lpstr>A126267470W_Latest</vt:lpstr>
      <vt:lpstr>A126267474F</vt:lpstr>
      <vt:lpstr>A126267474F_Data</vt:lpstr>
      <vt:lpstr>A126267474F_Latest</vt:lpstr>
      <vt:lpstr>A126267478R</vt:lpstr>
      <vt:lpstr>A126267478R_Data</vt:lpstr>
      <vt:lpstr>A126267478R_Latest</vt:lpstr>
      <vt:lpstr>A126267482F</vt:lpstr>
      <vt:lpstr>A126267482F_Data</vt:lpstr>
      <vt:lpstr>A126267482F_Latest</vt:lpstr>
      <vt:lpstr>A126267486R</vt:lpstr>
      <vt:lpstr>A126267486R_Data</vt:lpstr>
      <vt:lpstr>A126267486R_Latest</vt:lpstr>
      <vt:lpstr>A126267490F</vt:lpstr>
      <vt:lpstr>A126267490F_Data</vt:lpstr>
      <vt:lpstr>A126267490F_Latest</vt:lpstr>
      <vt:lpstr>A126267494R</vt:lpstr>
      <vt:lpstr>A126267494R_Data</vt:lpstr>
      <vt:lpstr>A126267494R_Latest</vt:lpstr>
      <vt:lpstr>A126267498X</vt:lpstr>
      <vt:lpstr>A126267498X_Data</vt:lpstr>
      <vt:lpstr>A126267498X_Latest</vt:lpstr>
      <vt:lpstr>A126267502C</vt:lpstr>
      <vt:lpstr>A126267502C_Data</vt:lpstr>
      <vt:lpstr>A126267502C_Latest</vt:lpstr>
      <vt:lpstr>A126267506L</vt:lpstr>
      <vt:lpstr>A126267506L_Data</vt:lpstr>
      <vt:lpstr>A126267506L_Latest</vt:lpstr>
      <vt:lpstr>A126267510C</vt:lpstr>
      <vt:lpstr>A126267510C_Data</vt:lpstr>
      <vt:lpstr>A126267510C_Latest</vt:lpstr>
      <vt:lpstr>A126267514L</vt:lpstr>
      <vt:lpstr>A126267514L_Data</vt:lpstr>
      <vt:lpstr>A126267514L_Latest</vt:lpstr>
      <vt:lpstr>A126267518W</vt:lpstr>
      <vt:lpstr>A126267518W_Data</vt:lpstr>
      <vt:lpstr>A126267518W_Latest</vt:lpstr>
      <vt:lpstr>A126267522L</vt:lpstr>
      <vt:lpstr>A126267522L_Data</vt:lpstr>
      <vt:lpstr>A126267522L_Latest</vt:lpstr>
      <vt:lpstr>A126267526W</vt:lpstr>
      <vt:lpstr>A126267526W_Data</vt:lpstr>
      <vt:lpstr>A126267526W_Latest</vt:lpstr>
      <vt:lpstr>A126267530L</vt:lpstr>
      <vt:lpstr>A126267530L_Data</vt:lpstr>
      <vt:lpstr>A126267530L_Latest</vt:lpstr>
      <vt:lpstr>A126267534W</vt:lpstr>
      <vt:lpstr>A126267534W_Data</vt:lpstr>
      <vt:lpstr>A126267534W_Latest</vt:lpstr>
      <vt:lpstr>A126267538F</vt:lpstr>
      <vt:lpstr>A126267538F_Data</vt:lpstr>
      <vt:lpstr>A126267538F_Latest</vt:lpstr>
      <vt:lpstr>A126267542W</vt:lpstr>
      <vt:lpstr>A126267542W_Data</vt:lpstr>
      <vt:lpstr>A126267542W_Latest</vt:lpstr>
      <vt:lpstr>A126267546F</vt:lpstr>
      <vt:lpstr>A126267546F_Data</vt:lpstr>
      <vt:lpstr>A126267546F_Latest</vt:lpstr>
      <vt:lpstr>A126267550W</vt:lpstr>
      <vt:lpstr>A126267550W_Data</vt:lpstr>
      <vt:lpstr>A126267550W_Latest</vt:lpstr>
      <vt:lpstr>A126267554F</vt:lpstr>
      <vt:lpstr>A126267554F_Data</vt:lpstr>
      <vt:lpstr>A126267554F_Latest</vt:lpstr>
      <vt:lpstr>A126267558R</vt:lpstr>
      <vt:lpstr>A126267558R_Data</vt:lpstr>
      <vt:lpstr>A126267558R_Latest</vt:lpstr>
      <vt:lpstr>A126267562F</vt:lpstr>
      <vt:lpstr>A126267562F_Data</vt:lpstr>
      <vt:lpstr>A126267562F_Latest</vt:lpstr>
      <vt:lpstr>A126267566R</vt:lpstr>
      <vt:lpstr>A126267566R_Data</vt:lpstr>
      <vt:lpstr>A126267566R_Latest</vt:lpstr>
      <vt:lpstr>A126267570F</vt:lpstr>
      <vt:lpstr>A126267570F_Data</vt:lpstr>
      <vt:lpstr>A126267570F_Latest</vt:lpstr>
      <vt:lpstr>A126267574R</vt:lpstr>
      <vt:lpstr>A126267574R_Data</vt:lpstr>
      <vt:lpstr>A126267574R_Latest</vt:lpstr>
      <vt:lpstr>A126267578X</vt:lpstr>
      <vt:lpstr>A126267578X_Data</vt:lpstr>
      <vt:lpstr>A126267578X_Latest</vt:lpstr>
      <vt:lpstr>A126267582R</vt:lpstr>
      <vt:lpstr>A126267582R_Data</vt:lpstr>
      <vt:lpstr>A126267582R_Latest</vt:lpstr>
      <vt:lpstr>A126267586X</vt:lpstr>
      <vt:lpstr>A126267586X_Data</vt:lpstr>
      <vt:lpstr>A126267586X_Latest</vt:lpstr>
      <vt:lpstr>A126267590R</vt:lpstr>
      <vt:lpstr>A126267590R_Data</vt:lpstr>
      <vt:lpstr>A126267590R_Latest</vt:lpstr>
      <vt:lpstr>A126267594X</vt:lpstr>
      <vt:lpstr>A126267594X_Data</vt:lpstr>
      <vt:lpstr>A126267594X_Latest</vt:lpstr>
      <vt:lpstr>A126267598J</vt:lpstr>
      <vt:lpstr>A126267598J_Data</vt:lpstr>
      <vt:lpstr>A126267598J_Latest</vt:lpstr>
      <vt:lpstr>A126267602L</vt:lpstr>
      <vt:lpstr>A126267602L_Data</vt:lpstr>
      <vt:lpstr>A126267602L_Latest</vt:lpstr>
      <vt:lpstr>A126267606W</vt:lpstr>
      <vt:lpstr>A126267606W_Data</vt:lpstr>
      <vt:lpstr>A126267606W_Latest</vt:lpstr>
      <vt:lpstr>A126267610L</vt:lpstr>
      <vt:lpstr>A126267610L_Data</vt:lpstr>
      <vt:lpstr>A126267610L_Latest</vt:lpstr>
      <vt:lpstr>A126267614W</vt:lpstr>
      <vt:lpstr>A126267614W_Data</vt:lpstr>
      <vt:lpstr>A126267614W_Latest</vt:lpstr>
      <vt:lpstr>A126267618F</vt:lpstr>
      <vt:lpstr>A126267618F_Data</vt:lpstr>
      <vt:lpstr>A126267618F_Latest</vt:lpstr>
      <vt:lpstr>A126267622W</vt:lpstr>
      <vt:lpstr>A126267622W_Data</vt:lpstr>
      <vt:lpstr>A126267622W_Latest</vt:lpstr>
      <vt:lpstr>A126267626F</vt:lpstr>
      <vt:lpstr>A126267626F_Data</vt:lpstr>
      <vt:lpstr>A126267626F_Latest</vt:lpstr>
      <vt:lpstr>A126267630W</vt:lpstr>
      <vt:lpstr>A126267630W_Data</vt:lpstr>
      <vt:lpstr>A126267630W_Latest</vt:lpstr>
      <vt:lpstr>A126267634F</vt:lpstr>
      <vt:lpstr>A126267634F_Data</vt:lpstr>
      <vt:lpstr>A126267634F_Latest</vt:lpstr>
      <vt:lpstr>A126267638R</vt:lpstr>
      <vt:lpstr>A126267638R_Data</vt:lpstr>
      <vt:lpstr>A126267638R_Latest</vt:lpstr>
      <vt:lpstr>A126267642F</vt:lpstr>
      <vt:lpstr>A126267642F_Data</vt:lpstr>
      <vt:lpstr>A126267642F_Latest</vt:lpstr>
      <vt:lpstr>A126267646R</vt:lpstr>
      <vt:lpstr>A126267646R_Data</vt:lpstr>
      <vt:lpstr>A126267646R_Latest</vt:lpstr>
      <vt:lpstr>A126267650F</vt:lpstr>
      <vt:lpstr>A126267650F_Data</vt:lpstr>
      <vt:lpstr>A126267650F_Latest</vt:lpstr>
      <vt:lpstr>A126267654R</vt:lpstr>
      <vt:lpstr>A126267654R_Data</vt:lpstr>
      <vt:lpstr>A126267654R_Latest</vt:lpstr>
      <vt:lpstr>A126267658X</vt:lpstr>
      <vt:lpstr>A126267658X_Data</vt:lpstr>
      <vt:lpstr>A126267658X_Latest</vt:lpstr>
      <vt:lpstr>A126267662R</vt:lpstr>
      <vt:lpstr>A126267662R_Data</vt:lpstr>
      <vt:lpstr>A126267662R_Latest</vt:lpstr>
      <vt:lpstr>A126267666X</vt:lpstr>
      <vt:lpstr>A126267666X_Data</vt:lpstr>
      <vt:lpstr>A126267666X_Latest</vt:lpstr>
      <vt:lpstr>A126267670R</vt:lpstr>
      <vt:lpstr>A126267670R_Data</vt:lpstr>
      <vt:lpstr>A126267670R_Latest</vt:lpstr>
      <vt:lpstr>A126267674X</vt:lpstr>
      <vt:lpstr>A126267674X_Data</vt:lpstr>
      <vt:lpstr>A126267674X_Latest</vt:lpstr>
      <vt:lpstr>A126267678J</vt:lpstr>
      <vt:lpstr>A126267678J_Data</vt:lpstr>
      <vt:lpstr>A126267678J_Latest</vt:lpstr>
      <vt:lpstr>A126267682X</vt:lpstr>
      <vt:lpstr>A126267682X_Data</vt:lpstr>
      <vt:lpstr>A126267682X_Latest</vt:lpstr>
      <vt:lpstr>A126267686J</vt:lpstr>
      <vt:lpstr>A126267686J_Data</vt:lpstr>
      <vt:lpstr>A126267686J_Latest</vt:lpstr>
      <vt:lpstr>A126267690X</vt:lpstr>
      <vt:lpstr>A126267690X_Data</vt:lpstr>
      <vt:lpstr>A126267690X_Latest</vt:lpstr>
      <vt:lpstr>A126267694J</vt:lpstr>
      <vt:lpstr>A126267694J_Data</vt:lpstr>
      <vt:lpstr>A126267694J_Latest</vt:lpstr>
      <vt:lpstr>A126267698T</vt:lpstr>
      <vt:lpstr>A126267698T_Data</vt:lpstr>
      <vt:lpstr>A126267698T_Latest</vt:lpstr>
      <vt:lpstr>A126267702W</vt:lpstr>
      <vt:lpstr>A126267702W_Data</vt:lpstr>
      <vt:lpstr>A126267702W_Latest</vt:lpstr>
      <vt:lpstr>A126268794K</vt:lpstr>
      <vt:lpstr>A126268794K_Data</vt:lpstr>
      <vt:lpstr>A126268794K_Latest</vt:lpstr>
      <vt:lpstr>A126268798V</vt:lpstr>
      <vt:lpstr>A126268798V_Data</vt:lpstr>
      <vt:lpstr>A126268798V_Latest</vt:lpstr>
      <vt:lpstr>A126268802X</vt:lpstr>
      <vt:lpstr>A126268802X_Data</vt:lpstr>
      <vt:lpstr>A126268802X_Latest</vt:lpstr>
      <vt:lpstr>A126268806J</vt:lpstr>
      <vt:lpstr>A126268806J_Data</vt:lpstr>
      <vt:lpstr>A126268806J_Latest</vt:lpstr>
      <vt:lpstr>A126268810X</vt:lpstr>
      <vt:lpstr>A126268810X_Data</vt:lpstr>
      <vt:lpstr>A126268810X_Latest</vt:lpstr>
      <vt:lpstr>A126268814J</vt:lpstr>
      <vt:lpstr>A126268814J_Data</vt:lpstr>
      <vt:lpstr>A126268814J_Latest</vt:lpstr>
      <vt:lpstr>A126268818T</vt:lpstr>
      <vt:lpstr>A126268818T_Data</vt:lpstr>
      <vt:lpstr>A126268818T_Latest</vt:lpstr>
      <vt:lpstr>A126268822J</vt:lpstr>
      <vt:lpstr>A126268822J_Data</vt:lpstr>
      <vt:lpstr>A126268822J_Latest</vt:lpstr>
      <vt:lpstr>A126268826T</vt:lpstr>
      <vt:lpstr>A126268826T_Data</vt:lpstr>
      <vt:lpstr>A126268826T_Latest</vt:lpstr>
      <vt:lpstr>A126268830J</vt:lpstr>
      <vt:lpstr>A126268830J_Data</vt:lpstr>
      <vt:lpstr>A126268830J_Latest</vt:lpstr>
      <vt:lpstr>A126268834T</vt:lpstr>
      <vt:lpstr>A126268834T_Data</vt:lpstr>
      <vt:lpstr>A126268834T_Latest</vt:lpstr>
      <vt:lpstr>A126268838A</vt:lpstr>
      <vt:lpstr>A126268838A_Data</vt:lpstr>
      <vt:lpstr>A126268838A_Latest</vt:lpstr>
      <vt:lpstr>A126268842T</vt:lpstr>
      <vt:lpstr>A126268842T_Data</vt:lpstr>
      <vt:lpstr>A126268842T_Latest</vt:lpstr>
      <vt:lpstr>A126268846A</vt:lpstr>
      <vt:lpstr>A126268846A_Data</vt:lpstr>
      <vt:lpstr>A126268846A_Latest</vt:lpstr>
      <vt:lpstr>A126268850T</vt:lpstr>
      <vt:lpstr>A126268850T_Data</vt:lpstr>
      <vt:lpstr>A126268850T_Latest</vt:lpstr>
      <vt:lpstr>A126268854A</vt:lpstr>
      <vt:lpstr>A126268854A_Data</vt:lpstr>
      <vt:lpstr>A126268854A_Latest</vt:lpstr>
      <vt:lpstr>A126268858K</vt:lpstr>
      <vt:lpstr>A126268858K_Data</vt:lpstr>
      <vt:lpstr>A126268858K_Latest</vt:lpstr>
      <vt:lpstr>A126268862A</vt:lpstr>
      <vt:lpstr>A126268862A_Data</vt:lpstr>
      <vt:lpstr>A126268862A_Latest</vt:lpstr>
      <vt:lpstr>A126268866K</vt:lpstr>
      <vt:lpstr>A126268866K_Data</vt:lpstr>
      <vt:lpstr>A126268866K_Latest</vt:lpstr>
      <vt:lpstr>A126268870A</vt:lpstr>
      <vt:lpstr>A126268870A_Data</vt:lpstr>
      <vt:lpstr>A126268870A_Latest</vt:lpstr>
      <vt:lpstr>A126268874K</vt:lpstr>
      <vt:lpstr>A126268874K_Data</vt:lpstr>
      <vt:lpstr>A126268874K_Latest</vt:lpstr>
      <vt:lpstr>A126268878V</vt:lpstr>
      <vt:lpstr>A126268878V_Data</vt:lpstr>
      <vt:lpstr>A126268878V_Latest</vt:lpstr>
      <vt:lpstr>A126268882K</vt:lpstr>
      <vt:lpstr>A126268882K_Data</vt:lpstr>
      <vt:lpstr>A126268882K_Latest</vt:lpstr>
      <vt:lpstr>A126268886V</vt:lpstr>
      <vt:lpstr>A126268886V_Data</vt:lpstr>
      <vt:lpstr>A126268886V_Latest</vt:lpstr>
      <vt:lpstr>A126268890K</vt:lpstr>
      <vt:lpstr>A126268890K_Data</vt:lpstr>
      <vt:lpstr>A126268890K_Latest</vt:lpstr>
      <vt:lpstr>A126268894V</vt:lpstr>
      <vt:lpstr>A126268894V_Data</vt:lpstr>
      <vt:lpstr>A126268894V_Latest</vt:lpstr>
      <vt:lpstr>A126268898C</vt:lpstr>
      <vt:lpstr>A126268898C_Data</vt:lpstr>
      <vt:lpstr>A126268898C_Latest</vt:lpstr>
      <vt:lpstr>A126268902J</vt:lpstr>
      <vt:lpstr>A126268902J_Data</vt:lpstr>
      <vt:lpstr>A126268902J_Latest</vt:lpstr>
      <vt:lpstr>A126268906T</vt:lpstr>
      <vt:lpstr>A126268906T_Data</vt:lpstr>
      <vt:lpstr>A126268906T_Latest</vt:lpstr>
      <vt:lpstr>A126268910J</vt:lpstr>
      <vt:lpstr>A126268910J_Data</vt:lpstr>
      <vt:lpstr>A126268910J_Latest</vt:lpstr>
      <vt:lpstr>A126268914T</vt:lpstr>
      <vt:lpstr>A126268914T_Data</vt:lpstr>
      <vt:lpstr>A126268914T_Latest</vt:lpstr>
      <vt:lpstr>A126268918A</vt:lpstr>
      <vt:lpstr>A126268918A_Data</vt:lpstr>
      <vt:lpstr>A126268918A_Latest</vt:lpstr>
      <vt:lpstr>A126268922T</vt:lpstr>
      <vt:lpstr>A126268922T_Data</vt:lpstr>
      <vt:lpstr>A126268922T_Latest</vt:lpstr>
      <vt:lpstr>A126268926A</vt:lpstr>
      <vt:lpstr>A126268926A_Data</vt:lpstr>
      <vt:lpstr>A126268926A_Latest</vt:lpstr>
      <vt:lpstr>A126270018K</vt:lpstr>
      <vt:lpstr>A126270018K_Data</vt:lpstr>
      <vt:lpstr>A126270018K_Latest</vt:lpstr>
      <vt:lpstr>A126270022A</vt:lpstr>
      <vt:lpstr>A126270022A_Data</vt:lpstr>
      <vt:lpstr>A126270022A_Latest</vt:lpstr>
      <vt:lpstr>A126270026K</vt:lpstr>
      <vt:lpstr>A126270026K_Data</vt:lpstr>
      <vt:lpstr>A126270026K_Latest</vt:lpstr>
      <vt:lpstr>A126270030A</vt:lpstr>
      <vt:lpstr>A126270030A_Data</vt:lpstr>
      <vt:lpstr>A126270030A_Latest</vt:lpstr>
      <vt:lpstr>A126270034K</vt:lpstr>
      <vt:lpstr>A126270034K_Data</vt:lpstr>
      <vt:lpstr>A126270034K_Latest</vt:lpstr>
      <vt:lpstr>A126270038V</vt:lpstr>
      <vt:lpstr>A126270038V_Data</vt:lpstr>
      <vt:lpstr>A126270038V_Latest</vt:lpstr>
      <vt:lpstr>A126270042K</vt:lpstr>
      <vt:lpstr>A126270042K_Data</vt:lpstr>
      <vt:lpstr>A126270042K_Latest</vt:lpstr>
      <vt:lpstr>A126270046V</vt:lpstr>
      <vt:lpstr>A126270046V_Data</vt:lpstr>
      <vt:lpstr>A126270046V_Latest</vt:lpstr>
      <vt:lpstr>A126270050K</vt:lpstr>
      <vt:lpstr>A126270050K_Data</vt:lpstr>
      <vt:lpstr>A126270050K_Latest</vt:lpstr>
      <vt:lpstr>A126270054V</vt:lpstr>
      <vt:lpstr>A126270054V_Data</vt:lpstr>
      <vt:lpstr>A126270054V_Latest</vt:lpstr>
      <vt:lpstr>A126270058C</vt:lpstr>
      <vt:lpstr>A126270058C_Data</vt:lpstr>
      <vt:lpstr>A126270058C_Latest</vt:lpstr>
      <vt:lpstr>A126270062V</vt:lpstr>
      <vt:lpstr>A126270062V_Data</vt:lpstr>
      <vt:lpstr>A126270062V_Latest</vt:lpstr>
      <vt:lpstr>A126270066C</vt:lpstr>
      <vt:lpstr>A126270066C_Data</vt:lpstr>
      <vt:lpstr>A126270066C_Latest</vt:lpstr>
      <vt:lpstr>A126270070V</vt:lpstr>
      <vt:lpstr>A126270070V_Data</vt:lpstr>
      <vt:lpstr>A126270070V_Latest</vt:lpstr>
      <vt:lpstr>A126270074C</vt:lpstr>
      <vt:lpstr>A126270074C_Data</vt:lpstr>
      <vt:lpstr>A126270074C_Latest</vt:lpstr>
      <vt:lpstr>A126270078L</vt:lpstr>
      <vt:lpstr>A126270078L_Data</vt:lpstr>
      <vt:lpstr>A126270078L_Latest</vt:lpstr>
      <vt:lpstr>A126270082C</vt:lpstr>
      <vt:lpstr>A126270082C_Data</vt:lpstr>
      <vt:lpstr>A126270082C_Latest</vt:lpstr>
      <vt:lpstr>A126270086L</vt:lpstr>
      <vt:lpstr>A126270086L_Data</vt:lpstr>
      <vt:lpstr>A126270086L_Latest</vt:lpstr>
      <vt:lpstr>A126270090C</vt:lpstr>
      <vt:lpstr>A126270090C_Data</vt:lpstr>
      <vt:lpstr>A126270090C_Latest</vt:lpstr>
      <vt:lpstr>A126270094L</vt:lpstr>
      <vt:lpstr>A126270094L_Data</vt:lpstr>
      <vt:lpstr>A126270094L_Latest</vt:lpstr>
      <vt:lpstr>A126270098W</vt:lpstr>
      <vt:lpstr>A126270098W_Data</vt:lpstr>
      <vt:lpstr>A126270098W_Latest</vt:lpstr>
      <vt:lpstr>A126270102A</vt:lpstr>
      <vt:lpstr>A126270102A_Data</vt:lpstr>
      <vt:lpstr>A126270102A_Latest</vt:lpstr>
      <vt:lpstr>A126270106K</vt:lpstr>
      <vt:lpstr>A126270106K_Data</vt:lpstr>
      <vt:lpstr>A126270106K_Latest</vt:lpstr>
      <vt:lpstr>A126270110A</vt:lpstr>
      <vt:lpstr>A126270110A_Data</vt:lpstr>
      <vt:lpstr>A126270110A_Latest</vt:lpstr>
      <vt:lpstr>A126270114K</vt:lpstr>
      <vt:lpstr>A126270114K_Data</vt:lpstr>
      <vt:lpstr>A126270114K_Latest</vt:lpstr>
      <vt:lpstr>A126270118V</vt:lpstr>
      <vt:lpstr>A126270118V_Data</vt:lpstr>
      <vt:lpstr>A126270118V_Latest</vt:lpstr>
      <vt:lpstr>A126270122K</vt:lpstr>
      <vt:lpstr>A126270122K_Data</vt:lpstr>
      <vt:lpstr>A126270122K_Latest</vt:lpstr>
      <vt:lpstr>A126270126V</vt:lpstr>
      <vt:lpstr>A126270126V_Data</vt:lpstr>
      <vt:lpstr>A126270126V_Latest</vt:lpstr>
      <vt:lpstr>A126270130K</vt:lpstr>
      <vt:lpstr>A126270130K_Data</vt:lpstr>
      <vt:lpstr>A126270130K_Latest</vt:lpstr>
      <vt:lpstr>A126270134V</vt:lpstr>
      <vt:lpstr>A126270134V_Data</vt:lpstr>
      <vt:lpstr>A126270134V_Latest</vt:lpstr>
      <vt:lpstr>A126270138C</vt:lpstr>
      <vt:lpstr>A126270138C_Data</vt:lpstr>
      <vt:lpstr>A126270138C_Latest</vt:lpstr>
      <vt:lpstr>A126270142V</vt:lpstr>
      <vt:lpstr>A126270142V_Data</vt:lpstr>
      <vt:lpstr>A126270142V_Latest</vt:lpstr>
      <vt:lpstr>A126270146C</vt:lpstr>
      <vt:lpstr>A126270146C_Data</vt:lpstr>
      <vt:lpstr>A126270146C_Latest</vt:lpstr>
      <vt:lpstr>A126270150V</vt:lpstr>
      <vt:lpstr>A126270150V_Data</vt:lpstr>
      <vt:lpstr>A126270150V_Latest</vt:lpstr>
      <vt:lpstr>A126271242W</vt:lpstr>
      <vt:lpstr>A126271242W_Data</vt:lpstr>
      <vt:lpstr>A126271242W_Latest</vt:lpstr>
      <vt:lpstr>A126271246F</vt:lpstr>
      <vt:lpstr>A126271246F_Data</vt:lpstr>
      <vt:lpstr>A126271246F_Latest</vt:lpstr>
      <vt:lpstr>A126271250W</vt:lpstr>
      <vt:lpstr>A126271250W_Data</vt:lpstr>
      <vt:lpstr>A126271250W_Latest</vt:lpstr>
      <vt:lpstr>A126271254F</vt:lpstr>
      <vt:lpstr>A126271254F_Data</vt:lpstr>
      <vt:lpstr>A126271254F_Latest</vt:lpstr>
      <vt:lpstr>A126271258R</vt:lpstr>
      <vt:lpstr>A126271258R_Data</vt:lpstr>
      <vt:lpstr>A126271258R_Latest</vt:lpstr>
      <vt:lpstr>A126271262F</vt:lpstr>
      <vt:lpstr>A126271262F_Data</vt:lpstr>
      <vt:lpstr>A126271262F_Latest</vt:lpstr>
      <vt:lpstr>A126271266R</vt:lpstr>
      <vt:lpstr>A126271266R_Data</vt:lpstr>
      <vt:lpstr>A126271266R_Latest</vt:lpstr>
      <vt:lpstr>A126271270F</vt:lpstr>
      <vt:lpstr>A126271270F_Data</vt:lpstr>
      <vt:lpstr>A126271270F_Latest</vt:lpstr>
      <vt:lpstr>A126271274R</vt:lpstr>
      <vt:lpstr>A126271274R_Data</vt:lpstr>
      <vt:lpstr>A126271274R_Latest</vt:lpstr>
      <vt:lpstr>A126271278X</vt:lpstr>
      <vt:lpstr>A126271278X_Data</vt:lpstr>
      <vt:lpstr>A126271278X_Latest</vt:lpstr>
      <vt:lpstr>A126271282R</vt:lpstr>
      <vt:lpstr>A126271282R_Data</vt:lpstr>
      <vt:lpstr>A126271282R_Latest</vt:lpstr>
      <vt:lpstr>A126271286X</vt:lpstr>
      <vt:lpstr>A126271286X_Data</vt:lpstr>
      <vt:lpstr>A126271286X_Latest</vt:lpstr>
      <vt:lpstr>A126271290R</vt:lpstr>
      <vt:lpstr>A126271290R_Data</vt:lpstr>
      <vt:lpstr>A126271290R_Latest</vt:lpstr>
      <vt:lpstr>A126271294X</vt:lpstr>
      <vt:lpstr>A126271294X_Data</vt:lpstr>
      <vt:lpstr>A126271294X_Latest</vt:lpstr>
      <vt:lpstr>A126271298J</vt:lpstr>
      <vt:lpstr>A126271298J_Data</vt:lpstr>
      <vt:lpstr>A126271298J_Latest</vt:lpstr>
      <vt:lpstr>A126271302L</vt:lpstr>
      <vt:lpstr>A126271302L_Data</vt:lpstr>
      <vt:lpstr>A126271302L_Latest</vt:lpstr>
      <vt:lpstr>A126271306W</vt:lpstr>
      <vt:lpstr>A126271306W_Data</vt:lpstr>
      <vt:lpstr>A126271306W_Latest</vt:lpstr>
      <vt:lpstr>A126271310L</vt:lpstr>
      <vt:lpstr>A126271310L_Data</vt:lpstr>
      <vt:lpstr>A126271310L_Latest</vt:lpstr>
      <vt:lpstr>A126271314W</vt:lpstr>
      <vt:lpstr>A126271314W_Data</vt:lpstr>
      <vt:lpstr>A126271314W_Latest</vt:lpstr>
      <vt:lpstr>A126271318F</vt:lpstr>
      <vt:lpstr>A126271318F_Data</vt:lpstr>
      <vt:lpstr>A126271318F_Latest</vt:lpstr>
      <vt:lpstr>A126271322W</vt:lpstr>
      <vt:lpstr>A126271322W_Data</vt:lpstr>
      <vt:lpstr>A126271322W_Latest</vt:lpstr>
      <vt:lpstr>A126271326F</vt:lpstr>
      <vt:lpstr>A126271326F_Data</vt:lpstr>
      <vt:lpstr>A126271326F_Latest</vt:lpstr>
      <vt:lpstr>A126271330W</vt:lpstr>
      <vt:lpstr>A126271330W_Data</vt:lpstr>
      <vt:lpstr>A126271330W_Latest</vt:lpstr>
      <vt:lpstr>A126271334F</vt:lpstr>
      <vt:lpstr>A126271334F_Data</vt:lpstr>
      <vt:lpstr>A126271334F_Latest</vt:lpstr>
      <vt:lpstr>A126271338R</vt:lpstr>
      <vt:lpstr>A126271338R_Data</vt:lpstr>
      <vt:lpstr>A126271338R_Latest</vt:lpstr>
      <vt:lpstr>A126271342F</vt:lpstr>
      <vt:lpstr>A126271342F_Data</vt:lpstr>
      <vt:lpstr>A126271342F_Latest</vt:lpstr>
      <vt:lpstr>A126271346R</vt:lpstr>
      <vt:lpstr>A126271346R_Data</vt:lpstr>
      <vt:lpstr>A126271346R_Latest</vt:lpstr>
      <vt:lpstr>A126271350F</vt:lpstr>
      <vt:lpstr>A126271350F_Data</vt:lpstr>
      <vt:lpstr>A126271350F_Latest</vt:lpstr>
      <vt:lpstr>A126271354R</vt:lpstr>
      <vt:lpstr>A126271354R_Data</vt:lpstr>
      <vt:lpstr>A126271354R_Latest</vt:lpstr>
      <vt:lpstr>A126271358X</vt:lpstr>
      <vt:lpstr>A126271358X_Data</vt:lpstr>
      <vt:lpstr>A126271358X_Latest</vt:lpstr>
      <vt:lpstr>A126271362R</vt:lpstr>
      <vt:lpstr>A126271362R_Data</vt:lpstr>
      <vt:lpstr>A126271362R_Latest</vt:lpstr>
      <vt:lpstr>A126271366X</vt:lpstr>
      <vt:lpstr>A126271366X_Data</vt:lpstr>
      <vt:lpstr>A126271366X_Latest</vt:lpstr>
      <vt:lpstr>A126271370R</vt:lpstr>
      <vt:lpstr>A126271370R_Data</vt:lpstr>
      <vt:lpstr>A126271370R_Latest</vt:lpstr>
      <vt:lpstr>A126271374X</vt:lpstr>
      <vt:lpstr>A126271374X_Data</vt:lpstr>
      <vt:lpstr>A126271374X_Latest</vt:lpstr>
      <vt:lpstr>A126272466A</vt:lpstr>
      <vt:lpstr>A126272466A_Data</vt:lpstr>
      <vt:lpstr>A126272466A_Latest</vt:lpstr>
      <vt:lpstr>A126272470T</vt:lpstr>
      <vt:lpstr>A126272470T_Data</vt:lpstr>
      <vt:lpstr>A126272470T_Latest</vt:lpstr>
      <vt:lpstr>A126272474A</vt:lpstr>
      <vt:lpstr>A126272474A_Data</vt:lpstr>
      <vt:lpstr>A126272474A_Latest</vt:lpstr>
      <vt:lpstr>A126272478K</vt:lpstr>
      <vt:lpstr>A126272478K_Data</vt:lpstr>
      <vt:lpstr>A126272478K_Latest</vt:lpstr>
      <vt:lpstr>A126272482A</vt:lpstr>
      <vt:lpstr>A126272482A_Data</vt:lpstr>
      <vt:lpstr>A126272482A_Latest</vt:lpstr>
      <vt:lpstr>A126272486K</vt:lpstr>
      <vt:lpstr>A126272486K_Data</vt:lpstr>
      <vt:lpstr>A126272486K_Latest</vt:lpstr>
      <vt:lpstr>A126272490A</vt:lpstr>
      <vt:lpstr>A126272490A_Data</vt:lpstr>
      <vt:lpstr>A126272490A_Latest</vt:lpstr>
      <vt:lpstr>A126272494K</vt:lpstr>
      <vt:lpstr>A126272494K_Data</vt:lpstr>
      <vt:lpstr>A126272494K_Latest</vt:lpstr>
      <vt:lpstr>A126272498V</vt:lpstr>
      <vt:lpstr>A126272498V_Data</vt:lpstr>
      <vt:lpstr>A126272498V_Latest</vt:lpstr>
      <vt:lpstr>A126272502X</vt:lpstr>
      <vt:lpstr>A126272502X_Data</vt:lpstr>
      <vt:lpstr>A126272502X_Latest</vt:lpstr>
      <vt:lpstr>A126272506J</vt:lpstr>
      <vt:lpstr>A126272506J_Data</vt:lpstr>
      <vt:lpstr>A126272506J_Latest</vt:lpstr>
      <vt:lpstr>A126272510X</vt:lpstr>
      <vt:lpstr>A126272510X_Data</vt:lpstr>
      <vt:lpstr>A126272510X_Latest</vt:lpstr>
      <vt:lpstr>A126272514J</vt:lpstr>
      <vt:lpstr>A126272514J_Data</vt:lpstr>
      <vt:lpstr>A126272514J_Latest</vt:lpstr>
      <vt:lpstr>A126272518T</vt:lpstr>
      <vt:lpstr>A126272518T_Data</vt:lpstr>
      <vt:lpstr>A126272518T_Latest</vt:lpstr>
      <vt:lpstr>A126272522J</vt:lpstr>
      <vt:lpstr>A126272522J_Data</vt:lpstr>
      <vt:lpstr>A126272522J_Latest</vt:lpstr>
      <vt:lpstr>A126272526T</vt:lpstr>
      <vt:lpstr>A126272526T_Data</vt:lpstr>
      <vt:lpstr>A126272526T_Latest</vt:lpstr>
      <vt:lpstr>A126272530J</vt:lpstr>
      <vt:lpstr>A126272530J_Data</vt:lpstr>
      <vt:lpstr>A126272530J_Latest</vt:lpstr>
      <vt:lpstr>A126272534T</vt:lpstr>
      <vt:lpstr>A126272534T_Data</vt:lpstr>
      <vt:lpstr>A126272534T_Latest</vt:lpstr>
      <vt:lpstr>A126272538A</vt:lpstr>
      <vt:lpstr>A126272538A_Data</vt:lpstr>
      <vt:lpstr>A126272538A_Latest</vt:lpstr>
      <vt:lpstr>A126272542T</vt:lpstr>
      <vt:lpstr>A126272542T_Data</vt:lpstr>
      <vt:lpstr>A126272542T_Latest</vt:lpstr>
      <vt:lpstr>A126272546A</vt:lpstr>
      <vt:lpstr>A126272546A_Data</vt:lpstr>
      <vt:lpstr>A126272546A_Latest</vt:lpstr>
      <vt:lpstr>A126272550T</vt:lpstr>
      <vt:lpstr>A126272550T_Data</vt:lpstr>
      <vt:lpstr>A126272550T_Latest</vt:lpstr>
      <vt:lpstr>A126272554A</vt:lpstr>
      <vt:lpstr>A126272554A_Data</vt:lpstr>
      <vt:lpstr>A126272554A_Latest</vt:lpstr>
      <vt:lpstr>A126272558K</vt:lpstr>
      <vt:lpstr>A126272558K_Data</vt:lpstr>
      <vt:lpstr>A126272558K_Latest</vt:lpstr>
      <vt:lpstr>A126272562A</vt:lpstr>
      <vt:lpstr>A126272562A_Data</vt:lpstr>
      <vt:lpstr>A126272562A_Latest</vt:lpstr>
      <vt:lpstr>A126272566K</vt:lpstr>
      <vt:lpstr>A126272566K_Data</vt:lpstr>
      <vt:lpstr>A126272566K_Latest</vt:lpstr>
      <vt:lpstr>A126272570A</vt:lpstr>
      <vt:lpstr>A126272570A_Data</vt:lpstr>
      <vt:lpstr>A126272570A_Latest</vt:lpstr>
      <vt:lpstr>A126272574K</vt:lpstr>
      <vt:lpstr>A126272574K_Data</vt:lpstr>
      <vt:lpstr>A126272574K_Latest</vt:lpstr>
      <vt:lpstr>A126272578V</vt:lpstr>
      <vt:lpstr>A126272578V_Data</vt:lpstr>
      <vt:lpstr>A126272578V_Latest</vt:lpstr>
      <vt:lpstr>A126272582K</vt:lpstr>
      <vt:lpstr>A126272582K_Data</vt:lpstr>
      <vt:lpstr>A126272582K_Latest</vt:lpstr>
      <vt:lpstr>A126272586V</vt:lpstr>
      <vt:lpstr>A126272586V_Data</vt:lpstr>
      <vt:lpstr>A126272586V_Latest</vt:lpstr>
      <vt:lpstr>A126272590K</vt:lpstr>
      <vt:lpstr>A126272590K_Data</vt:lpstr>
      <vt:lpstr>A126272590K_Latest</vt:lpstr>
      <vt:lpstr>A126272594V</vt:lpstr>
      <vt:lpstr>A126272594V_Data</vt:lpstr>
      <vt:lpstr>A126272594V_Latest</vt:lpstr>
      <vt:lpstr>A126272598C</vt:lpstr>
      <vt:lpstr>A126272598C_Data</vt:lpstr>
      <vt:lpstr>A126272598C_Latest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2025-07-23T13:47:51Z</dcterms:created>
  <dcterms:modified xsi:type="dcterms:W3CDTF">2025-07-29T02:41:14Z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2025-07-23T22:08:05Z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07b250ae-9e79-4721-8944-fb7d4de8cbdf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10, 3, 0, 1</vt:lpwstr>
  </property>
</Properties>
</file>