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S:\HSF\PJSM24\Timeseries\Excel\Final_Table\62290 Underemployed Workers\"/>
    </mc:Choice>
  </mc:AlternateContent>
  <xr:revisionPtr revIDLastSave="0" documentId="13_ncr:1_{141AFF50-CFF3-4826-A737-3B29387D4890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Contents" sheetId="6" r:id="rId1"/>
    <sheet name="Table 4.1" sheetId="7" r:id="rId2"/>
    <sheet name="Table 4.2" sheetId="8" r:id="rId3"/>
    <sheet name="Index" sheetId="5" r:id="rId4"/>
    <sheet name="Data1" sheetId="1" r:id="rId5"/>
    <sheet name="Data2" sheetId="2" r:id="rId6"/>
    <sheet name="Data3" sheetId="3" r:id="rId7"/>
  </sheets>
  <definedNames>
    <definedName name="A125197158V">Data1!$AL$1:$AL$10,Data1!$AL$11:$AL$20</definedName>
    <definedName name="A125197158V_Data">Data1!$AL$11:$AL$20</definedName>
    <definedName name="A125197158V_Latest">Data1!$AL$20</definedName>
    <definedName name="A125197162K">Data1!$W$1:$W$10,Data1!$W$11:$W$20</definedName>
    <definedName name="A125197162K_Data">Data1!$W$11:$W$20</definedName>
    <definedName name="A125197162K_Latest">Data1!$W$20</definedName>
    <definedName name="A125197166V">Data1!$AI$1:$AI$10,Data1!$AI$11:$AI$20</definedName>
    <definedName name="A125197166V_Data">Data1!$AI$11:$AI$20</definedName>
    <definedName name="A125197166V_Latest">Data1!$AI$20</definedName>
    <definedName name="A125197170K">Data1!$E$1:$E$10,Data1!$E$11:$E$20</definedName>
    <definedName name="A125197170K_Data">Data1!$E$11:$E$20</definedName>
    <definedName name="A125197170K_Latest">Data1!$E$20</definedName>
    <definedName name="A125197174V">Data1!$N$1:$N$10,Data1!$N$11:$N$20</definedName>
    <definedName name="A125197174V_Data">Data1!$N$11:$N$20</definedName>
    <definedName name="A125197174V_Latest">Data1!$N$20</definedName>
    <definedName name="A125197178C">Data1!$Q$1:$Q$10,Data1!$Q$11:$Q$20</definedName>
    <definedName name="A125197178C_Data">Data1!$Q$11:$Q$20</definedName>
    <definedName name="A125197178C_Latest">Data1!$Q$20</definedName>
    <definedName name="A125197182V">Data1!$T$1:$T$10,Data1!$T$11:$T$20</definedName>
    <definedName name="A125197182V_Data">Data1!$T$11:$T$20</definedName>
    <definedName name="A125197182V_Latest">Data1!$T$20</definedName>
    <definedName name="A125197186C">Data1!$AC$1:$AC$10,Data1!$AC$11:$AC$20</definedName>
    <definedName name="A125197186C_Data">Data1!$AC$11:$AC$20</definedName>
    <definedName name="A125197186C_Latest">Data1!$AC$20</definedName>
    <definedName name="A125197190V">Data1!$B$1:$B$10,Data1!$B$11:$B$20</definedName>
    <definedName name="A125197190V_Data">Data1!$B$11:$B$20</definedName>
    <definedName name="A125197190V_Latest">Data1!$B$20</definedName>
    <definedName name="A125197194C">Data1!$H$1:$H$10,Data1!$H$11:$H$20</definedName>
    <definedName name="A125197194C_Data">Data1!$H$11:$H$20</definedName>
    <definedName name="A125197194C_Latest">Data1!$H$20</definedName>
    <definedName name="A125197198L">Data1!$K$1:$K$10,Data1!$K$11:$K$20</definedName>
    <definedName name="A125197198L_Data">Data1!$K$11:$K$20</definedName>
    <definedName name="A125197198L_Latest">Data1!$K$20</definedName>
    <definedName name="A125197202T">Data1!$Z$1:$Z$10,Data1!$Z$11:$Z$20</definedName>
    <definedName name="A125197202T_Data">Data1!$Z$11:$Z$20</definedName>
    <definedName name="A125197202T_Latest">Data1!$Z$20</definedName>
    <definedName name="A125197206A">Data1!$AF$1:$AF$10,Data1!$AF$11:$AF$20</definedName>
    <definedName name="A125197206A_Data">Data1!$AF$11:$AF$20</definedName>
    <definedName name="A125197206A_Latest">Data1!$AF$20</definedName>
    <definedName name="A125197210T">Data3!$AS$1:$AS$10,Data3!$AS$11:$AS$20</definedName>
    <definedName name="A125197210T_Data">Data3!$AS$11:$AS$20</definedName>
    <definedName name="A125197210T_Latest">Data3!$AS$20</definedName>
    <definedName name="A125197214A">Data3!$AD$1:$AD$10,Data3!$AD$11:$AD$20</definedName>
    <definedName name="A125197214A_Data">Data3!$AD$11:$AD$20</definedName>
    <definedName name="A125197214A_Latest">Data3!$AD$20</definedName>
    <definedName name="A125197218K">Data3!$AP$1:$AP$10,Data3!$AP$11:$AP$20</definedName>
    <definedName name="A125197218K_Data">Data3!$AP$11:$AP$20</definedName>
    <definedName name="A125197218K_Latest">Data3!$AP$20</definedName>
    <definedName name="A125197222A">Data3!$L$1:$L$10,Data3!$L$11:$L$20</definedName>
    <definedName name="A125197222A_Data">Data3!$L$11:$L$20</definedName>
    <definedName name="A125197222A_Latest">Data3!$L$20</definedName>
    <definedName name="A125197226K">Data3!$U$1:$U$10,Data3!$U$11:$U$20</definedName>
    <definedName name="A125197226K_Data">Data3!$U$11:$U$20</definedName>
    <definedName name="A125197226K_Latest">Data3!$U$20</definedName>
    <definedName name="A125197230A">Data3!$X$1:$X$10,Data3!$X$11:$X$20</definedName>
    <definedName name="A125197230A_Data">Data3!$X$11:$X$20</definedName>
    <definedName name="A125197230A_Latest">Data3!$X$20</definedName>
    <definedName name="A125197234K">Data3!$AA$1:$AA$10,Data3!$AA$11:$AA$20</definedName>
    <definedName name="A125197234K_Data">Data3!$AA$11:$AA$20</definedName>
    <definedName name="A125197234K_Latest">Data3!$AA$20</definedName>
    <definedName name="A125197238V">Data3!$AJ$1:$AJ$10,Data3!$AJ$11:$AJ$20</definedName>
    <definedName name="A125197238V_Data">Data3!$AJ$11:$AJ$20</definedName>
    <definedName name="A125197238V_Latest">Data3!$AJ$20</definedName>
    <definedName name="A125197242K">Data3!$I$1:$I$10,Data3!$I$11:$I$20</definedName>
    <definedName name="A125197242K_Data">Data3!$I$11:$I$20</definedName>
    <definedName name="A125197242K_Latest">Data3!$I$20</definedName>
    <definedName name="A125197246V">Data3!$O$1:$O$10,Data3!$O$11:$O$20</definedName>
    <definedName name="A125197246V_Data">Data3!$O$11:$O$20</definedName>
    <definedName name="A125197246V_Latest">Data3!$O$20</definedName>
    <definedName name="A125197250K">Data3!$R$1:$R$10,Data3!$R$11:$R$20</definedName>
    <definedName name="A125197250K_Data">Data3!$R$11:$R$20</definedName>
    <definedName name="A125197250K_Latest">Data3!$R$20</definedName>
    <definedName name="A125197254V">Data3!$AG$1:$AG$10,Data3!$AG$11:$AG$20</definedName>
    <definedName name="A125197254V_Data">Data3!$AG$11:$AG$20</definedName>
    <definedName name="A125197254V_Latest">Data3!$AG$20</definedName>
    <definedName name="A125197258C">Data3!$AM$1:$AM$10,Data3!$AM$11:$AM$20</definedName>
    <definedName name="A125197258C_Data">Data3!$AM$11:$AM$20</definedName>
    <definedName name="A125197258C_Latest">Data3!$AM$20</definedName>
    <definedName name="A125197262V">Data2!$BI$1:$BI$10,Data2!$BI$11:$BI$20</definedName>
    <definedName name="A125197262V_Data">Data2!$BI$11:$BI$20</definedName>
    <definedName name="A125197262V_Latest">Data2!$BI$20</definedName>
    <definedName name="A125197266C">Data2!$AT$1:$AT$10,Data2!$AT$11:$AT$20</definedName>
    <definedName name="A125197266C_Data">Data2!$AT$11:$AT$20</definedName>
    <definedName name="A125197266C_Latest">Data2!$AT$20</definedName>
    <definedName name="A125197270V">Data2!$BF$1:$BF$10,Data2!$BF$11:$BF$20</definedName>
    <definedName name="A125197270V_Data">Data2!$BF$11:$BF$20</definedName>
    <definedName name="A125197270V_Latest">Data2!$BF$20</definedName>
    <definedName name="A125197274C">Data2!$AB$1:$AB$10,Data2!$AB$11:$AB$20</definedName>
    <definedName name="A125197274C_Data">Data2!$AB$11:$AB$20</definedName>
    <definedName name="A125197274C_Latest">Data2!$AB$20</definedName>
    <definedName name="A125197278L">Data2!$AK$1:$AK$10,Data2!$AK$11:$AK$20</definedName>
    <definedName name="A125197278L_Data">Data2!$AK$11:$AK$20</definedName>
    <definedName name="A125197278L_Latest">Data2!$AK$20</definedName>
    <definedName name="A125197282C">Data2!$AN$1:$AN$10,Data2!$AN$11:$AN$20</definedName>
    <definedName name="A125197282C_Data">Data2!$AN$11:$AN$20</definedName>
    <definedName name="A125197282C_Latest">Data2!$AN$20</definedName>
    <definedName name="A125197286L">Data2!$AQ$1:$AQ$10,Data2!$AQ$11:$AQ$20</definedName>
    <definedName name="A125197286L_Data">Data2!$AQ$11:$AQ$20</definedName>
    <definedName name="A125197286L_Latest">Data2!$AQ$20</definedName>
    <definedName name="A125197290C">Data2!$AZ$1:$AZ$10,Data2!$AZ$11:$AZ$20</definedName>
    <definedName name="A125197290C_Data">Data2!$AZ$11:$AZ$20</definedName>
    <definedName name="A125197290C_Latest">Data2!$AZ$20</definedName>
    <definedName name="A125197294L">Data2!$Y$1:$Y$10,Data2!$Y$11:$Y$20</definedName>
    <definedName name="A125197294L_Data">Data2!$Y$11:$Y$20</definedName>
    <definedName name="A125197294L_Latest">Data2!$Y$20</definedName>
    <definedName name="A125197298W">Data2!$AE$1:$AE$10,Data2!$AE$11:$AE$20</definedName>
    <definedName name="A125197298W_Data">Data2!$AE$11:$AE$20</definedName>
    <definedName name="A125197298W_Latest">Data2!$AE$20</definedName>
    <definedName name="A125197302A">Data2!$AH$1:$AH$10,Data2!$AH$11:$AH$20</definedName>
    <definedName name="A125197302A_Data">Data2!$AH$11:$AH$20</definedName>
    <definedName name="A125197302A_Latest">Data2!$AH$20</definedName>
    <definedName name="A125197306K">Data2!$AW$1:$AW$10,Data2!$AW$11:$AW$20</definedName>
    <definedName name="A125197306K_Data">Data2!$AW$11:$AW$20</definedName>
    <definedName name="A125197306K_Latest">Data2!$AW$20</definedName>
    <definedName name="A125197310A">Data2!$BC$1:$BC$10,Data2!$BC$11:$BC$20</definedName>
    <definedName name="A125197310A_Data">Data2!$BC$11:$BC$20</definedName>
    <definedName name="A125197310A_Latest">Data2!$BC$20</definedName>
    <definedName name="A125197314K">Data2!$FV$1:$FV$10,Data2!$FV$11:$FV$20</definedName>
    <definedName name="A125197314K_Data">Data2!$FV$11:$FV$20</definedName>
    <definedName name="A125197314K_Latest">Data2!$FV$20</definedName>
    <definedName name="A125197318V">Data2!$FG$1:$FG$10,Data2!$FG$11:$FG$20</definedName>
    <definedName name="A125197318V_Data">Data2!$FG$11:$FG$20</definedName>
    <definedName name="A125197318V_Latest">Data2!$FG$20</definedName>
    <definedName name="A125197322K">Data2!$FS$1:$FS$10,Data2!$FS$11:$FS$20</definedName>
    <definedName name="A125197322K_Data">Data2!$FS$11:$FS$20</definedName>
    <definedName name="A125197322K_Latest">Data2!$FS$20</definedName>
    <definedName name="A125197326V">Data2!$EO$1:$EO$10,Data2!$EO$11:$EO$20</definedName>
    <definedName name="A125197326V_Data">Data2!$EO$11:$EO$20</definedName>
    <definedName name="A125197326V_Latest">Data2!$EO$20</definedName>
    <definedName name="A125197330K">Data2!$EX$1:$EX$10,Data2!$EX$11:$EX$20</definedName>
    <definedName name="A125197330K_Data">Data2!$EX$11:$EX$20</definedName>
    <definedName name="A125197330K_Latest">Data2!$EX$20</definedName>
    <definedName name="A125197334V">Data2!$FA$1:$FA$10,Data2!$FA$11:$FA$20</definedName>
    <definedName name="A125197334V_Data">Data2!$FA$11:$FA$20</definedName>
    <definedName name="A125197334V_Latest">Data2!$FA$20</definedName>
    <definedName name="A125197338C">Data2!$FD$1:$FD$10,Data2!$FD$11:$FD$20</definedName>
    <definedName name="A125197338C_Data">Data2!$FD$11:$FD$20</definedName>
    <definedName name="A125197338C_Latest">Data2!$FD$20</definedName>
    <definedName name="A125197342V">Data2!$FM$1:$FM$10,Data2!$FM$11:$FM$20</definedName>
    <definedName name="A125197342V_Data">Data2!$FM$11:$FM$20</definedName>
    <definedName name="A125197342V_Latest">Data2!$FM$20</definedName>
    <definedName name="A125197346C">Data2!$EL$1:$EL$10,Data2!$EL$11:$EL$20</definedName>
    <definedName name="A125197346C_Data">Data2!$EL$11:$EL$20</definedName>
    <definedName name="A125197346C_Latest">Data2!$EL$20</definedName>
    <definedName name="A125197350V">Data2!$ER$1:$ER$10,Data2!$ER$11:$ER$20</definedName>
    <definedName name="A125197350V_Data">Data2!$ER$11:$ER$20</definedName>
    <definedName name="A125197350V_Latest">Data2!$ER$20</definedName>
    <definedName name="A125197354C">Data2!$EU$1:$EU$10,Data2!$EU$11:$EU$20</definedName>
    <definedName name="A125197354C_Data">Data2!$EU$11:$EU$20</definedName>
    <definedName name="A125197354C_Latest">Data2!$EU$20</definedName>
    <definedName name="A125197358L">Data2!$FJ$1:$FJ$10,Data2!$FJ$11:$FJ$20</definedName>
    <definedName name="A125197358L_Data">Data2!$FJ$11:$FJ$20</definedName>
    <definedName name="A125197358L_Latest">Data2!$FJ$20</definedName>
    <definedName name="A125197362C">Data2!$FP$1:$FP$10,Data2!$FP$11:$FP$20</definedName>
    <definedName name="A125197362C_Data">Data2!$FP$11:$FP$20</definedName>
    <definedName name="A125197362C_Latest">Data2!$FP$20</definedName>
    <definedName name="A125197366L">Data2!$HI$1:$HI$10,Data2!$HI$11:$HI$20</definedName>
    <definedName name="A125197366L_Data">Data2!$HI$11:$HI$20</definedName>
    <definedName name="A125197366L_Latest">Data2!$HI$20</definedName>
    <definedName name="A125197370C">Data2!$GT$1:$GT$10,Data2!$GT$11:$GT$20</definedName>
    <definedName name="A125197370C_Data">Data2!$GT$11:$GT$20</definedName>
    <definedName name="A125197370C_Latest">Data2!$GT$20</definedName>
    <definedName name="A125197374L">Data2!$HF$1:$HF$10,Data2!$HF$11:$HF$20</definedName>
    <definedName name="A125197374L_Data">Data2!$HF$11:$HF$20</definedName>
    <definedName name="A125197374L_Latest">Data2!$HF$20</definedName>
    <definedName name="A125197378W">Data2!$GB$1:$GB$10,Data2!$GB$11:$GB$20</definedName>
    <definedName name="A125197378W_Data">Data2!$GB$11:$GB$20</definedName>
    <definedName name="A125197378W_Latest">Data2!$GB$20</definedName>
    <definedName name="A125197382L">Data2!$GK$1:$GK$10,Data2!$GK$11:$GK$20</definedName>
    <definedName name="A125197382L_Data">Data2!$GK$11:$GK$20</definedName>
    <definedName name="A125197382L_Latest">Data2!$GK$20</definedName>
    <definedName name="A125197386W">Data2!$GN$1:$GN$10,Data2!$GN$11:$GN$20</definedName>
    <definedName name="A125197386W_Data">Data2!$GN$11:$GN$20</definedName>
    <definedName name="A125197386W_Latest">Data2!$GN$20</definedName>
    <definedName name="A125197390L">Data2!$GQ$1:$GQ$10,Data2!$GQ$11:$GQ$20</definedName>
    <definedName name="A125197390L_Data">Data2!$GQ$11:$GQ$20</definedName>
    <definedName name="A125197390L_Latest">Data2!$GQ$20</definedName>
    <definedName name="A125197394W">Data2!$GZ$1:$GZ$10,Data2!$GZ$11:$GZ$20</definedName>
    <definedName name="A125197394W_Data">Data2!$GZ$11:$GZ$20</definedName>
    <definedName name="A125197394W_Latest">Data2!$GZ$20</definedName>
    <definedName name="A125197398F">Data2!$FY$1:$FY$10,Data2!$FY$11:$FY$20</definedName>
    <definedName name="A125197398F_Data">Data2!$FY$11:$FY$20</definedName>
    <definedName name="A125197398F_Latest">Data2!$FY$20</definedName>
    <definedName name="A125197402K">Data2!$GE$1:$GE$10,Data2!$GE$11:$GE$20</definedName>
    <definedName name="A125197402K_Data">Data2!$GE$11:$GE$20</definedName>
    <definedName name="A125197402K_Latest">Data2!$GE$20</definedName>
    <definedName name="A125197406V">Data2!$GH$1:$GH$10,Data2!$GH$11:$GH$20</definedName>
    <definedName name="A125197406V_Data">Data2!$GH$11:$GH$20</definedName>
    <definedName name="A125197406V_Latest">Data2!$GH$20</definedName>
    <definedName name="A125197410K">Data2!$GW$1:$GW$10,Data2!$GW$11:$GW$20</definedName>
    <definedName name="A125197410K_Data">Data2!$GW$11:$GW$20</definedName>
    <definedName name="A125197410K_Latest">Data2!$GW$20</definedName>
    <definedName name="A125197414V">Data2!$HC$1:$HC$10,Data2!$HC$11:$HC$20</definedName>
    <definedName name="A125197414V_Data">Data2!$HC$11:$HC$20</definedName>
    <definedName name="A125197414V_Latest">Data2!$HC$20</definedName>
    <definedName name="A125197418C">Data3!$F$1:$F$10,Data3!$F$11:$F$20</definedName>
    <definedName name="A125197418C_Data">Data3!$F$11:$F$20</definedName>
    <definedName name="A125197418C_Latest">Data3!$F$20</definedName>
    <definedName name="A125197422V">Data2!$IG$1:$IG$10,Data2!$IG$11:$IG$20</definedName>
    <definedName name="A125197422V_Data">Data2!$IG$11:$IG$20</definedName>
    <definedName name="A125197422V_Latest">Data2!$IG$20</definedName>
    <definedName name="A125197426C">Data3!$C$1:$C$10,Data3!$C$11:$C$20</definedName>
    <definedName name="A125197426C_Data">Data3!$C$11:$C$20</definedName>
    <definedName name="A125197426C_Latest">Data3!$C$20</definedName>
    <definedName name="A125197430V">Data2!$HO$1:$HO$10,Data2!$HO$11:$HO$20</definedName>
    <definedName name="A125197430V_Data">Data2!$HO$11:$HO$20</definedName>
    <definedName name="A125197430V_Latest">Data2!$HO$20</definedName>
    <definedName name="A125197434C">Data2!$HX$1:$HX$10,Data2!$HX$11:$HX$20</definedName>
    <definedName name="A125197434C_Data">Data2!$HX$11:$HX$20</definedName>
    <definedName name="A125197434C_Latest">Data2!$HX$20</definedName>
    <definedName name="A125197438L">Data2!$IA$1:$IA$10,Data2!$IA$11:$IA$20</definedName>
    <definedName name="A125197438L_Data">Data2!$IA$11:$IA$20</definedName>
    <definedName name="A125197438L_Latest">Data2!$IA$20</definedName>
    <definedName name="A125197442C">Data2!$ID$1:$ID$10,Data2!$ID$11:$ID$20</definedName>
    <definedName name="A125197442C_Data">Data2!$ID$11:$ID$20</definedName>
    <definedName name="A125197442C_Latest">Data2!$ID$20</definedName>
    <definedName name="A125197446L">Data2!$IM$1:$IM$10,Data2!$IM$11:$IM$20</definedName>
    <definedName name="A125197446L_Data">Data2!$IM$11:$IM$20</definedName>
    <definedName name="A125197446L_Latest">Data2!$IM$20</definedName>
    <definedName name="A125197450C">Data2!$HL$1:$HL$10,Data2!$HL$11:$HL$20</definedName>
    <definedName name="A125197450C_Data">Data2!$HL$11:$HL$20</definedName>
    <definedName name="A125197450C_Latest">Data2!$HL$20</definedName>
    <definedName name="A125197454L">Data2!$HR$1:$HR$10,Data2!$HR$11:$HR$20</definedName>
    <definedName name="A125197454L_Data">Data2!$HR$11:$HR$20</definedName>
    <definedName name="A125197454L_Latest">Data2!$HR$20</definedName>
    <definedName name="A125197458W">Data2!$HU$1:$HU$10,Data2!$HU$11:$HU$20</definedName>
    <definedName name="A125197458W_Data">Data2!$HU$11:$HU$20</definedName>
    <definedName name="A125197458W_Latest">Data2!$HU$20</definedName>
    <definedName name="A125197462L">Data2!$IJ$1:$IJ$10,Data2!$IJ$11:$IJ$20</definedName>
    <definedName name="A125197462L_Data">Data2!$IJ$11:$IJ$20</definedName>
    <definedName name="A125197462L_Latest">Data2!$IJ$20</definedName>
    <definedName name="A125197466W">Data2!$IP$1:$IP$10,Data2!$IP$11:$IP$20</definedName>
    <definedName name="A125197466W_Data">Data2!$IP$11:$IP$20</definedName>
    <definedName name="A125197466W_Latest">Data2!$IP$20</definedName>
    <definedName name="A125197470L">Data2!$V$1:$V$10,Data2!$V$11:$V$20</definedName>
    <definedName name="A125197470L_Data">Data2!$V$11:$V$20</definedName>
    <definedName name="A125197470L_Latest">Data2!$V$20</definedName>
    <definedName name="A125197474W">Data2!$G$1:$G$10,Data2!$G$11:$G$20</definedName>
    <definedName name="A125197474W_Data">Data2!$G$11:$G$20</definedName>
    <definedName name="A125197474W_Latest">Data2!$G$20</definedName>
    <definedName name="A125197478F">Data2!$S$1:$S$10,Data2!$S$11:$S$20</definedName>
    <definedName name="A125197478F_Data">Data2!$S$11:$S$20</definedName>
    <definedName name="A125197478F_Latest">Data2!$S$20</definedName>
    <definedName name="A125197482W">Data1!$IE$1:$IE$10,Data1!$IE$11:$IE$20</definedName>
    <definedName name="A125197482W_Data">Data1!$IE$11:$IE$20</definedName>
    <definedName name="A125197482W_Latest">Data1!$IE$20</definedName>
    <definedName name="A125197486F">Data1!$IN$1:$IN$10,Data1!$IN$11:$IN$20</definedName>
    <definedName name="A125197486F_Data">Data1!$IN$11:$IN$20</definedName>
    <definedName name="A125197486F_Latest">Data1!$IN$20</definedName>
    <definedName name="A125197490W">Data1!$IQ$1:$IQ$10,Data1!$IQ$11:$IQ$20</definedName>
    <definedName name="A125197490W_Data">Data1!$IQ$11:$IQ$20</definedName>
    <definedName name="A125197490W_Latest">Data1!$IQ$20</definedName>
    <definedName name="A125197494F">Data2!$D$1:$D$10,Data2!$D$11:$D$20</definedName>
    <definedName name="A125197494F_Data">Data2!$D$11:$D$20</definedName>
    <definedName name="A125197494F_Latest">Data2!$D$20</definedName>
    <definedName name="A125197498R">Data2!$M$1:$M$10,Data2!$M$11:$M$20</definedName>
    <definedName name="A125197498R_Data">Data2!$M$11:$M$20</definedName>
    <definedName name="A125197498R_Latest">Data2!$M$20</definedName>
    <definedName name="A125197502V">Data1!$IB$1:$IB$10,Data1!$IB$11:$IB$20</definedName>
    <definedName name="A125197502V_Data">Data1!$IB$11:$IB$20</definedName>
    <definedName name="A125197502V_Latest">Data1!$IB$20</definedName>
    <definedName name="A125197506C">Data1!$IH$1:$IH$10,Data1!$IH$11:$IH$20</definedName>
    <definedName name="A125197506C_Data">Data1!$IH$11:$IH$20</definedName>
    <definedName name="A125197506C_Latest">Data1!$IH$20</definedName>
    <definedName name="A125197510V">Data1!$IK$1:$IK$10,Data1!$IK$11:$IK$20</definedName>
    <definedName name="A125197510V_Data">Data1!$IK$11:$IK$20</definedName>
    <definedName name="A125197510V_Latest">Data1!$IK$20</definedName>
    <definedName name="A125197514C">Data2!$J$1:$J$10,Data2!$J$11:$J$20</definedName>
    <definedName name="A125197514C_Data">Data2!$J$11:$J$20</definedName>
    <definedName name="A125197514C_Latest">Data2!$J$20</definedName>
    <definedName name="A125197518L">Data2!$P$1:$P$10,Data2!$P$11:$P$20</definedName>
    <definedName name="A125197518L_Data">Data2!$P$11:$P$20</definedName>
    <definedName name="A125197518L_Latest">Data2!$P$20</definedName>
    <definedName name="A125197522C">Data2!$CV$1:$CV$10,Data2!$CV$11:$CV$20</definedName>
    <definedName name="A125197522C_Data">Data2!$CV$11:$CV$20</definedName>
    <definedName name="A125197522C_Latest">Data2!$CV$20</definedName>
    <definedName name="A125197526L">Data2!$CG$1:$CG$10,Data2!$CG$11:$CG$20</definedName>
    <definedName name="A125197526L_Data">Data2!$CG$11:$CG$20</definedName>
    <definedName name="A125197526L_Latest">Data2!$CG$20</definedName>
    <definedName name="A125197530C">Data2!$CS$1:$CS$10,Data2!$CS$11:$CS$20</definedName>
    <definedName name="A125197530C_Data">Data2!$CS$11:$CS$20</definedName>
    <definedName name="A125197530C_Latest">Data2!$CS$20</definedName>
    <definedName name="A125197534L">Data2!$BO$1:$BO$10,Data2!$BO$11:$BO$20</definedName>
    <definedName name="A125197534L_Data">Data2!$BO$11:$BO$20</definedName>
    <definedName name="A125197534L_Latest">Data2!$BO$20</definedName>
    <definedName name="A125197538W">Data2!$BX$1:$BX$10,Data2!$BX$11:$BX$20</definedName>
    <definedName name="A125197538W_Data">Data2!$BX$11:$BX$20</definedName>
    <definedName name="A125197538W_Latest">Data2!$BX$20</definedName>
    <definedName name="A125197542L">Data2!$CA$1:$CA$10,Data2!$CA$11:$CA$20</definedName>
    <definedName name="A125197542L_Data">Data2!$CA$11:$CA$20</definedName>
    <definedName name="A125197542L_Latest">Data2!$CA$20</definedName>
    <definedName name="A125197546W">Data2!$CD$1:$CD$10,Data2!$CD$11:$CD$20</definedName>
    <definedName name="A125197546W_Data">Data2!$CD$11:$CD$20</definedName>
    <definedName name="A125197546W_Latest">Data2!$CD$20</definedName>
    <definedName name="A125197550L">Data2!$CM$1:$CM$10,Data2!$CM$11:$CM$20</definedName>
    <definedName name="A125197550L_Data">Data2!$CM$11:$CM$20</definedName>
    <definedName name="A125197550L_Latest">Data2!$CM$20</definedName>
    <definedName name="A125197554W">Data2!$BL$1:$BL$10,Data2!$BL$11:$BL$20</definedName>
    <definedName name="A125197554W_Data">Data2!$BL$11:$BL$20</definedName>
    <definedName name="A125197554W_Latest">Data2!$BL$20</definedName>
    <definedName name="A125197558F">Data2!$BR$1:$BR$10,Data2!$BR$11:$BR$20</definedName>
    <definedName name="A125197558F_Data">Data2!$BR$11:$BR$20</definedName>
    <definedName name="A125197558F_Latest">Data2!$BR$20</definedName>
    <definedName name="A125197562W">Data2!$BU$1:$BU$10,Data2!$BU$11:$BU$20</definedName>
    <definedName name="A125197562W_Data">Data2!$BU$11:$BU$20</definedName>
    <definedName name="A125197562W_Latest">Data2!$BU$20</definedName>
    <definedName name="A125197566F">Data2!$CJ$1:$CJ$10,Data2!$CJ$11:$CJ$20</definedName>
    <definedName name="A125197566F_Data">Data2!$CJ$11:$CJ$20</definedName>
    <definedName name="A125197566F_Latest">Data2!$CJ$20</definedName>
    <definedName name="A125197570W">Data2!$CP$1:$CP$10,Data2!$CP$11:$CP$20</definedName>
    <definedName name="A125197570W_Data">Data2!$CP$11:$CP$20</definedName>
    <definedName name="A125197570W_Latest">Data2!$CP$20</definedName>
    <definedName name="A125197574F">Data2!$EI$1:$EI$10,Data2!$EI$11:$EI$20</definedName>
    <definedName name="A125197574F_Data">Data2!$EI$11:$EI$20</definedName>
    <definedName name="A125197574F_Latest">Data2!$EI$20</definedName>
    <definedName name="A125197578R">Data2!$DT$1:$DT$10,Data2!$DT$11:$DT$20</definedName>
    <definedName name="A125197578R_Data">Data2!$DT$11:$DT$20</definedName>
    <definedName name="A125197578R_Latest">Data2!$DT$20</definedName>
    <definedName name="A125197582F">Data2!$EF$1:$EF$10,Data2!$EF$11:$EF$20</definedName>
    <definedName name="A125197582F_Data">Data2!$EF$11:$EF$20</definedName>
    <definedName name="A125197582F_Latest">Data2!$EF$20</definedName>
    <definedName name="A125197586R">Data2!$DB$1:$DB$10,Data2!$DB$11:$DB$20</definedName>
    <definedName name="A125197586R_Data">Data2!$DB$11:$DB$20</definedName>
    <definedName name="A125197586R_Latest">Data2!$DB$20</definedName>
    <definedName name="A125197590F">Data2!$DK$1:$DK$10,Data2!$DK$11:$DK$20</definedName>
    <definedName name="A125197590F_Data">Data2!$DK$11:$DK$20</definedName>
    <definedName name="A125197590F_Latest">Data2!$DK$20</definedName>
    <definedName name="A125197594R">Data2!$DN$1:$DN$10,Data2!$DN$11:$DN$20</definedName>
    <definedName name="A125197594R_Data">Data2!$DN$11:$DN$20</definedName>
    <definedName name="A125197594R_Latest">Data2!$DN$20</definedName>
    <definedName name="A125197598X">Data2!$DQ$1:$DQ$10,Data2!$DQ$11:$DQ$20</definedName>
    <definedName name="A125197598X_Data">Data2!$DQ$11:$DQ$20</definedName>
    <definedName name="A125197598X_Latest">Data2!$DQ$20</definedName>
    <definedName name="A125197602C">Data2!$DZ$1:$DZ$10,Data2!$DZ$11:$DZ$20</definedName>
    <definedName name="A125197602C_Data">Data2!$DZ$11:$DZ$20</definedName>
    <definedName name="A125197602C_Latest">Data2!$DZ$20</definedName>
    <definedName name="A125197606L">Data2!$CY$1:$CY$10,Data2!$CY$11:$CY$20</definedName>
    <definedName name="A125197606L_Data">Data2!$CY$11:$CY$20</definedName>
    <definedName name="A125197606L_Latest">Data2!$CY$20</definedName>
    <definedName name="A125197610C">Data2!$DE$1:$DE$10,Data2!$DE$11:$DE$20</definedName>
    <definedName name="A125197610C_Data">Data2!$DE$11:$DE$20</definedName>
    <definedName name="A125197610C_Latest">Data2!$DE$20</definedName>
    <definedName name="A125197614L">Data2!$DH$1:$DH$10,Data2!$DH$11:$DH$20</definedName>
    <definedName name="A125197614L_Data">Data2!$DH$11:$DH$20</definedName>
    <definedName name="A125197614L_Latest">Data2!$DH$20</definedName>
    <definedName name="A125197618W">Data2!$DW$1:$DW$10,Data2!$DW$11:$DW$20</definedName>
    <definedName name="A125197618W_Data">Data2!$DW$11:$DW$20</definedName>
    <definedName name="A125197618W_Latest">Data2!$DW$20</definedName>
    <definedName name="A125197622L">Data2!$EC$1:$EC$10,Data2!$EC$11:$EC$20</definedName>
    <definedName name="A125197622L_Data">Data2!$EC$11:$EC$20</definedName>
    <definedName name="A125197622L_Latest">Data2!$EC$20</definedName>
    <definedName name="A125197626W">Data1!$DL$1:$DL$10,Data1!$DL$11:$DL$20</definedName>
    <definedName name="A125197626W_Data">Data1!$DL$11:$DL$20</definedName>
    <definedName name="A125197626W_Latest">Data1!$DL$20</definedName>
    <definedName name="A125197630L">Data1!$CW$1:$CW$10,Data1!$CW$11:$CW$20</definedName>
    <definedName name="A125197630L_Data">Data1!$CW$11:$CW$20</definedName>
    <definedName name="A125197630L_Latest">Data1!$CW$20</definedName>
    <definedName name="A125197634W">Data1!$DI$1:$DI$10,Data1!$DI$11:$DI$20</definedName>
    <definedName name="A125197634W_Data">Data1!$DI$11:$DI$20</definedName>
    <definedName name="A125197634W_Latest">Data1!$DI$20</definedName>
    <definedName name="A125197638F">Data1!$CE$1:$CE$10,Data1!$CE$11:$CE$20</definedName>
    <definedName name="A125197638F_Data">Data1!$CE$11:$CE$20</definedName>
    <definedName name="A125197638F_Latest">Data1!$CE$20</definedName>
    <definedName name="A125197642W">Data1!$CN$1:$CN$10,Data1!$CN$11:$CN$20</definedName>
    <definedName name="A125197642W_Data">Data1!$CN$11:$CN$20</definedName>
    <definedName name="A125197642W_Latest">Data1!$CN$20</definedName>
    <definedName name="A125197646F">Data1!$CQ$1:$CQ$10,Data1!$CQ$11:$CQ$20</definedName>
    <definedName name="A125197646F_Data">Data1!$CQ$11:$CQ$20</definedName>
    <definedName name="A125197646F_Latest">Data1!$CQ$20</definedName>
    <definedName name="A125197650W">Data1!$CT$1:$CT$10,Data1!$CT$11:$CT$20</definedName>
    <definedName name="A125197650W_Data">Data1!$CT$11:$CT$20</definedName>
    <definedName name="A125197650W_Latest">Data1!$CT$20</definedName>
    <definedName name="A125197654F">Data1!$DC$1:$DC$10,Data1!$DC$11:$DC$20</definedName>
    <definedName name="A125197654F_Data">Data1!$DC$11:$DC$20</definedName>
    <definedName name="A125197654F_Latest">Data1!$DC$20</definedName>
    <definedName name="A125197658R">Data1!$CB$1:$CB$10,Data1!$CB$11:$CB$20</definedName>
    <definedName name="A125197658R_Data">Data1!$CB$11:$CB$20</definedName>
    <definedName name="A125197658R_Latest">Data1!$CB$20</definedName>
    <definedName name="A125197662F">Data1!$CH$1:$CH$10,Data1!$CH$11:$CH$20</definedName>
    <definedName name="A125197662F_Data">Data1!$CH$11:$CH$20</definedName>
    <definedName name="A125197662F_Latest">Data1!$CH$20</definedName>
    <definedName name="A125197666R">Data1!$CK$1:$CK$10,Data1!$CK$11:$CK$20</definedName>
    <definedName name="A125197666R_Data">Data1!$CK$11:$CK$20</definedName>
    <definedName name="A125197666R_Latest">Data1!$CK$20</definedName>
    <definedName name="A125197670F">Data1!$CZ$1:$CZ$10,Data1!$CZ$11:$CZ$20</definedName>
    <definedName name="A125197670F_Data">Data1!$CZ$11:$CZ$20</definedName>
    <definedName name="A125197670F_Latest">Data1!$CZ$20</definedName>
    <definedName name="A125197674R">Data1!$DF$1:$DF$10,Data1!$DF$11:$DF$20</definedName>
    <definedName name="A125197674R_Data">Data1!$DF$11:$DF$20</definedName>
    <definedName name="A125197674R_Latest">Data1!$DF$20</definedName>
    <definedName name="A125198094L">Data1!$HY$1:$HY$10,Data1!$HY$11:$HY$20</definedName>
    <definedName name="A125198094L_Data">Data1!$HY$11:$HY$20</definedName>
    <definedName name="A125198094L_Latest">Data1!$HY$20</definedName>
    <definedName name="A125198098W">Data1!$HJ$1:$HJ$10,Data1!$HJ$11:$HJ$20</definedName>
    <definedName name="A125198098W_Data">Data1!$HJ$11:$HJ$20</definedName>
    <definedName name="A125198098W_Latest">Data1!$HJ$20</definedName>
    <definedName name="A125198102A">Data1!$HV$1:$HV$10,Data1!$HV$11:$HV$20</definedName>
    <definedName name="A125198102A_Data">Data1!$HV$11:$HV$20</definedName>
    <definedName name="A125198102A_Latest">Data1!$HV$20</definedName>
    <definedName name="A125198106K">Data1!$GR$1:$GR$10,Data1!$GR$11:$GR$20</definedName>
    <definedName name="A125198106K_Data">Data1!$GR$11:$GR$20</definedName>
    <definedName name="A125198106K_Latest">Data1!$GR$20</definedName>
    <definedName name="A125198110A">Data1!$HA$1:$HA$10,Data1!$HA$11:$HA$20</definedName>
    <definedName name="A125198110A_Data">Data1!$HA$11:$HA$20</definedName>
    <definedName name="A125198110A_Latest">Data1!$HA$20</definedName>
    <definedName name="A125198114K">Data1!$HD$1:$HD$10,Data1!$HD$11:$HD$20</definedName>
    <definedName name="A125198114K_Data">Data1!$HD$11:$HD$20</definedName>
    <definedName name="A125198114K_Latest">Data1!$HD$20</definedName>
    <definedName name="A125198118V">Data1!$HG$1:$HG$10,Data1!$HG$11:$HG$20</definedName>
    <definedName name="A125198118V_Data">Data1!$HG$11:$HG$20</definedName>
    <definedName name="A125198118V_Latest">Data1!$HG$20</definedName>
    <definedName name="A125198122K">Data1!$HP$1:$HP$10,Data1!$HP$11:$HP$20</definedName>
    <definedName name="A125198122K_Data">Data1!$HP$11:$HP$20</definedName>
    <definedName name="A125198122K_Latest">Data1!$HP$20</definedName>
    <definedName name="A125198126V">Data1!$GO$1:$GO$10,Data1!$GO$11:$GO$20</definedName>
    <definedName name="A125198126V_Data">Data1!$GO$11:$GO$20</definedName>
    <definedName name="A125198126V_Latest">Data1!$GO$20</definedName>
    <definedName name="A125198130K">Data1!$GU$1:$GU$10,Data1!$GU$11:$GU$20</definedName>
    <definedName name="A125198130K_Data">Data1!$GU$11:$GU$20</definedName>
    <definedName name="A125198130K_Latest">Data1!$GU$20</definedName>
    <definedName name="A125198134V">Data1!$GX$1:$GX$10,Data1!$GX$11:$GX$20</definedName>
    <definedName name="A125198134V_Data">Data1!$GX$11:$GX$20</definedName>
    <definedName name="A125198134V_Latest">Data1!$GX$20</definedName>
    <definedName name="A125198138C">Data1!$HM$1:$HM$10,Data1!$HM$11:$HM$20</definedName>
    <definedName name="A125198138C_Data">Data1!$HM$11:$HM$20</definedName>
    <definedName name="A125198138C_Latest">Data1!$HM$20</definedName>
    <definedName name="A125198142V">Data1!$HS$1:$HS$10,Data1!$HS$11:$HS$20</definedName>
    <definedName name="A125198142V_Data">Data1!$HS$11:$HS$20</definedName>
    <definedName name="A125198142V_Latest">Data1!$HS$20</definedName>
    <definedName name="A125198562R">Data1!$BY$1:$BY$10,Data1!$BY$11:$BY$20</definedName>
    <definedName name="A125198562R_Data">Data1!$BY$11:$BY$20</definedName>
    <definedName name="A125198562R_Latest">Data1!$BY$20</definedName>
    <definedName name="A125198566X">Data1!$BJ$1:$BJ$10,Data1!$BJ$11:$BJ$20</definedName>
    <definedName name="A125198566X_Data">Data1!$BJ$11:$BJ$20</definedName>
    <definedName name="A125198566X_Latest">Data1!$BJ$20</definedName>
    <definedName name="A125198570R">Data1!$BV$1:$BV$10,Data1!$BV$11:$BV$20</definedName>
    <definedName name="A125198570R_Data">Data1!$BV$11:$BV$20</definedName>
    <definedName name="A125198570R_Latest">Data1!$BV$20</definedName>
    <definedName name="A125198574X">Data1!$AR$1:$AR$10,Data1!$AR$11:$AR$20</definedName>
    <definedName name="A125198574X_Data">Data1!$AR$11:$AR$20</definedName>
    <definedName name="A125198574X_Latest">Data1!$AR$20</definedName>
    <definedName name="A125198578J">Data1!$BA$1:$BA$10,Data1!$BA$11:$BA$20</definedName>
    <definedName name="A125198578J_Data">Data1!$BA$11:$BA$20</definedName>
    <definedName name="A125198578J_Latest">Data1!$BA$20</definedName>
    <definedName name="A125198582X">Data1!$BD$1:$BD$10,Data1!$BD$11:$BD$20</definedName>
    <definedName name="A125198582X_Data">Data1!$BD$11:$BD$20</definedName>
    <definedName name="A125198582X_Latest">Data1!$BD$20</definedName>
    <definedName name="A125198586J">Data1!$BG$1:$BG$10,Data1!$BG$11:$BG$20</definedName>
    <definedName name="A125198586J_Data">Data1!$BG$11:$BG$20</definedName>
    <definedName name="A125198586J_Latest">Data1!$BG$20</definedName>
    <definedName name="A125198590X">Data1!$BP$1:$BP$10,Data1!$BP$11:$BP$20</definedName>
    <definedName name="A125198590X_Data">Data1!$BP$11:$BP$20</definedName>
    <definedName name="A125198590X_Latest">Data1!$BP$20</definedName>
    <definedName name="A125198594J">Data1!$AO$1:$AO$10,Data1!$AO$11:$AO$20</definedName>
    <definedName name="A125198594J_Data">Data1!$AO$11:$AO$20</definedName>
    <definedName name="A125198594J_Latest">Data1!$AO$20</definedName>
    <definedName name="A125198598T">Data1!$AU$1:$AU$10,Data1!$AU$11:$AU$20</definedName>
    <definedName name="A125198598T_Data">Data1!$AU$11:$AU$20</definedName>
    <definedName name="A125198598T_Latest">Data1!$AU$20</definedName>
    <definedName name="A125198602W">Data1!$AX$1:$AX$10,Data1!$AX$11:$AX$20</definedName>
    <definedName name="A125198602W_Data">Data1!$AX$11:$AX$20</definedName>
    <definedName name="A125198602W_Latest">Data1!$AX$20</definedName>
    <definedName name="A125198606F">Data1!$BM$1:$BM$10,Data1!$BM$11:$BM$20</definedName>
    <definedName name="A125198606F_Data">Data1!$BM$11:$BM$20</definedName>
    <definedName name="A125198606F_Latest">Data1!$BM$20</definedName>
    <definedName name="A125198610W">Data1!$BS$1:$BS$10,Data1!$BS$11:$BS$20</definedName>
    <definedName name="A125198610W_Data">Data1!$BS$11:$BS$20</definedName>
    <definedName name="A125198610W_Latest">Data1!$BS$20</definedName>
    <definedName name="A125199030V">Data1!$EY$1:$EY$10,Data1!$EY$11:$EY$20</definedName>
    <definedName name="A125199030V_Data">Data1!$EY$11:$EY$20</definedName>
    <definedName name="A125199030V_Latest">Data1!$EY$20</definedName>
    <definedName name="A125199034C">Data1!$EJ$1:$EJ$10,Data1!$EJ$11:$EJ$20</definedName>
    <definedName name="A125199034C_Data">Data1!$EJ$11:$EJ$20</definedName>
    <definedName name="A125199034C_Latest">Data1!$EJ$20</definedName>
    <definedName name="A125199038L">Data1!$EV$1:$EV$10,Data1!$EV$11:$EV$20</definedName>
    <definedName name="A125199038L_Data">Data1!$EV$11:$EV$20</definedName>
    <definedName name="A125199038L_Latest">Data1!$EV$20</definedName>
    <definedName name="A125199042C">Data1!$DR$1:$DR$10,Data1!$DR$11:$DR$20</definedName>
    <definedName name="A125199042C_Data">Data1!$DR$11:$DR$20</definedName>
    <definedName name="A125199042C_Latest">Data1!$DR$20</definedName>
    <definedName name="A125199046L">Data1!$EA$1:$EA$10,Data1!$EA$11:$EA$20</definedName>
    <definedName name="A125199046L_Data">Data1!$EA$11:$EA$20</definedName>
    <definedName name="A125199046L_Latest">Data1!$EA$20</definedName>
    <definedName name="A125199050C">Data1!$ED$1:$ED$10,Data1!$ED$11:$ED$20</definedName>
    <definedName name="A125199050C_Data">Data1!$ED$11:$ED$20</definedName>
    <definedName name="A125199050C_Latest">Data1!$ED$20</definedName>
    <definedName name="A125199054L">Data1!$EG$1:$EG$10,Data1!$EG$11:$EG$20</definedName>
    <definedName name="A125199054L_Data">Data1!$EG$11:$EG$20</definedName>
    <definedName name="A125199054L_Latest">Data1!$EG$20</definedName>
    <definedName name="A125199058W">Data1!$EP$1:$EP$10,Data1!$EP$11:$EP$20</definedName>
    <definedName name="A125199058W_Data">Data1!$EP$11:$EP$20</definedName>
    <definedName name="A125199058W_Latest">Data1!$EP$20</definedName>
    <definedName name="A125199062L">Data1!$DO$1:$DO$10,Data1!$DO$11:$DO$20</definedName>
    <definedName name="A125199062L_Data">Data1!$DO$11:$DO$20</definedName>
    <definedName name="A125199062L_Latest">Data1!$DO$20</definedName>
    <definedName name="A125199066W">Data1!$DU$1:$DU$10,Data1!$DU$11:$DU$20</definedName>
    <definedName name="A125199066W_Data">Data1!$DU$11:$DU$20</definedName>
    <definedName name="A125199066W_Latest">Data1!$DU$20</definedName>
    <definedName name="A125199070L">Data1!$DX$1:$DX$10,Data1!$DX$11:$DX$20</definedName>
    <definedName name="A125199070L_Data">Data1!$DX$11:$DX$20</definedName>
    <definedName name="A125199070L_Latest">Data1!$DX$20</definedName>
    <definedName name="A125199074W">Data1!$EM$1:$EM$10,Data1!$EM$11:$EM$20</definedName>
    <definedName name="A125199074W_Data">Data1!$EM$11:$EM$20</definedName>
    <definedName name="A125199074W_Latest">Data1!$EM$20</definedName>
    <definedName name="A125199078F">Data1!$ES$1:$ES$10,Data1!$ES$11:$ES$20</definedName>
    <definedName name="A125199078F_Data">Data1!$ES$11:$ES$20</definedName>
    <definedName name="A125199078F_Latest">Data1!$ES$20</definedName>
    <definedName name="A125199498A">Data1!$GL$1:$GL$10,Data1!$GL$11:$GL$20</definedName>
    <definedName name="A125199498A_Data">Data1!$GL$11:$GL$20</definedName>
    <definedName name="A125199498A_Latest">Data1!$GL$20</definedName>
    <definedName name="A125199502F">Data1!$FW$1:$FW$10,Data1!$FW$11:$FW$20</definedName>
    <definedName name="A125199502F_Data">Data1!$FW$11:$FW$20</definedName>
    <definedName name="A125199502F_Latest">Data1!$FW$20</definedName>
    <definedName name="A125199506R">Data1!$GI$1:$GI$10,Data1!$GI$11:$GI$20</definedName>
    <definedName name="A125199506R_Data">Data1!$GI$11:$GI$20</definedName>
    <definedName name="A125199506R_Latest">Data1!$GI$20</definedName>
    <definedName name="A125199510F">Data1!$FE$1:$FE$10,Data1!$FE$11:$FE$20</definedName>
    <definedName name="A125199510F_Data">Data1!$FE$11:$FE$20</definedName>
    <definedName name="A125199510F_Latest">Data1!$FE$20</definedName>
    <definedName name="A125199514R">Data1!$FN$1:$FN$10,Data1!$FN$11:$FN$20</definedName>
    <definedName name="A125199514R_Data">Data1!$FN$11:$FN$20</definedName>
    <definedName name="A125199514R_Latest">Data1!$FN$20</definedName>
    <definedName name="A125199518X">Data1!$FQ$1:$FQ$10,Data1!$FQ$11:$FQ$20</definedName>
    <definedName name="A125199518X_Data">Data1!$FQ$11:$FQ$20</definedName>
    <definedName name="A125199518X_Latest">Data1!$FQ$20</definedName>
    <definedName name="A125199522R">Data1!$FT$1:$FT$10,Data1!$FT$11:$FT$20</definedName>
    <definedName name="A125199522R_Data">Data1!$FT$11:$FT$20</definedName>
    <definedName name="A125199522R_Latest">Data1!$FT$20</definedName>
    <definedName name="A125199526X">Data1!$GC$1:$GC$10,Data1!$GC$11:$GC$20</definedName>
    <definedName name="A125199526X_Data">Data1!$GC$11:$GC$20</definedName>
    <definedName name="A125199526X_Latest">Data1!$GC$20</definedName>
    <definedName name="A125199530R">Data1!$FB$1:$FB$10,Data1!$FB$11:$FB$20</definedName>
    <definedName name="A125199530R_Data">Data1!$FB$11:$FB$20</definedName>
    <definedName name="A125199530R_Latest">Data1!$FB$20</definedName>
    <definedName name="A125199534X">Data1!$FH$1:$FH$10,Data1!$FH$11:$FH$20</definedName>
    <definedName name="A125199534X_Data">Data1!$FH$11:$FH$20</definedName>
    <definedName name="A125199534X_Latest">Data1!$FH$20</definedName>
    <definedName name="A125199538J">Data1!$FK$1:$FK$10,Data1!$FK$11:$FK$20</definedName>
    <definedName name="A125199538J_Data">Data1!$FK$11:$FK$20</definedName>
    <definedName name="A125199538J_Latest">Data1!$FK$20</definedName>
    <definedName name="A125199542X">Data1!$FZ$1:$FZ$10,Data1!$FZ$11:$FZ$20</definedName>
    <definedName name="A125199542X_Data">Data1!$FZ$11:$FZ$20</definedName>
    <definedName name="A125199542X_Latest">Data1!$FZ$20</definedName>
    <definedName name="A125199546J">Data1!$GF$1:$GF$10,Data1!$GF$11:$GF$20</definedName>
    <definedName name="A125199546J_Data">Data1!$GF$11:$GF$20</definedName>
    <definedName name="A125199546J_Latest">Data1!$GF$20</definedName>
    <definedName name="A125199966C">Data1!$AN$1:$AN$10,Data1!$AN$11:$AN$20</definedName>
    <definedName name="A125199966C_Data">Data1!$AN$11:$AN$20</definedName>
    <definedName name="A125199966C_Latest">Data1!$AN$20</definedName>
    <definedName name="A125199970V">Data1!$Y$1:$Y$10,Data1!$Y$11:$Y$20</definedName>
    <definedName name="A125199970V_Data">Data1!$Y$11:$Y$20</definedName>
    <definedName name="A125199970V_Latest">Data1!$Y$20</definedName>
    <definedName name="A125199974C">Data1!$AK$1:$AK$10,Data1!$AK$11:$AK$20</definedName>
    <definedName name="A125199974C_Data">Data1!$AK$11:$AK$20</definedName>
    <definedName name="A125199974C_Latest">Data1!$AK$20</definedName>
    <definedName name="A125199978L">Data1!$G$1:$G$10,Data1!$G$11:$G$20</definedName>
    <definedName name="A125199978L_Data">Data1!$G$11:$G$20</definedName>
    <definedName name="A125199978L_Latest">Data1!$G$20</definedName>
    <definedName name="A125199982C">Data1!$P$1:$P$10,Data1!$P$11:$P$20</definedName>
    <definedName name="A125199982C_Data">Data1!$P$11:$P$20</definedName>
    <definedName name="A125199982C_Latest">Data1!$P$20</definedName>
    <definedName name="A125199986L">Data1!$S$1:$S$10,Data1!$S$11:$S$20</definedName>
    <definedName name="A125199986L_Data">Data1!$S$11:$S$20</definedName>
    <definedName name="A125199986L_Latest">Data1!$S$20</definedName>
    <definedName name="A125199990C">Data1!$V$1:$V$10,Data1!$V$11:$V$20</definedName>
    <definedName name="A125199990C_Data">Data1!$V$11:$V$20</definedName>
    <definedName name="A125199990C_Latest">Data1!$V$20</definedName>
    <definedName name="A125199994L">Data1!$AE$1:$AE$10,Data1!$AE$11:$AE$20</definedName>
    <definedName name="A125199994L_Data">Data1!$AE$11:$AE$20</definedName>
    <definedName name="A125199994L_Latest">Data1!$AE$20</definedName>
    <definedName name="A125199998W">Data1!$D$1:$D$10,Data1!$D$11:$D$20</definedName>
    <definedName name="A125199998W_Data">Data1!$D$11:$D$20</definedName>
    <definedName name="A125199998W_Latest">Data1!$D$20</definedName>
    <definedName name="A125200002T">Data1!$J$1:$J$10,Data1!$J$11:$J$20</definedName>
    <definedName name="A125200002T_Data">Data1!$J$11:$J$20</definedName>
    <definedName name="A125200002T_Latest">Data1!$J$20</definedName>
    <definedName name="A125200006A">Data1!$M$1:$M$10,Data1!$M$11:$M$20</definedName>
    <definedName name="A125200006A_Data">Data1!$M$11:$M$20</definedName>
    <definedName name="A125200006A_Latest">Data1!$M$20</definedName>
    <definedName name="A125200010T">Data1!$AB$1:$AB$10,Data1!$AB$11:$AB$20</definedName>
    <definedName name="A125200010T_Data">Data1!$AB$11:$AB$20</definedName>
    <definedName name="A125200010T_Latest">Data1!$AB$20</definedName>
    <definedName name="A125200014A">Data1!$AH$1:$AH$10,Data1!$AH$11:$AH$20</definedName>
    <definedName name="A125200014A_Data">Data1!$AH$11:$AH$20</definedName>
    <definedName name="A125200014A_Latest">Data1!$AH$20</definedName>
    <definedName name="A125200018K">Data3!$AU$1:$AU$10,Data3!$AU$11:$AU$20</definedName>
    <definedName name="A125200018K_Data">Data3!$AU$11:$AU$20</definedName>
    <definedName name="A125200018K_Latest">Data3!$AU$20</definedName>
    <definedName name="A125200022A">Data3!$AF$1:$AF$10,Data3!$AF$11:$AF$20</definedName>
    <definedName name="A125200022A_Data">Data3!$AF$11:$AF$20</definedName>
    <definedName name="A125200022A_Latest">Data3!$AF$20</definedName>
    <definedName name="A125200026K">Data3!$AR$1:$AR$10,Data3!$AR$11:$AR$20</definedName>
    <definedName name="A125200026K_Data">Data3!$AR$11:$AR$20</definedName>
    <definedName name="A125200026K_Latest">Data3!$AR$20</definedName>
    <definedName name="A125200030A">Data3!$N$1:$N$10,Data3!$N$11:$N$20</definedName>
    <definedName name="A125200030A_Data">Data3!$N$11:$N$20</definedName>
    <definedName name="A125200030A_Latest">Data3!$N$20</definedName>
    <definedName name="A125200034K">Data3!$W$1:$W$10,Data3!$W$11:$W$20</definedName>
    <definedName name="A125200034K_Data">Data3!$W$11:$W$20</definedName>
    <definedName name="A125200034K_Latest">Data3!$W$20</definedName>
    <definedName name="A125200038V">Data3!$Z$1:$Z$10,Data3!$Z$11:$Z$20</definedName>
    <definedName name="A125200038V_Data">Data3!$Z$11:$Z$20</definedName>
    <definedName name="A125200038V_Latest">Data3!$Z$20</definedName>
    <definedName name="A125200042K">Data3!$AC$1:$AC$10,Data3!$AC$11:$AC$20</definedName>
    <definedName name="A125200042K_Data">Data3!$AC$11:$AC$20</definedName>
    <definedName name="A125200042K_Latest">Data3!$AC$20</definedName>
    <definedName name="A125200046V">Data3!$AL$1:$AL$10,Data3!$AL$11:$AL$20</definedName>
    <definedName name="A125200046V_Data">Data3!$AL$11:$AL$20</definedName>
    <definedName name="A125200046V_Latest">Data3!$AL$20</definedName>
    <definedName name="A125200050K">Data3!$K$1:$K$10,Data3!$K$11:$K$20</definedName>
    <definedName name="A125200050K_Data">Data3!$K$11:$K$20</definedName>
    <definedName name="A125200050K_Latest">Data3!$K$20</definedName>
    <definedName name="A125200054V">Data3!$Q$1:$Q$10,Data3!$Q$11:$Q$20</definedName>
    <definedName name="A125200054V_Data">Data3!$Q$11:$Q$20</definedName>
    <definedName name="A125200054V_Latest">Data3!$Q$20</definedName>
    <definedName name="A125200058C">Data3!$T$1:$T$10,Data3!$T$11:$T$20</definedName>
    <definedName name="A125200058C_Data">Data3!$T$11:$T$20</definedName>
    <definedName name="A125200058C_Latest">Data3!$T$20</definedName>
    <definedName name="A125200062V">Data3!$AI$1:$AI$10,Data3!$AI$11:$AI$20</definedName>
    <definedName name="A125200062V_Data">Data3!$AI$11:$AI$20</definedName>
    <definedName name="A125200062V_Latest">Data3!$AI$20</definedName>
    <definedName name="A125200066C">Data3!$AO$1:$AO$10,Data3!$AO$11:$AO$20</definedName>
    <definedName name="A125200066C_Data">Data3!$AO$11:$AO$20</definedName>
    <definedName name="A125200066C_Latest">Data3!$AO$20</definedName>
    <definedName name="A125200070V">Data2!$BK$1:$BK$10,Data2!$BK$11:$BK$20</definedName>
    <definedName name="A125200070V_Data">Data2!$BK$11:$BK$20</definedName>
    <definedName name="A125200070V_Latest">Data2!$BK$20</definedName>
    <definedName name="A125200074C">Data2!$AV$1:$AV$10,Data2!$AV$11:$AV$20</definedName>
    <definedName name="A125200074C_Data">Data2!$AV$11:$AV$20</definedName>
    <definedName name="A125200074C_Latest">Data2!$AV$20</definedName>
    <definedName name="A125200078L">Data2!$BH$1:$BH$10,Data2!$BH$11:$BH$20</definedName>
    <definedName name="A125200078L_Data">Data2!$BH$11:$BH$20</definedName>
    <definedName name="A125200078L_Latest">Data2!$BH$20</definedName>
    <definedName name="A125200082C">Data2!$AD$1:$AD$10,Data2!$AD$11:$AD$20</definedName>
    <definedName name="A125200082C_Data">Data2!$AD$11:$AD$20</definedName>
    <definedName name="A125200082C_Latest">Data2!$AD$20</definedName>
    <definedName name="A125200086L">Data2!$AM$1:$AM$10,Data2!$AM$11:$AM$20</definedName>
    <definedName name="A125200086L_Data">Data2!$AM$11:$AM$20</definedName>
    <definedName name="A125200086L_Latest">Data2!$AM$20</definedName>
    <definedName name="A125200090C">Data2!$AP$1:$AP$10,Data2!$AP$11:$AP$20</definedName>
    <definedName name="A125200090C_Data">Data2!$AP$11:$AP$20</definedName>
    <definedName name="A125200090C_Latest">Data2!$AP$20</definedName>
    <definedName name="A125200094L">Data2!$AS$1:$AS$10,Data2!$AS$11:$AS$20</definedName>
    <definedName name="A125200094L_Data">Data2!$AS$11:$AS$20</definedName>
    <definedName name="A125200094L_Latest">Data2!$AS$20</definedName>
    <definedName name="A125200098W">Data2!$BB$1:$BB$10,Data2!$BB$11:$BB$20</definedName>
    <definedName name="A125200098W_Data">Data2!$BB$11:$BB$20</definedName>
    <definedName name="A125200098W_Latest">Data2!$BB$20</definedName>
    <definedName name="A125200102A">Data2!$AA$1:$AA$10,Data2!$AA$11:$AA$20</definedName>
    <definedName name="A125200102A_Data">Data2!$AA$11:$AA$20</definedName>
    <definedName name="A125200102A_Latest">Data2!$AA$20</definedName>
    <definedName name="A125200106K">Data2!$AG$1:$AG$10,Data2!$AG$11:$AG$20</definedName>
    <definedName name="A125200106K_Data">Data2!$AG$11:$AG$20</definedName>
    <definedName name="A125200106K_Latest">Data2!$AG$20</definedName>
    <definedName name="A125200110A">Data2!$AJ$1:$AJ$10,Data2!$AJ$11:$AJ$20</definedName>
    <definedName name="A125200110A_Data">Data2!$AJ$11:$AJ$20</definedName>
    <definedName name="A125200110A_Latest">Data2!$AJ$20</definedName>
    <definedName name="A125200114K">Data2!$AY$1:$AY$10,Data2!$AY$11:$AY$20</definedName>
    <definedName name="A125200114K_Data">Data2!$AY$11:$AY$20</definedName>
    <definedName name="A125200114K_Latest">Data2!$AY$20</definedName>
    <definedName name="A125200118V">Data2!$BE$1:$BE$10,Data2!$BE$11:$BE$20</definedName>
    <definedName name="A125200118V_Data">Data2!$BE$11:$BE$20</definedName>
    <definedName name="A125200118V_Latest">Data2!$BE$20</definedName>
    <definedName name="A125200122K">Data2!$FX$1:$FX$10,Data2!$FX$11:$FX$20</definedName>
    <definedName name="A125200122K_Data">Data2!$FX$11:$FX$20</definedName>
    <definedName name="A125200122K_Latest">Data2!$FX$20</definedName>
    <definedName name="A125200126V">Data2!$FI$1:$FI$10,Data2!$FI$11:$FI$20</definedName>
    <definedName name="A125200126V_Data">Data2!$FI$11:$FI$20</definedName>
    <definedName name="A125200126V_Latest">Data2!$FI$20</definedName>
    <definedName name="A125200130K">Data2!$FU$1:$FU$10,Data2!$FU$11:$FU$20</definedName>
    <definedName name="A125200130K_Data">Data2!$FU$11:$FU$20</definedName>
    <definedName name="A125200130K_Latest">Data2!$FU$20</definedName>
    <definedName name="A125200134V">Data2!$EQ$1:$EQ$10,Data2!$EQ$11:$EQ$20</definedName>
    <definedName name="A125200134V_Data">Data2!$EQ$11:$EQ$20</definedName>
    <definedName name="A125200134V_Latest">Data2!$EQ$20</definedName>
    <definedName name="A125200138C">Data2!$EZ$1:$EZ$10,Data2!$EZ$11:$EZ$20</definedName>
    <definedName name="A125200138C_Data">Data2!$EZ$11:$EZ$20</definedName>
    <definedName name="A125200138C_Latest">Data2!$EZ$20</definedName>
    <definedName name="A125200142V">Data2!$FC$1:$FC$10,Data2!$FC$11:$FC$20</definedName>
    <definedName name="A125200142V_Data">Data2!$FC$11:$FC$20</definedName>
    <definedName name="A125200142V_Latest">Data2!$FC$20</definedName>
    <definedName name="A125200146C">Data2!$FF$1:$FF$10,Data2!$FF$11:$FF$20</definedName>
    <definedName name="A125200146C_Data">Data2!$FF$11:$FF$20</definedName>
    <definedName name="A125200146C_Latest">Data2!$FF$20</definedName>
    <definedName name="A125200150V">Data2!$FO$1:$FO$10,Data2!$FO$11:$FO$20</definedName>
    <definedName name="A125200150V_Data">Data2!$FO$11:$FO$20</definedName>
    <definedName name="A125200150V_Latest">Data2!$FO$20</definedName>
    <definedName name="A125200154C">Data2!$EN$1:$EN$10,Data2!$EN$11:$EN$20</definedName>
    <definedName name="A125200154C_Data">Data2!$EN$11:$EN$20</definedName>
    <definedName name="A125200154C_Latest">Data2!$EN$20</definedName>
    <definedName name="A125200158L">Data2!$ET$1:$ET$10,Data2!$ET$11:$ET$20</definedName>
    <definedName name="A125200158L_Data">Data2!$ET$11:$ET$20</definedName>
    <definedName name="A125200158L_Latest">Data2!$ET$20</definedName>
    <definedName name="A125200162C">Data2!$EW$1:$EW$10,Data2!$EW$11:$EW$20</definedName>
    <definedName name="A125200162C_Data">Data2!$EW$11:$EW$20</definedName>
    <definedName name="A125200162C_Latest">Data2!$EW$20</definedName>
    <definedName name="A125200166L">Data2!$FL$1:$FL$10,Data2!$FL$11:$FL$20</definedName>
    <definedName name="A125200166L_Data">Data2!$FL$11:$FL$20</definedName>
    <definedName name="A125200166L_Latest">Data2!$FL$20</definedName>
    <definedName name="A125200170C">Data2!$FR$1:$FR$10,Data2!$FR$11:$FR$20</definedName>
    <definedName name="A125200170C_Data">Data2!$FR$11:$FR$20</definedName>
    <definedName name="A125200170C_Latest">Data2!$FR$20</definedName>
    <definedName name="A125200174L">Data2!$HK$1:$HK$10,Data2!$HK$11:$HK$20</definedName>
    <definedName name="A125200174L_Data">Data2!$HK$11:$HK$20</definedName>
    <definedName name="A125200174L_Latest">Data2!$HK$20</definedName>
    <definedName name="A125200178W">Data2!$GV$1:$GV$10,Data2!$GV$11:$GV$20</definedName>
    <definedName name="A125200178W_Data">Data2!$GV$11:$GV$20</definedName>
    <definedName name="A125200178W_Latest">Data2!$GV$20</definedName>
    <definedName name="A125200182L">Data2!$HH$1:$HH$10,Data2!$HH$11:$HH$20</definedName>
    <definedName name="A125200182L_Data">Data2!$HH$11:$HH$20</definedName>
    <definedName name="A125200182L_Latest">Data2!$HH$20</definedName>
    <definedName name="A125200186W">Data2!$GD$1:$GD$10,Data2!$GD$11:$GD$20</definedName>
    <definedName name="A125200186W_Data">Data2!$GD$11:$GD$20</definedName>
    <definedName name="A125200186W_Latest">Data2!$GD$20</definedName>
    <definedName name="A125200190L">Data2!$GM$1:$GM$10,Data2!$GM$11:$GM$20</definedName>
    <definedName name="A125200190L_Data">Data2!$GM$11:$GM$20</definedName>
    <definedName name="A125200190L_Latest">Data2!$GM$20</definedName>
    <definedName name="A125200194W">Data2!$GP$1:$GP$10,Data2!$GP$11:$GP$20</definedName>
    <definedName name="A125200194W_Data">Data2!$GP$11:$GP$20</definedName>
    <definedName name="A125200194W_Latest">Data2!$GP$20</definedName>
    <definedName name="A125200198F">Data2!$GS$1:$GS$10,Data2!$GS$11:$GS$20</definedName>
    <definedName name="A125200198F_Data">Data2!$GS$11:$GS$20</definedName>
    <definedName name="A125200198F_Latest">Data2!$GS$20</definedName>
    <definedName name="A125200202K">Data2!$HB$1:$HB$10,Data2!$HB$11:$HB$20</definedName>
    <definedName name="A125200202K_Data">Data2!$HB$11:$HB$20</definedName>
    <definedName name="A125200202K_Latest">Data2!$HB$20</definedName>
    <definedName name="A125200206V">Data2!$GA$1:$GA$10,Data2!$GA$11:$GA$20</definedName>
    <definedName name="A125200206V_Data">Data2!$GA$11:$GA$20</definedName>
    <definedName name="A125200206V_Latest">Data2!$GA$20</definedName>
    <definedName name="A125200210K">Data2!$GG$1:$GG$10,Data2!$GG$11:$GG$20</definedName>
    <definedName name="A125200210K_Data">Data2!$GG$11:$GG$20</definedName>
    <definedName name="A125200210K_Latest">Data2!$GG$20</definedName>
    <definedName name="A125200214V">Data2!$GJ$1:$GJ$10,Data2!$GJ$11:$GJ$20</definedName>
    <definedName name="A125200214V_Data">Data2!$GJ$11:$GJ$20</definedName>
    <definedName name="A125200214V_Latest">Data2!$GJ$20</definedName>
    <definedName name="A125200218C">Data2!$GY$1:$GY$10,Data2!$GY$11:$GY$20</definedName>
    <definedName name="A125200218C_Data">Data2!$GY$11:$GY$20</definedName>
    <definedName name="A125200218C_Latest">Data2!$GY$20</definedName>
    <definedName name="A125200222V">Data2!$HE$1:$HE$10,Data2!$HE$11:$HE$20</definedName>
    <definedName name="A125200222V_Data">Data2!$HE$11:$HE$20</definedName>
    <definedName name="A125200222V_Latest">Data2!$HE$20</definedName>
    <definedName name="A125200226C">Data3!$H$1:$H$10,Data3!$H$11:$H$20</definedName>
    <definedName name="A125200226C_Data">Data3!$H$11:$H$20</definedName>
    <definedName name="A125200226C_Latest">Data3!$H$20</definedName>
    <definedName name="A125200230V">Data2!$II$1:$II$10,Data2!$II$11:$II$20</definedName>
    <definedName name="A125200230V_Data">Data2!$II$11:$II$20</definedName>
    <definedName name="A125200230V_Latest">Data2!$II$20</definedName>
    <definedName name="A125200234C">Data3!$E$1:$E$10,Data3!$E$11:$E$20</definedName>
    <definedName name="A125200234C_Data">Data3!$E$11:$E$20</definedName>
    <definedName name="A125200234C_Latest">Data3!$E$20</definedName>
    <definedName name="A125200238L">Data2!$HQ$1:$HQ$10,Data2!$HQ$11:$HQ$20</definedName>
    <definedName name="A125200238L_Data">Data2!$HQ$11:$HQ$20</definedName>
    <definedName name="A125200238L_Latest">Data2!$HQ$20</definedName>
    <definedName name="A125200242C">Data2!$HZ$1:$HZ$10,Data2!$HZ$11:$HZ$20</definedName>
    <definedName name="A125200242C_Data">Data2!$HZ$11:$HZ$20</definedName>
    <definedName name="A125200242C_Latest">Data2!$HZ$20</definedName>
    <definedName name="A125200246L">Data2!$IC$1:$IC$10,Data2!$IC$11:$IC$20</definedName>
    <definedName name="A125200246L_Data">Data2!$IC$11:$IC$20</definedName>
    <definedName name="A125200246L_Latest">Data2!$IC$20</definedName>
    <definedName name="A125200250C">Data2!$IF$1:$IF$10,Data2!$IF$11:$IF$20</definedName>
    <definedName name="A125200250C_Data">Data2!$IF$11:$IF$20</definedName>
    <definedName name="A125200250C_Latest">Data2!$IF$20</definedName>
    <definedName name="A125200254L">Data2!$IO$1:$IO$10,Data2!$IO$11:$IO$20</definedName>
    <definedName name="A125200254L_Data">Data2!$IO$11:$IO$20</definedName>
    <definedName name="A125200254L_Latest">Data2!$IO$20</definedName>
    <definedName name="A125200258W">Data2!$HN$1:$HN$10,Data2!$HN$11:$HN$20</definedName>
    <definedName name="A125200258W_Data">Data2!$HN$11:$HN$20</definedName>
    <definedName name="A125200258W_Latest">Data2!$HN$20</definedName>
    <definedName name="A125200262L">Data2!$HT$1:$HT$10,Data2!$HT$11:$HT$20</definedName>
    <definedName name="A125200262L_Data">Data2!$HT$11:$HT$20</definedName>
    <definedName name="A125200262L_Latest">Data2!$HT$20</definedName>
    <definedName name="A125200266W">Data2!$HW$1:$HW$10,Data2!$HW$11:$HW$20</definedName>
    <definedName name="A125200266W_Data">Data2!$HW$11:$HW$20</definedName>
    <definedName name="A125200266W_Latest">Data2!$HW$20</definedName>
    <definedName name="A125200270L">Data2!$IL$1:$IL$10,Data2!$IL$11:$IL$20</definedName>
    <definedName name="A125200270L_Data">Data2!$IL$11:$IL$20</definedName>
    <definedName name="A125200270L_Latest">Data2!$IL$20</definedName>
    <definedName name="A125200274W">Data3!$B$1:$B$10,Data3!$B$11:$B$20</definedName>
    <definedName name="A125200274W_Data">Data3!$B$11:$B$20</definedName>
    <definedName name="A125200274W_Latest">Data3!$B$20</definedName>
    <definedName name="A125200278F">Data2!$X$1:$X$10,Data2!$X$11:$X$20</definedName>
    <definedName name="A125200278F_Data">Data2!$X$11:$X$20</definedName>
    <definedName name="A125200278F_Latest">Data2!$X$20</definedName>
    <definedName name="A125200282W">Data2!$I$1:$I$10,Data2!$I$11:$I$20</definedName>
    <definedName name="A125200282W_Data">Data2!$I$11:$I$20</definedName>
    <definedName name="A125200282W_Latest">Data2!$I$20</definedName>
    <definedName name="A125200286F">Data2!$U$1:$U$10,Data2!$U$11:$U$20</definedName>
    <definedName name="A125200286F_Data">Data2!$U$11:$U$20</definedName>
    <definedName name="A125200286F_Latest">Data2!$U$20</definedName>
    <definedName name="A125200290W">Data1!$IG$1:$IG$10,Data1!$IG$11:$IG$20</definedName>
    <definedName name="A125200290W_Data">Data1!$IG$11:$IG$20</definedName>
    <definedName name="A125200290W_Latest">Data1!$IG$20</definedName>
    <definedName name="A125200294F">Data1!$IP$1:$IP$10,Data1!$IP$11:$IP$20</definedName>
    <definedName name="A125200294F_Data">Data1!$IP$11:$IP$20</definedName>
    <definedName name="A125200294F_Latest">Data1!$IP$20</definedName>
    <definedName name="A125200298R">Data2!$C$1:$C$10,Data2!$C$11:$C$20</definedName>
    <definedName name="A125200298R_Data">Data2!$C$11:$C$20</definedName>
    <definedName name="A125200298R_Latest">Data2!$C$20</definedName>
    <definedName name="A125200302V">Data2!$F$1:$F$10,Data2!$F$11:$F$20</definedName>
    <definedName name="A125200302V_Data">Data2!$F$11:$F$20</definedName>
    <definedName name="A125200302V_Latest">Data2!$F$20</definedName>
    <definedName name="A125200306C">Data2!$O$1:$O$10,Data2!$O$11:$O$20</definedName>
    <definedName name="A125200306C_Data">Data2!$O$11:$O$20</definedName>
    <definedName name="A125200306C_Latest">Data2!$O$20</definedName>
    <definedName name="A125200310V">Data1!$ID$1:$ID$10,Data1!$ID$11:$ID$20</definedName>
    <definedName name="A125200310V_Data">Data1!$ID$11:$ID$20</definedName>
    <definedName name="A125200310V_Latest">Data1!$ID$20</definedName>
    <definedName name="A125200314C">Data1!$IJ$1:$IJ$10,Data1!$IJ$11:$IJ$20</definedName>
    <definedName name="A125200314C_Data">Data1!$IJ$11:$IJ$20</definedName>
    <definedName name="A125200314C_Latest">Data1!$IJ$20</definedName>
    <definedName name="A125200318L">Data1!$IM$1:$IM$10,Data1!$IM$11:$IM$20</definedName>
    <definedName name="A125200318L_Data">Data1!$IM$11:$IM$20</definedName>
    <definedName name="A125200318L_Latest">Data1!$IM$20</definedName>
    <definedName name="A125200322C">Data2!$L$1:$L$10,Data2!$L$11:$L$20</definedName>
    <definedName name="A125200322C_Data">Data2!$L$11:$L$20</definedName>
    <definedName name="A125200322C_Latest">Data2!$L$20</definedName>
    <definedName name="A125200326L">Data2!$R$1:$R$10,Data2!$R$11:$R$20</definedName>
    <definedName name="A125200326L_Data">Data2!$R$11:$R$20</definedName>
    <definedName name="A125200326L_Latest">Data2!$R$20</definedName>
    <definedName name="A125200330C">Data2!$CX$1:$CX$10,Data2!$CX$11:$CX$20</definedName>
    <definedName name="A125200330C_Data">Data2!$CX$11:$CX$20</definedName>
    <definedName name="A125200330C_Latest">Data2!$CX$20</definedName>
    <definedName name="A125200334L">Data2!$CI$1:$CI$10,Data2!$CI$11:$CI$20</definedName>
    <definedName name="A125200334L_Data">Data2!$CI$11:$CI$20</definedName>
    <definedName name="A125200334L_Latest">Data2!$CI$20</definedName>
    <definedName name="A125200338W">Data2!$CU$1:$CU$10,Data2!$CU$11:$CU$20</definedName>
    <definedName name="A125200338W_Data">Data2!$CU$11:$CU$20</definedName>
    <definedName name="A125200338W_Latest">Data2!$CU$20</definedName>
    <definedName name="A125200342L">Data2!$BQ$1:$BQ$10,Data2!$BQ$11:$BQ$20</definedName>
    <definedName name="A125200342L_Data">Data2!$BQ$11:$BQ$20</definedName>
    <definedName name="A125200342L_Latest">Data2!$BQ$20</definedName>
    <definedName name="A125200346W">Data2!$BZ$1:$BZ$10,Data2!$BZ$11:$BZ$20</definedName>
    <definedName name="A125200346W_Data">Data2!$BZ$11:$BZ$20</definedName>
    <definedName name="A125200346W_Latest">Data2!$BZ$20</definedName>
    <definedName name="A125200350L">Data2!$CC$1:$CC$10,Data2!$CC$11:$CC$20</definedName>
    <definedName name="A125200350L_Data">Data2!$CC$11:$CC$20</definedName>
    <definedName name="A125200350L_Latest">Data2!$CC$20</definedName>
    <definedName name="A125200354W">Data2!$CF$1:$CF$10,Data2!$CF$11:$CF$20</definedName>
    <definedName name="A125200354W_Data">Data2!$CF$11:$CF$20</definedName>
    <definedName name="A125200354W_Latest">Data2!$CF$20</definedName>
    <definedName name="A125200358F">Data2!$CO$1:$CO$10,Data2!$CO$11:$CO$20</definedName>
    <definedName name="A125200358F_Data">Data2!$CO$11:$CO$20</definedName>
    <definedName name="A125200358F_Latest">Data2!$CO$20</definedName>
    <definedName name="A125200362W">Data2!$BN$1:$BN$10,Data2!$BN$11:$BN$20</definedName>
    <definedName name="A125200362W_Data">Data2!$BN$11:$BN$20</definedName>
    <definedName name="A125200362W_Latest">Data2!$BN$20</definedName>
    <definedName name="A125200366F">Data2!$BT$1:$BT$10,Data2!$BT$11:$BT$20</definedName>
    <definedName name="A125200366F_Data">Data2!$BT$11:$BT$20</definedName>
    <definedName name="A125200366F_Latest">Data2!$BT$20</definedName>
    <definedName name="A125200370W">Data2!$BW$1:$BW$10,Data2!$BW$11:$BW$20</definedName>
    <definedName name="A125200370W_Data">Data2!$BW$11:$BW$20</definedName>
    <definedName name="A125200370W_Latest">Data2!$BW$20</definedName>
    <definedName name="A125200374F">Data2!$CL$1:$CL$10,Data2!$CL$11:$CL$20</definedName>
    <definedName name="A125200374F_Data">Data2!$CL$11:$CL$20</definedName>
    <definedName name="A125200374F_Latest">Data2!$CL$20</definedName>
    <definedName name="A125200378R">Data2!$CR$1:$CR$10,Data2!$CR$11:$CR$20</definedName>
    <definedName name="A125200378R_Data">Data2!$CR$11:$CR$20</definedName>
    <definedName name="A125200378R_Latest">Data2!$CR$20</definedName>
    <definedName name="A125200382F">Data2!$EK$1:$EK$10,Data2!$EK$11:$EK$20</definedName>
    <definedName name="A125200382F_Data">Data2!$EK$11:$EK$20</definedName>
    <definedName name="A125200382F_Latest">Data2!$EK$20</definedName>
    <definedName name="A125200386R">Data2!$DV$1:$DV$10,Data2!$DV$11:$DV$20</definedName>
    <definedName name="A125200386R_Data">Data2!$DV$11:$DV$20</definedName>
    <definedName name="A125200386R_Latest">Data2!$DV$20</definedName>
    <definedName name="A125200390F">Data2!$EH$1:$EH$10,Data2!$EH$11:$EH$20</definedName>
    <definedName name="A125200390F_Data">Data2!$EH$11:$EH$20</definedName>
    <definedName name="A125200390F_Latest">Data2!$EH$20</definedName>
    <definedName name="A125200394R">Data2!$DD$1:$DD$10,Data2!$DD$11:$DD$20</definedName>
    <definedName name="A125200394R_Data">Data2!$DD$11:$DD$20</definedName>
    <definedName name="A125200394R_Latest">Data2!$DD$20</definedName>
    <definedName name="A125200398X">Data2!$DM$1:$DM$10,Data2!$DM$11:$DM$20</definedName>
    <definedName name="A125200398X_Data">Data2!$DM$11:$DM$20</definedName>
    <definedName name="A125200398X_Latest">Data2!$DM$20</definedName>
    <definedName name="A125200402C">Data2!$DP$1:$DP$10,Data2!$DP$11:$DP$20</definedName>
    <definedName name="A125200402C_Data">Data2!$DP$11:$DP$20</definedName>
    <definedName name="A125200402C_Latest">Data2!$DP$20</definedName>
    <definedName name="A125200406L">Data2!$DS$1:$DS$10,Data2!$DS$11:$DS$20</definedName>
    <definedName name="A125200406L_Data">Data2!$DS$11:$DS$20</definedName>
    <definedName name="A125200406L_Latest">Data2!$DS$20</definedName>
    <definedName name="A125200410C">Data2!$EB$1:$EB$10,Data2!$EB$11:$EB$20</definedName>
    <definedName name="A125200410C_Data">Data2!$EB$11:$EB$20</definedName>
    <definedName name="A125200410C_Latest">Data2!$EB$20</definedName>
    <definedName name="A125200414L">Data2!$DA$1:$DA$10,Data2!$DA$11:$DA$20</definedName>
    <definedName name="A125200414L_Data">Data2!$DA$11:$DA$20</definedName>
    <definedName name="A125200414L_Latest">Data2!$DA$20</definedName>
    <definedName name="A125200418W">Data2!$DG$1:$DG$10,Data2!$DG$11:$DG$20</definedName>
    <definedName name="A125200418W_Data">Data2!$DG$11:$DG$20</definedName>
    <definedName name="A125200418W_Latest">Data2!$DG$20</definedName>
    <definedName name="A125200422L">Data2!$DJ$1:$DJ$10,Data2!$DJ$11:$DJ$20</definedName>
    <definedName name="A125200422L_Data">Data2!$DJ$11:$DJ$20</definedName>
    <definedName name="A125200422L_Latest">Data2!$DJ$20</definedName>
    <definedName name="A125200426W">Data2!$DY$1:$DY$10,Data2!$DY$11:$DY$20</definedName>
    <definedName name="A125200426W_Data">Data2!$DY$11:$DY$20</definedName>
    <definedName name="A125200426W_Latest">Data2!$DY$20</definedName>
    <definedName name="A125200430L">Data2!$EE$1:$EE$10,Data2!$EE$11:$EE$20</definedName>
    <definedName name="A125200430L_Data">Data2!$EE$11:$EE$20</definedName>
    <definedName name="A125200430L_Latest">Data2!$EE$20</definedName>
    <definedName name="A125200434W">Data1!$DN$1:$DN$10,Data1!$DN$11:$DN$20</definedName>
    <definedName name="A125200434W_Data">Data1!$DN$11:$DN$20</definedName>
    <definedName name="A125200434W_Latest">Data1!$DN$20</definedName>
    <definedName name="A125200438F">Data1!$CY$1:$CY$10,Data1!$CY$11:$CY$20</definedName>
    <definedName name="A125200438F_Data">Data1!$CY$11:$CY$20</definedName>
    <definedName name="A125200438F_Latest">Data1!$CY$20</definedName>
    <definedName name="A125200442W">Data1!$DK$1:$DK$10,Data1!$DK$11:$DK$20</definedName>
    <definedName name="A125200442W_Data">Data1!$DK$11:$DK$20</definedName>
    <definedName name="A125200442W_Latest">Data1!$DK$20</definedName>
    <definedName name="A125200446F">Data1!$CG$1:$CG$10,Data1!$CG$11:$CG$20</definedName>
    <definedName name="A125200446F_Data">Data1!$CG$11:$CG$20</definedName>
    <definedName name="A125200446F_Latest">Data1!$CG$20</definedName>
    <definedName name="A125200450W">Data1!$CP$1:$CP$10,Data1!$CP$11:$CP$20</definedName>
    <definedName name="A125200450W_Data">Data1!$CP$11:$CP$20</definedName>
    <definedName name="A125200450W_Latest">Data1!$CP$20</definedName>
    <definedName name="A125200454F">Data1!$CS$1:$CS$10,Data1!$CS$11:$CS$20</definedName>
    <definedName name="A125200454F_Data">Data1!$CS$11:$CS$20</definedName>
    <definedName name="A125200454F_Latest">Data1!$CS$20</definedName>
    <definedName name="A125200458R">Data1!$CV$1:$CV$10,Data1!$CV$11:$CV$20</definedName>
    <definedName name="A125200458R_Data">Data1!$CV$11:$CV$20</definedName>
    <definedName name="A125200458R_Latest">Data1!$CV$20</definedName>
    <definedName name="A125200462F">Data1!$DE$1:$DE$10,Data1!$DE$11:$DE$20</definedName>
    <definedName name="A125200462F_Data">Data1!$DE$11:$DE$20</definedName>
    <definedName name="A125200462F_Latest">Data1!$DE$20</definedName>
    <definedName name="A125200466R">Data1!$CD$1:$CD$10,Data1!$CD$11:$CD$20</definedName>
    <definedName name="A125200466R_Data">Data1!$CD$11:$CD$20</definedName>
    <definedName name="A125200466R_Latest">Data1!$CD$20</definedName>
    <definedName name="A125200470F">Data1!$CJ$1:$CJ$10,Data1!$CJ$11:$CJ$20</definedName>
    <definedName name="A125200470F_Data">Data1!$CJ$11:$CJ$20</definedName>
    <definedName name="A125200470F_Latest">Data1!$CJ$20</definedName>
    <definedName name="A125200474R">Data1!$CM$1:$CM$10,Data1!$CM$11:$CM$20</definedName>
    <definedName name="A125200474R_Data">Data1!$CM$11:$CM$20</definedName>
    <definedName name="A125200474R_Latest">Data1!$CM$20</definedName>
    <definedName name="A125200478X">Data1!$DB$1:$DB$10,Data1!$DB$11:$DB$20</definedName>
    <definedName name="A125200478X_Data">Data1!$DB$11:$DB$20</definedName>
    <definedName name="A125200478X_Latest">Data1!$DB$20</definedName>
    <definedName name="A125200482R">Data1!$DH$1:$DH$10,Data1!$DH$11:$DH$20</definedName>
    <definedName name="A125200482R_Data">Data1!$DH$11:$DH$20</definedName>
    <definedName name="A125200482R_Latest">Data1!$DH$20</definedName>
    <definedName name="A125200902X">Data1!$IA$1:$IA$10,Data1!$IA$11:$IA$20</definedName>
    <definedName name="A125200902X_Data">Data1!$IA$11:$IA$20</definedName>
    <definedName name="A125200902X_Latest">Data1!$IA$20</definedName>
    <definedName name="A125200906J">Data1!$HL$1:$HL$10,Data1!$HL$11:$HL$20</definedName>
    <definedName name="A125200906J_Data">Data1!$HL$11:$HL$20</definedName>
    <definedName name="A125200906J_Latest">Data1!$HL$20</definedName>
    <definedName name="A125200910X">Data1!$HX$1:$HX$10,Data1!$HX$11:$HX$20</definedName>
    <definedName name="A125200910X_Data">Data1!$HX$11:$HX$20</definedName>
    <definedName name="A125200910X_Latest">Data1!$HX$20</definedName>
    <definedName name="A125200914J">Data1!$GT$1:$GT$10,Data1!$GT$11:$GT$20</definedName>
    <definedName name="A125200914J_Data">Data1!$GT$11:$GT$20</definedName>
    <definedName name="A125200914J_Latest">Data1!$GT$20</definedName>
    <definedName name="A125200918T">Data1!$HC$1:$HC$10,Data1!$HC$11:$HC$20</definedName>
    <definedName name="A125200918T_Data">Data1!$HC$11:$HC$20</definedName>
    <definedName name="A125200918T_Latest">Data1!$HC$20</definedName>
    <definedName name="A125200922J">Data1!$HF$1:$HF$10,Data1!$HF$11:$HF$20</definedName>
    <definedName name="A125200922J_Data">Data1!$HF$11:$HF$20</definedName>
    <definedName name="A125200922J_Latest">Data1!$HF$20</definedName>
    <definedName name="A125200926T">Data1!$HI$1:$HI$10,Data1!$HI$11:$HI$20</definedName>
    <definedName name="A125200926T_Data">Data1!$HI$11:$HI$20</definedName>
    <definedName name="A125200926T_Latest">Data1!$HI$20</definedName>
    <definedName name="A125200930J">Data1!$HR$1:$HR$10,Data1!$HR$11:$HR$20</definedName>
    <definedName name="A125200930J_Data">Data1!$HR$11:$HR$20</definedName>
    <definedName name="A125200930J_Latest">Data1!$HR$20</definedName>
    <definedName name="A125200934T">Data1!$GQ$1:$GQ$10,Data1!$GQ$11:$GQ$20</definedName>
    <definedName name="A125200934T_Data">Data1!$GQ$11:$GQ$20</definedName>
    <definedName name="A125200934T_Latest">Data1!$GQ$20</definedName>
    <definedName name="A125200938A">Data1!$GW$1:$GW$10,Data1!$GW$11:$GW$20</definedName>
    <definedName name="A125200938A_Data">Data1!$GW$11:$GW$20</definedName>
    <definedName name="A125200938A_Latest">Data1!$GW$20</definedName>
    <definedName name="A125200942T">Data1!$GZ$1:$GZ$10,Data1!$GZ$11:$GZ$20</definedName>
    <definedName name="A125200942T_Data">Data1!$GZ$11:$GZ$20</definedName>
    <definedName name="A125200942T_Latest">Data1!$GZ$20</definedName>
    <definedName name="A125200946A">Data1!$HO$1:$HO$10,Data1!$HO$11:$HO$20</definedName>
    <definedName name="A125200946A_Data">Data1!$HO$11:$HO$20</definedName>
    <definedName name="A125200946A_Latest">Data1!$HO$20</definedName>
    <definedName name="A125200950T">Data1!$HU$1:$HU$10,Data1!$HU$11:$HU$20</definedName>
    <definedName name="A125200950T_Data">Data1!$HU$11:$HU$20</definedName>
    <definedName name="A125200950T_Latest">Data1!$HU$20</definedName>
    <definedName name="A125201370R">Data1!$CA$1:$CA$10,Data1!$CA$11:$CA$20</definedName>
    <definedName name="A125201370R_Data">Data1!$CA$11:$CA$20</definedName>
    <definedName name="A125201370R_Latest">Data1!$CA$20</definedName>
    <definedName name="A125201374X">Data1!$BL$1:$BL$10,Data1!$BL$11:$BL$20</definedName>
    <definedName name="A125201374X_Data">Data1!$BL$11:$BL$20</definedName>
    <definedName name="A125201374X_Latest">Data1!$BL$20</definedName>
    <definedName name="A125201378J">Data1!$BX$1:$BX$10,Data1!$BX$11:$BX$20</definedName>
    <definedName name="A125201378J_Data">Data1!$BX$11:$BX$20</definedName>
    <definedName name="A125201378J_Latest">Data1!$BX$20</definedName>
    <definedName name="A125201382X">Data1!$AT$1:$AT$10,Data1!$AT$11:$AT$20</definedName>
    <definedName name="A125201382X_Data">Data1!$AT$11:$AT$20</definedName>
    <definedName name="A125201382X_Latest">Data1!$AT$20</definedName>
    <definedName name="A125201386J">Data1!$BC$1:$BC$10,Data1!$BC$11:$BC$20</definedName>
    <definedName name="A125201386J_Data">Data1!$BC$11:$BC$20</definedName>
    <definedName name="A125201386J_Latest">Data1!$BC$20</definedName>
    <definedName name="A125201390X">Data1!$BF$1:$BF$10,Data1!$BF$11:$BF$20</definedName>
    <definedName name="A125201390X_Data">Data1!$BF$11:$BF$20</definedName>
    <definedName name="A125201390X_Latest">Data1!$BF$20</definedName>
    <definedName name="A125201394J">Data1!$BI$1:$BI$10,Data1!$BI$11:$BI$20</definedName>
    <definedName name="A125201394J_Data">Data1!$BI$11:$BI$20</definedName>
    <definedName name="A125201394J_Latest">Data1!$BI$20</definedName>
    <definedName name="A125201398T">Data1!$BR$1:$BR$10,Data1!$BR$11:$BR$20</definedName>
    <definedName name="A125201398T_Data">Data1!$BR$11:$BR$20</definedName>
    <definedName name="A125201398T_Latest">Data1!$BR$20</definedName>
    <definedName name="A125201402W">Data1!$AQ$1:$AQ$10,Data1!$AQ$11:$AQ$20</definedName>
    <definedName name="A125201402W_Data">Data1!$AQ$11:$AQ$20</definedName>
    <definedName name="A125201402W_Latest">Data1!$AQ$20</definedName>
    <definedName name="A125201406F">Data1!$AW$1:$AW$10,Data1!$AW$11:$AW$20</definedName>
    <definedName name="A125201406F_Data">Data1!$AW$11:$AW$20</definedName>
    <definedName name="A125201406F_Latest">Data1!$AW$20</definedName>
    <definedName name="A125201410W">Data1!$AZ$1:$AZ$10,Data1!$AZ$11:$AZ$20</definedName>
    <definedName name="A125201410W_Data">Data1!$AZ$11:$AZ$20</definedName>
    <definedName name="A125201410W_Latest">Data1!$AZ$20</definedName>
    <definedName name="A125201414F">Data1!$BO$1:$BO$10,Data1!$BO$11:$BO$20</definedName>
    <definedName name="A125201414F_Data">Data1!$BO$11:$BO$20</definedName>
    <definedName name="A125201414F_Latest">Data1!$BO$20</definedName>
    <definedName name="A125201418R">Data1!$BU$1:$BU$10,Data1!$BU$11:$BU$20</definedName>
    <definedName name="A125201418R_Data">Data1!$BU$11:$BU$20</definedName>
    <definedName name="A125201418R_Latest">Data1!$BU$20</definedName>
    <definedName name="A125201838K">Data1!$FA$1:$FA$10,Data1!$FA$11:$FA$20</definedName>
    <definedName name="A125201838K_Data">Data1!$FA$11:$FA$20</definedName>
    <definedName name="A125201838K_Latest">Data1!$FA$20</definedName>
    <definedName name="A125201842A">Data1!$EL$1:$EL$10,Data1!$EL$11:$EL$20</definedName>
    <definedName name="A125201842A_Data">Data1!$EL$11:$EL$20</definedName>
    <definedName name="A125201842A_Latest">Data1!$EL$20</definedName>
    <definedName name="A125201846K">Data1!$EX$1:$EX$10,Data1!$EX$11:$EX$20</definedName>
    <definedName name="A125201846K_Data">Data1!$EX$11:$EX$20</definedName>
    <definedName name="A125201846K_Latest">Data1!$EX$20</definedName>
    <definedName name="A125201850A">Data1!$DT$1:$DT$10,Data1!$DT$11:$DT$20</definedName>
    <definedName name="A125201850A_Data">Data1!$DT$11:$DT$20</definedName>
    <definedName name="A125201850A_Latest">Data1!$DT$20</definedName>
    <definedName name="A125201854K">Data1!$EC$1:$EC$10,Data1!$EC$11:$EC$20</definedName>
    <definedName name="A125201854K_Data">Data1!$EC$11:$EC$20</definedName>
    <definedName name="A125201854K_Latest">Data1!$EC$20</definedName>
    <definedName name="A125201858V">Data1!$EF$1:$EF$10,Data1!$EF$11:$EF$20</definedName>
    <definedName name="A125201858V_Data">Data1!$EF$11:$EF$20</definedName>
    <definedName name="A125201858V_Latest">Data1!$EF$20</definedName>
    <definedName name="A125201862K">Data1!$EI$1:$EI$10,Data1!$EI$11:$EI$20</definedName>
    <definedName name="A125201862K_Data">Data1!$EI$11:$EI$20</definedName>
    <definedName name="A125201862K_Latest">Data1!$EI$20</definedName>
    <definedName name="A125201866V">Data1!$ER$1:$ER$10,Data1!$ER$11:$ER$20</definedName>
    <definedName name="A125201866V_Data">Data1!$ER$11:$ER$20</definedName>
    <definedName name="A125201866V_Latest">Data1!$ER$20</definedName>
    <definedName name="A125201870K">Data1!$DQ$1:$DQ$10,Data1!$DQ$11:$DQ$20</definedName>
    <definedName name="A125201870K_Data">Data1!$DQ$11:$DQ$20</definedName>
    <definedName name="A125201870K_Latest">Data1!$DQ$20</definedName>
    <definedName name="A125201874V">Data1!$DW$1:$DW$10,Data1!$DW$11:$DW$20</definedName>
    <definedName name="A125201874V_Data">Data1!$DW$11:$DW$20</definedName>
    <definedName name="A125201874V_Latest">Data1!$DW$20</definedName>
    <definedName name="A125201878C">Data1!$DZ$1:$DZ$10,Data1!$DZ$11:$DZ$20</definedName>
    <definedName name="A125201878C_Data">Data1!$DZ$11:$DZ$20</definedName>
    <definedName name="A125201878C_Latest">Data1!$DZ$20</definedName>
    <definedName name="A125201882V">Data1!$EO$1:$EO$10,Data1!$EO$11:$EO$20</definedName>
    <definedName name="A125201882V_Data">Data1!$EO$11:$EO$20</definedName>
    <definedName name="A125201882V_Latest">Data1!$EO$20</definedName>
    <definedName name="A125201886C">Data1!$EU$1:$EU$10,Data1!$EU$11:$EU$20</definedName>
    <definedName name="A125201886C_Data">Data1!$EU$11:$EU$20</definedName>
    <definedName name="A125201886C_Latest">Data1!$EU$20</definedName>
    <definedName name="A125202306R">Data1!$GN$1:$GN$10,Data1!$GN$11:$GN$20</definedName>
    <definedName name="A125202306R_Data">Data1!$GN$11:$GN$20</definedName>
    <definedName name="A125202306R_Latest">Data1!$GN$20</definedName>
    <definedName name="A125202310F">Data1!$FY$1:$FY$10,Data1!$FY$11:$FY$20</definedName>
    <definedName name="A125202310F_Data">Data1!$FY$11:$FY$20</definedName>
    <definedName name="A125202310F_Latest">Data1!$FY$20</definedName>
    <definedName name="A125202314R">Data1!$GK$1:$GK$10,Data1!$GK$11:$GK$20</definedName>
    <definedName name="A125202314R_Data">Data1!$GK$11:$GK$20</definedName>
    <definedName name="A125202314R_Latest">Data1!$GK$20</definedName>
    <definedName name="A125202318X">Data1!$FG$1:$FG$10,Data1!$FG$11:$FG$20</definedName>
    <definedName name="A125202318X_Data">Data1!$FG$11:$FG$20</definedName>
    <definedName name="A125202318X_Latest">Data1!$FG$20</definedName>
    <definedName name="A125202322R">Data1!$FP$1:$FP$10,Data1!$FP$11:$FP$20</definedName>
    <definedName name="A125202322R_Data">Data1!$FP$11:$FP$20</definedName>
    <definedName name="A125202322R_Latest">Data1!$FP$20</definedName>
    <definedName name="A125202326X">Data1!$FS$1:$FS$10,Data1!$FS$11:$FS$20</definedName>
    <definedName name="A125202326X_Data">Data1!$FS$11:$FS$20</definedName>
    <definedName name="A125202326X_Latest">Data1!$FS$20</definedName>
    <definedName name="A125202330R">Data1!$FV$1:$FV$10,Data1!$FV$11:$FV$20</definedName>
    <definedName name="A125202330R_Data">Data1!$FV$11:$FV$20</definedName>
    <definedName name="A125202330R_Latest">Data1!$FV$20</definedName>
    <definedName name="A125202334X">Data1!$GE$1:$GE$10,Data1!$GE$11:$GE$20</definedName>
    <definedName name="A125202334X_Data">Data1!$GE$11:$GE$20</definedName>
    <definedName name="A125202334X_Latest">Data1!$GE$20</definedName>
    <definedName name="A125202338J">Data1!$FD$1:$FD$10,Data1!$FD$11:$FD$20</definedName>
    <definedName name="A125202338J_Data">Data1!$FD$11:$FD$20</definedName>
    <definedName name="A125202338J_Latest">Data1!$FD$20</definedName>
    <definedName name="A125202342X">Data1!$FJ$1:$FJ$10,Data1!$FJ$11:$FJ$20</definedName>
    <definedName name="A125202342X_Data">Data1!$FJ$11:$FJ$20</definedName>
    <definedName name="A125202342X_Latest">Data1!$FJ$20</definedName>
    <definedName name="A125202346J">Data1!$FM$1:$FM$10,Data1!$FM$11:$FM$20</definedName>
    <definedName name="A125202346J_Data">Data1!$FM$11:$FM$20</definedName>
    <definedName name="A125202346J_Latest">Data1!$FM$20</definedName>
    <definedName name="A125202350X">Data1!$GB$1:$GB$10,Data1!$GB$11:$GB$20</definedName>
    <definedName name="A125202350X_Data">Data1!$GB$11:$GB$20</definedName>
    <definedName name="A125202350X_Latest">Data1!$GB$20</definedName>
    <definedName name="A125202354J">Data1!$GH$1:$GH$10,Data1!$GH$11:$GH$20</definedName>
    <definedName name="A125202354J_Data">Data1!$GH$11:$GH$20</definedName>
    <definedName name="A125202354J_Latest">Data1!$GH$20</definedName>
    <definedName name="A125202774C">Data1!$AM$1:$AM$10,Data1!$AM$11:$AM$20</definedName>
    <definedName name="A125202774C_Data">Data1!$AM$11:$AM$20</definedName>
    <definedName name="A125202774C_Latest">Data1!$AM$20</definedName>
    <definedName name="A125202778L">Data1!$X$1:$X$10,Data1!$X$11:$X$20</definedName>
    <definedName name="A125202778L_Data">Data1!$X$11:$X$20</definedName>
    <definedName name="A125202778L_Latest">Data1!$X$20</definedName>
    <definedName name="A125202782C">Data1!$AJ$1:$AJ$10,Data1!$AJ$11:$AJ$20</definedName>
    <definedName name="A125202782C_Data">Data1!$AJ$11:$AJ$20</definedName>
    <definedName name="A125202782C_Latest">Data1!$AJ$20</definedName>
    <definedName name="A125202786L">Data1!$F$1:$F$10,Data1!$F$11:$F$20</definedName>
    <definedName name="A125202786L_Data">Data1!$F$11:$F$20</definedName>
    <definedName name="A125202786L_Latest">Data1!$F$20</definedName>
    <definedName name="A125202790C">Data1!$O$1:$O$10,Data1!$O$11:$O$20</definedName>
    <definedName name="A125202790C_Data">Data1!$O$11:$O$20</definedName>
    <definedName name="A125202790C_Latest">Data1!$O$20</definedName>
    <definedName name="A125202794L">Data1!$R$1:$R$10,Data1!$R$11:$R$20</definedName>
    <definedName name="A125202794L_Data">Data1!$R$11:$R$20</definedName>
    <definedName name="A125202794L_Latest">Data1!$R$20</definedName>
    <definedName name="A125202798W">Data1!$U$1:$U$10,Data1!$U$11:$U$20</definedName>
    <definedName name="A125202798W_Data">Data1!$U$11:$U$20</definedName>
    <definedName name="A125202798W_Latest">Data1!$U$20</definedName>
    <definedName name="A125202802A">Data1!$AD$1:$AD$10,Data1!$AD$11:$AD$20</definedName>
    <definedName name="A125202802A_Data">Data1!$AD$11:$AD$20</definedName>
    <definedName name="A125202802A_Latest">Data1!$AD$20</definedName>
    <definedName name="A125202806K">Data1!$C$1:$C$10,Data1!$C$11:$C$20</definedName>
    <definedName name="A125202806K_Data">Data1!$C$11:$C$20</definedName>
    <definedName name="A125202806K_Latest">Data1!$C$20</definedName>
    <definedName name="A125202810A">Data1!$I$1:$I$10,Data1!$I$11:$I$20</definedName>
    <definedName name="A125202810A_Data">Data1!$I$11:$I$20</definedName>
    <definedName name="A125202810A_Latest">Data1!$I$20</definedName>
    <definedName name="A125202814K">Data1!$L$1:$L$10,Data1!$L$11:$L$20</definedName>
    <definedName name="A125202814K_Data">Data1!$L$11:$L$20</definedName>
    <definedName name="A125202814K_Latest">Data1!$L$20</definedName>
    <definedName name="A125202818V">Data1!$AA$1:$AA$10,Data1!$AA$11:$AA$20</definedName>
    <definedName name="A125202818V_Data">Data1!$AA$11:$AA$20</definedName>
    <definedName name="A125202818V_Latest">Data1!$AA$20</definedName>
    <definedName name="A125202822K">Data1!$AG$1:$AG$10,Data1!$AG$11:$AG$20</definedName>
    <definedName name="A125202822K_Data">Data1!$AG$11:$AG$20</definedName>
    <definedName name="A125202822K_Latest">Data1!$AG$20</definedName>
    <definedName name="A125202826V">Data3!$AT$1:$AT$10,Data3!$AT$11:$AT$20</definedName>
    <definedName name="A125202826V_Data">Data3!$AT$11:$AT$20</definedName>
    <definedName name="A125202826V_Latest">Data3!$AT$20</definedName>
    <definedName name="A125202830K">Data3!$AE$1:$AE$10,Data3!$AE$11:$AE$20</definedName>
    <definedName name="A125202830K_Data">Data3!$AE$11:$AE$20</definedName>
    <definedName name="A125202830K_Latest">Data3!$AE$20</definedName>
    <definedName name="A125202834V">Data3!$AQ$1:$AQ$10,Data3!$AQ$11:$AQ$20</definedName>
    <definedName name="A125202834V_Data">Data3!$AQ$11:$AQ$20</definedName>
    <definedName name="A125202834V_Latest">Data3!$AQ$20</definedName>
    <definedName name="A125202838C">Data3!$M$1:$M$10,Data3!$M$11:$M$20</definedName>
    <definedName name="A125202838C_Data">Data3!$M$11:$M$20</definedName>
    <definedName name="A125202838C_Latest">Data3!$M$20</definedName>
    <definedName name="A125202842V">Data3!$V$1:$V$10,Data3!$V$11:$V$20</definedName>
    <definedName name="A125202842V_Data">Data3!$V$11:$V$20</definedName>
    <definedName name="A125202842V_Latest">Data3!$V$20</definedName>
    <definedName name="A125202846C">Data3!$Y$1:$Y$10,Data3!$Y$11:$Y$20</definedName>
    <definedName name="A125202846C_Data">Data3!$Y$11:$Y$20</definedName>
    <definedName name="A125202846C_Latest">Data3!$Y$20</definedName>
    <definedName name="A125202850V">Data3!$AB$1:$AB$10,Data3!$AB$11:$AB$20</definedName>
    <definedName name="A125202850V_Data">Data3!$AB$11:$AB$20</definedName>
    <definedName name="A125202850V_Latest">Data3!$AB$20</definedName>
    <definedName name="A125202854C">Data3!$AK$1:$AK$10,Data3!$AK$11:$AK$20</definedName>
    <definedName name="A125202854C_Data">Data3!$AK$11:$AK$20</definedName>
    <definedName name="A125202854C_Latest">Data3!$AK$20</definedName>
    <definedName name="A125202858L">Data3!$J$1:$J$10,Data3!$J$11:$J$20</definedName>
    <definedName name="A125202858L_Data">Data3!$J$11:$J$20</definedName>
    <definedName name="A125202858L_Latest">Data3!$J$20</definedName>
    <definedName name="A125202862C">Data3!$P$1:$P$10,Data3!$P$11:$P$20</definedName>
    <definedName name="A125202862C_Data">Data3!$P$11:$P$20</definedName>
    <definedName name="A125202862C_Latest">Data3!$P$20</definedName>
    <definedName name="A125202866L">Data3!$S$1:$S$10,Data3!$S$11:$S$20</definedName>
    <definedName name="A125202866L_Data">Data3!$S$11:$S$20</definedName>
    <definedName name="A125202866L_Latest">Data3!$S$20</definedName>
    <definedName name="A125202870C">Data3!$AH$1:$AH$10,Data3!$AH$11:$AH$20</definedName>
    <definedName name="A125202870C_Data">Data3!$AH$11:$AH$20</definedName>
    <definedName name="A125202870C_Latest">Data3!$AH$20</definedName>
    <definedName name="A125202874L">Data3!$AN$1:$AN$10,Data3!$AN$11:$AN$20</definedName>
    <definedName name="A125202874L_Data">Data3!$AN$11:$AN$20</definedName>
    <definedName name="A125202874L_Latest">Data3!$AN$20</definedName>
    <definedName name="A125202878W">Data2!$BJ$1:$BJ$10,Data2!$BJ$11:$BJ$20</definedName>
    <definedName name="A125202878W_Data">Data2!$BJ$11:$BJ$20</definedName>
    <definedName name="A125202878W_Latest">Data2!$BJ$20</definedName>
    <definedName name="A125202882L">Data2!$AU$1:$AU$10,Data2!$AU$11:$AU$20</definedName>
    <definedName name="A125202882L_Data">Data2!$AU$11:$AU$20</definedName>
    <definedName name="A125202882L_Latest">Data2!$AU$20</definedName>
    <definedName name="A125202886W">Data2!$BG$1:$BG$10,Data2!$BG$11:$BG$20</definedName>
    <definedName name="A125202886W_Data">Data2!$BG$11:$BG$20</definedName>
    <definedName name="A125202886W_Latest">Data2!$BG$20</definedName>
    <definedName name="A125202890L">Data2!$AC$1:$AC$10,Data2!$AC$11:$AC$20</definedName>
    <definedName name="A125202890L_Data">Data2!$AC$11:$AC$20</definedName>
    <definedName name="A125202890L_Latest">Data2!$AC$20</definedName>
    <definedName name="A125202894W">Data2!$AL$1:$AL$10,Data2!$AL$11:$AL$20</definedName>
    <definedName name="A125202894W_Data">Data2!$AL$11:$AL$20</definedName>
    <definedName name="A125202894W_Latest">Data2!$AL$20</definedName>
    <definedName name="A125202898F">Data2!$AO$1:$AO$10,Data2!$AO$11:$AO$20</definedName>
    <definedName name="A125202898F_Data">Data2!$AO$11:$AO$20</definedName>
    <definedName name="A125202898F_Latest">Data2!$AO$20</definedName>
    <definedName name="A125202902K">Data2!$AR$1:$AR$10,Data2!$AR$11:$AR$20</definedName>
    <definedName name="A125202902K_Data">Data2!$AR$11:$AR$20</definedName>
    <definedName name="A125202902K_Latest">Data2!$AR$20</definedName>
    <definedName name="A125202906V">Data2!$BA$1:$BA$10,Data2!$BA$11:$BA$20</definedName>
    <definedName name="A125202906V_Data">Data2!$BA$11:$BA$20</definedName>
    <definedName name="A125202906V_Latest">Data2!$BA$20</definedName>
    <definedName name="A125202910K">Data2!$Z$1:$Z$10,Data2!$Z$11:$Z$20</definedName>
    <definedName name="A125202910K_Data">Data2!$Z$11:$Z$20</definedName>
    <definedName name="A125202910K_Latest">Data2!$Z$20</definedName>
    <definedName name="A125202914V">Data2!$AF$1:$AF$10,Data2!$AF$11:$AF$20</definedName>
    <definedName name="A125202914V_Data">Data2!$AF$11:$AF$20</definedName>
    <definedName name="A125202914V_Latest">Data2!$AF$20</definedName>
    <definedName name="A125202918C">Data2!$AI$1:$AI$10,Data2!$AI$11:$AI$20</definedName>
    <definedName name="A125202918C_Data">Data2!$AI$11:$AI$20</definedName>
    <definedName name="A125202918C_Latest">Data2!$AI$20</definedName>
    <definedName name="A125202922V">Data2!$AX$1:$AX$10,Data2!$AX$11:$AX$20</definedName>
    <definedName name="A125202922V_Data">Data2!$AX$11:$AX$20</definedName>
    <definedName name="A125202922V_Latest">Data2!$AX$20</definedName>
    <definedName name="A125202926C">Data2!$BD$1:$BD$10,Data2!$BD$11:$BD$20</definedName>
    <definedName name="A125202926C_Data">Data2!$BD$11:$BD$20</definedName>
    <definedName name="A125202926C_Latest">Data2!$BD$20</definedName>
    <definedName name="A125202930V">Data2!$FW$1:$FW$10,Data2!$FW$11:$FW$20</definedName>
    <definedName name="A125202930V_Data">Data2!$FW$11:$FW$20</definedName>
    <definedName name="A125202930V_Latest">Data2!$FW$20</definedName>
    <definedName name="A125202934C">Data2!$FH$1:$FH$10,Data2!$FH$11:$FH$20</definedName>
    <definedName name="A125202934C_Data">Data2!$FH$11:$FH$20</definedName>
    <definedName name="A125202934C_Latest">Data2!$FH$20</definedName>
    <definedName name="A125202938L">Data2!$FT$1:$FT$10,Data2!$FT$11:$FT$20</definedName>
    <definedName name="A125202938L_Data">Data2!$FT$11:$FT$20</definedName>
    <definedName name="A125202938L_Latest">Data2!$FT$20</definedName>
    <definedName name="A125202942C">Data2!$EP$1:$EP$10,Data2!$EP$11:$EP$20</definedName>
    <definedName name="A125202942C_Data">Data2!$EP$11:$EP$20</definedName>
    <definedName name="A125202942C_Latest">Data2!$EP$20</definedName>
    <definedName name="A125202946L">Data2!$EY$1:$EY$10,Data2!$EY$11:$EY$20</definedName>
    <definedName name="A125202946L_Data">Data2!$EY$11:$EY$20</definedName>
    <definedName name="A125202946L_Latest">Data2!$EY$20</definedName>
    <definedName name="A125202950C">Data2!$FB$1:$FB$10,Data2!$FB$11:$FB$20</definedName>
    <definedName name="A125202950C_Data">Data2!$FB$11:$FB$20</definedName>
    <definedName name="A125202950C_Latest">Data2!$FB$20</definedName>
    <definedName name="A125202954L">Data2!$FE$1:$FE$10,Data2!$FE$11:$FE$20</definedName>
    <definedName name="A125202954L_Data">Data2!$FE$11:$FE$20</definedName>
    <definedName name="A125202954L_Latest">Data2!$FE$20</definedName>
    <definedName name="A125202958W">Data2!$FN$1:$FN$10,Data2!$FN$11:$FN$20</definedName>
    <definedName name="A125202958W_Data">Data2!$FN$11:$FN$20</definedName>
    <definedName name="A125202958W_Latest">Data2!$FN$20</definedName>
    <definedName name="A125202962L">Data2!$EM$1:$EM$10,Data2!$EM$11:$EM$20</definedName>
    <definedName name="A125202962L_Data">Data2!$EM$11:$EM$20</definedName>
    <definedName name="A125202962L_Latest">Data2!$EM$20</definedName>
    <definedName name="A125202966W">Data2!$ES$1:$ES$10,Data2!$ES$11:$ES$20</definedName>
    <definedName name="A125202966W_Data">Data2!$ES$11:$ES$20</definedName>
    <definedName name="A125202966W_Latest">Data2!$ES$20</definedName>
    <definedName name="A125202970L">Data2!$EV$1:$EV$10,Data2!$EV$11:$EV$20</definedName>
    <definedName name="A125202970L_Data">Data2!$EV$11:$EV$20</definedName>
    <definedName name="A125202970L_Latest">Data2!$EV$20</definedName>
    <definedName name="A125202974W">Data2!$FK$1:$FK$10,Data2!$FK$11:$FK$20</definedName>
    <definedName name="A125202974W_Data">Data2!$FK$11:$FK$20</definedName>
    <definedName name="A125202974W_Latest">Data2!$FK$20</definedName>
    <definedName name="A125202978F">Data2!$FQ$1:$FQ$10,Data2!$FQ$11:$FQ$20</definedName>
    <definedName name="A125202978F_Data">Data2!$FQ$11:$FQ$20</definedName>
    <definedName name="A125202978F_Latest">Data2!$FQ$20</definedName>
    <definedName name="A125202982W">Data2!$HJ$1:$HJ$10,Data2!$HJ$11:$HJ$20</definedName>
    <definedName name="A125202982W_Data">Data2!$HJ$11:$HJ$20</definedName>
    <definedName name="A125202982W_Latest">Data2!$HJ$20</definedName>
    <definedName name="A125202986F">Data2!$GU$1:$GU$10,Data2!$GU$11:$GU$20</definedName>
    <definedName name="A125202986F_Data">Data2!$GU$11:$GU$20</definedName>
    <definedName name="A125202986F_Latest">Data2!$GU$20</definedName>
    <definedName name="A125202990W">Data2!$HG$1:$HG$10,Data2!$HG$11:$HG$20</definedName>
    <definedName name="A125202990W_Data">Data2!$HG$11:$HG$20</definedName>
    <definedName name="A125202990W_Latest">Data2!$HG$20</definedName>
    <definedName name="A125202994F">Data2!$GC$1:$GC$10,Data2!$GC$11:$GC$20</definedName>
    <definedName name="A125202994F_Data">Data2!$GC$11:$GC$20</definedName>
    <definedName name="A125202994F_Latest">Data2!$GC$20</definedName>
    <definedName name="A125202998R">Data2!$GL$1:$GL$10,Data2!$GL$11:$GL$20</definedName>
    <definedName name="A125202998R_Data">Data2!$GL$11:$GL$20</definedName>
    <definedName name="A125202998R_Latest">Data2!$GL$20</definedName>
    <definedName name="A125203002W">Data2!$GO$1:$GO$10,Data2!$GO$11:$GO$20</definedName>
    <definedName name="A125203002W_Data">Data2!$GO$11:$GO$20</definedName>
    <definedName name="A125203002W_Latest">Data2!$GO$20</definedName>
    <definedName name="A125203006F">Data2!$GR$1:$GR$10,Data2!$GR$11:$GR$20</definedName>
    <definedName name="A125203006F_Data">Data2!$GR$11:$GR$20</definedName>
    <definedName name="A125203006F_Latest">Data2!$GR$20</definedName>
    <definedName name="A125203010W">Data2!$HA$1:$HA$10,Data2!$HA$11:$HA$20</definedName>
    <definedName name="A125203010W_Data">Data2!$HA$11:$HA$20</definedName>
    <definedName name="A125203010W_Latest">Data2!$HA$20</definedName>
    <definedName name="A125203014F">Data2!$FZ$1:$FZ$10,Data2!$FZ$11:$FZ$20</definedName>
    <definedName name="A125203014F_Data">Data2!$FZ$11:$FZ$20</definedName>
    <definedName name="A125203014F_Latest">Data2!$FZ$20</definedName>
    <definedName name="A125203018R">Data2!$GF$1:$GF$10,Data2!$GF$11:$GF$20</definedName>
    <definedName name="A125203018R_Data">Data2!$GF$11:$GF$20</definedName>
    <definedName name="A125203018R_Latest">Data2!$GF$20</definedName>
    <definedName name="A125203022F">Data2!$GI$1:$GI$10,Data2!$GI$11:$GI$20</definedName>
    <definedName name="A125203022F_Data">Data2!$GI$11:$GI$20</definedName>
    <definedName name="A125203022F_Latest">Data2!$GI$20</definedName>
    <definedName name="A125203026R">Data2!$GX$1:$GX$10,Data2!$GX$11:$GX$20</definedName>
    <definedName name="A125203026R_Data">Data2!$GX$11:$GX$20</definedName>
    <definedName name="A125203026R_Latest">Data2!$GX$20</definedName>
    <definedName name="A125203030F">Data2!$HD$1:$HD$10,Data2!$HD$11:$HD$20</definedName>
    <definedName name="A125203030F_Data">Data2!$HD$11:$HD$20</definedName>
    <definedName name="A125203030F_Latest">Data2!$HD$20</definedName>
    <definedName name="A125203034R">Data3!$G$1:$G$10,Data3!$G$11:$G$20</definedName>
    <definedName name="A125203034R_Data">Data3!$G$11:$G$20</definedName>
    <definedName name="A125203034R_Latest">Data3!$G$20</definedName>
    <definedName name="A125203038X">Data2!$IH$1:$IH$10,Data2!$IH$11:$IH$20</definedName>
    <definedName name="A125203038X_Data">Data2!$IH$11:$IH$20</definedName>
    <definedName name="A125203038X_Latest">Data2!$IH$20</definedName>
    <definedName name="A125203042R">Data3!$D$1:$D$10,Data3!$D$11:$D$20</definedName>
    <definedName name="A125203042R_Data">Data3!$D$11:$D$20</definedName>
    <definedName name="A125203042R_Latest">Data3!$D$20</definedName>
    <definedName name="A125203046X">Data2!$HP$1:$HP$10,Data2!$HP$11:$HP$20</definedName>
    <definedName name="A125203046X_Data">Data2!$HP$11:$HP$20</definedName>
    <definedName name="A125203046X_Latest">Data2!$HP$20</definedName>
    <definedName name="A125203050R">Data2!$HY$1:$HY$10,Data2!$HY$11:$HY$20</definedName>
    <definedName name="A125203050R_Data">Data2!$HY$11:$HY$20</definedName>
    <definedName name="A125203050R_Latest">Data2!$HY$20</definedName>
    <definedName name="A125203054X">Data2!$IB$1:$IB$10,Data2!$IB$11:$IB$20</definedName>
    <definedName name="A125203054X_Data">Data2!$IB$11:$IB$20</definedName>
    <definedName name="A125203054X_Latest">Data2!$IB$20</definedName>
    <definedName name="A125203058J">Data2!$IE$1:$IE$10,Data2!$IE$11:$IE$20</definedName>
    <definedName name="A125203058J_Data">Data2!$IE$11:$IE$20</definedName>
    <definedName name="A125203058J_Latest">Data2!$IE$20</definedName>
    <definedName name="A125203062X">Data2!$IN$1:$IN$10,Data2!$IN$11:$IN$20</definedName>
    <definedName name="A125203062X_Data">Data2!$IN$11:$IN$20</definedName>
    <definedName name="A125203062X_Latest">Data2!$IN$20</definedName>
    <definedName name="A125203066J">Data2!$HM$1:$HM$10,Data2!$HM$11:$HM$20</definedName>
    <definedName name="A125203066J_Data">Data2!$HM$11:$HM$20</definedName>
    <definedName name="A125203066J_Latest">Data2!$HM$20</definedName>
    <definedName name="A125203070X">Data2!$HS$1:$HS$10,Data2!$HS$11:$HS$20</definedName>
    <definedName name="A125203070X_Data">Data2!$HS$11:$HS$20</definedName>
    <definedName name="A125203070X_Latest">Data2!$HS$20</definedName>
    <definedName name="A125203074J">Data2!$HV$1:$HV$10,Data2!$HV$11:$HV$20</definedName>
    <definedName name="A125203074J_Data">Data2!$HV$11:$HV$20</definedName>
    <definedName name="A125203074J_Latest">Data2!$HV$20</definedName>
    <definedName name="A125203078T">Data2!$IK$1:$IK$10,Data2!$IK$11:$IK$20</definedName>
    <definedName name="A125203078T_Data">Data2!$IK$11:$IK$20</definedName>
    <definedName name="A125203078T_Latest">Data2!$IK$20</definedName>
    <definedName name="A125203082J">Data2!$IQ$1:$IQ$10,Data2!$IQ$11:$IQ$20</definedName>
    <definedName name="A125203082J_Data">Data2!$IQ$11:$IQ$20</definedName>
    <definedName name="A125203082J_Latest">Data2!$IQ$20</definedName>
    <definedName name="A125203086T">Data2!$W$1:$W$10,Data2!$W$11:$W$20</definedName>
    <definedName name="A125203086T_Data">Data2!$W$11:$W$20</definedName>
    <definedName name="A125203086T_Latest">Data2!$W$20</definedName>
    <definedName name="A125203090J">Data2!$H$1:$H$10,Data2!$H$11:$H$20</definedName>
    <definedName name="A125203090J_Data">Data2!$H$11:$H$20</definedName>
    <definedName name="A125203090J_Latest">Data2!$H$20</definedName>
    <definedName name="A125203094T">Data2!$T$1:$T$10,Data2!$T$11:$T$20</definedName>
    <definedName name="A125203094T_Data">Data2!$T$11:$T$20</definedName>
    <definedName name="A125203094T_Latest">Data2!$T$20</definedName>
    <definedName name="A125203098A">Data1!$IF$1:$IF$10,Data1!$IF$11:$IF$20</definedName>
    <definedName name="A125203098A_Data">Data1!$IF$11:$IF$20</definedName>
    <definedName name="A125203098A_Latest">Data1!$IF$20</definedName>
    <definedName name="A125203102F">Data1!$IO$1:$IO$10,Data1!$IO$11:$IO$20</definedName>
    <definedName name="A125203102F_Data">Data1!$IO$11:$IO$20</definedName>
    <definedName name="A125203102F_Latest">Data1!$IO$20</definedName>
    <definedName name="A125203106R">Data2!$B$1:$B$10,Data2!$B$11:$B$20</definedName>
    <definedName name="A125203106R_Data">Data2!$B$11:$B$20</definedName>
    <definedName name="A125203106R_Latest">Data2!$B$20</definedName>
    <definedName name="A125203110F">Data2!$E$1:$E$10,Data2!$E$11:$E$20</definedName>
    <definedName name="A125203110F_Data">Data2!$E$11:$E$20</definedName>
    <definedName name="A125203110F_Latest">Data2!$E$20</definedName>
    <definedName name="A125203114R">Data2!$N$1:$N$10,Data2!$N$11:$N$20</definedName>
    <definedName name="A125203114R_Data">Data2!$N$11:$N$20</definedName>
    <definedName name="A125203114R_Latest">Data2!$N$20</definedName>
    <definedName name="A125203118X">Data1!$IC$1:$IC$10,Data1!$IC$11:$IC$20</definedName>
    <definedName name="A125203118X_Data">Data1!$IC$11:$IC$20</definedName>
    <definedName name="A125203118X_Latest">Data1!$IC$20</definedName>
    <definedName name="A125203122R">Data1!$II$1:$II$10,Data1!$II$11:$II$20</definedName>
    <definedName name="A125203122R_Data">Data1!$II$11:$II$20</definedName>
    <definedName name="A125203122R_Latest">Data1!$II$20</definedName>
    <definedName name="A125203126X">Data1!$IL$1:$IL$10,Data1!$IL$11:$IL$20</definedName>
    <definedName name="A125203126X_Data">Data1!$IL$11:$IL$20</definedName>
    <definedName name="A125203126X_Latest">Data1!$IL$20</definedName>
    <definedName name="A125203130R">Data2!$K$1:$K$10,Data2!$K$11:$K$20</definedName>
    <definedName name="A125203130R_Data">Data2!$K$11:$K$20</definedName>
    <definedName name="A125203130R_Latest">Data2!$K$20</definedName>
    <definedName name="A125203134X">Data2!$Q$1:$Q$10,Data2!$Q$11:$Q$20</definedName>
    <definedName name="A125203134X_Data">Data2!$Q$11:$Q$20</definedName>
    <definedName name="A125203134X_Latest">Data2!$Q$20</definedName>
    <definedName name="A125203138J">Data2!$CW$1:$CW$10,Data2!$CW$11:$CW$20</definedName>
    <definedName name="A125203138J_Data">Data2!$CW$11:$CW$20</definedName>
    <definedName name="A125203138J_Latest">Data2!$CW$20</definedName>
    <definedName name="A125203142X">Data2!$CH$1:$CH$10,Data2!$CH$11:$CH$20</definedName>
    <definedName name="A125203142X_Data">Data2!$CH$11:$CH$20</definedName>
    <definedName name="A125203142X_Latest">Data2!$CH$20</definedName>
    <definedName name="A125203146J">Data2!$CT$1:$CT$10,Data2!$CT$11:$CT$20</definedName>
    <definedName name="A125203146J_Data">Data2!$CT$11:$CT$20</definedName>
    <definedName name="A125203146J_Latest">Data2!$CT$20</definedName>
    <definedName name="A125203150X">Data2!$BP$1:$BP$10,Data2!$BP$11:$BP$20</definedName>
    <definedName name="A125203150X_Data">Data2!$BP$11:$BP$20</definedName>
    <definedName name="A125203150X_Latest">Data2!$BP$20</definedName>
    <definedName name="A125203154J">Data2!$BY$1:$BY$10,Data2!$BY$11:$BY$20</definedName>
    <definedName name="A125203154J_Data">Data2!$BY$11:$BY$20</definedName>
    <definedName name="A125203154J_Latest">Data2!$BY$20</definedName>
    <definedName name="A125203158T">Data2!$CB$1:$CB$10,Data2!$CB$11:$CB$20</definedName>
    <definedName name="A125203158T_Data">Data2!$CB$11:$CB$20</definedName>
    <definedName name="A125203158T_Latest">Data2!$CB$20</definedName>
    <definedName name="A125203162J">Data2!$CE$1:$CE$10,Data2!$CE$11:$CE$20</definedName>
    <definedName name="A125203162J_Data">Data2!$CE$11:$CE$20</definedName>
    <definedName name="A125203162J_Latest">Data2!$CE$20</definedName>
    <definedName name="A125203166T">Data2!$CN$1:$CN$10,Data2!$CN$11:$CN$20</definedName>
    <definedName name="A125203166T_Data">Data2!$CN$11:$CN$20</definedName>
    <definedName name="A125203166T_Latest">Data2!$CN$20</definedName>
    <definedName name="A125203170J">Data2!$BM$1:$BM$10,Data2!$BM$11:$BM$20</definedName>
    <definedName name="A125203170J_Data">Data2!$BM$11:$BM$20</definedName>
    <definedName name="A125203170J_Latest">Data2!$BM$20</definedName>
    <definedName name="A125203174T">Data2!$BS$1:$BS$10,Data2!$BS$11:$BS$20</definedName>
    <definedName name="A125203174T_Data">Data2!$BS$11:$BS$20</definedName>
    <definedName name="A125203174T_Latest">Data2!$BS$20</definedName>
    <definedName name="A125203178A">Data2!$BV$1:$BV$10,Data2!$BV$11:$BV$20</definedName>
    <definedName name="A125203178A_Data">Data2!$BV$11:$BV$20</definedName>
    <definedName name="A125203178A_Latest">Data2!$BV$20</definedName>
    <definedName name="A125203182T">Data2!$CK$1:$CK$10,Data2!$CK$11:$CK$20</definedName>
    <definedName name="A125203182T_Data">Data2!$CK$11:$CK$20</definedName>
    <definedName name="A125203182T_Latest">Data2!$CK$20</definedName>
    <definedName name="A125203186A">Data2!$CQ$1:$CQ$10,Data2!$CQ$11:$CQ$20</definedName>
    <definedName name="A125203186A_Data">Data2!$CQ$11:$CQ$20</definedName>
    <definedName name="A125203186A_Latest">Data2!$CQ$20</definedName>
    <definedName name="A125203190T">Data2!$EJ$1:$EJ$10,Data2!$EJ$11:$EJ$20</definedName>
    <definedName name="A125203190T_Data">Data2!$EJ$11:$EJ$20</definedName>
    <definedName name="A125203190T_Latest">Data2!$EJ$20</definedName>
    <definedName name="A125203194A">Data2!$DU$1:$DU$10,Data2!$DU$11:$DU$20</definedName>
    <definedName name="A125203194A_Data">Data2!$DU$11:$DU$20</definedName>
    <definedName name="A125203194A_Latest">Data2!$DU$20</definedName>
    <definedName name="A125203198K">Data2!$EG$1:$EG$10,Data2!$EG$11:$EG$20</definedName>
    <definedName name="A125203198K_Data">Data2!$EG$11:$EG$20</definedName>
    <definedName name="A125203198K_Latest">Data2!$EG$20</definedName>
    <definedName name="A125203202R">Data2!$DC$1:$DC$10,Data2!$DC$11:$DC$20</definedName>
    <definedName name="A125203202R_Data">Data2!$DC$11:$DC$20</definedName>
    <definedName name="A125203202R_Latest">Data2!$DC$20</definedName>
    <definedName name="A125203206X">Data2!$DL$1:$DL$10,Data2!$DL$11:$DL$20</definedName>
    <definedName name="A125203206X_Data">Data2!$DL$11:$DL$20</definedName>
    <definedName name="A125203206X_Latest">Data2!$DL$20</definedName>
    <definedName name="A125203210R">Data2!$DO$1:$DO$10,Data2!$DO$11:$DO$20</definedName>
    <definedName name="A125203210R_Data">Data2!$DO$11:$DO$20</definedName>
    <definedName name="A125203210R_Latest">Data2!$DO$20</definedName>
    <definedName name="A125203214X">Data2!$DR$1:$DR$10,Data2!$DR$11:$DR$20</definedName>
    <definedName name="A125203214X_Data">Data2!$DR$11:$DR$20</definedName>
    <definedName name="A125203214X_Latest">Data2!$DR$20</definedName>
    <definedName name="A125203218J">Data2!$EA$1:$EA$10,Data2!$EA$11:$EA$20</definedName>
    <definedName name="A125203218J_Data">Data2!$EA$11:$EA$20</definedName>
    <definedName name="A125203218J_Latest">Data2!$EA$20</definedName>
    <definedName name="A125203222X">Data2!$CZ$1:$CZ$10,Data2!$CZ$11:$CZ$20</definedName>
    <definedName name="A125203222X_Data">Data2!$CZ$11:$CZ$20</definedName>
    <definedName name="A125203222X_Latest">Data2!$CZ$20</definedName>
    <definedName name="A125203226J">Data2!$DF$1:$DF$10,Data2!$DF$11:$DF$20</definedName>
    <definedName name="A125203226J_Data">Data2!$DF$11:$DF$20</definedName>
    <definedName name="A125203226J_Latest">Data2!$DF$20</definedName>
    <definedName name="A125203230X">Data2!$DI$1:$DI$10,Data2!$DI$11:$DI$20</definedName>
    <definedName name="A125203230X_Data">Data2!$DI$11:$DI$20</definedName>
    <definedName name="A125203230X_Latest">Data2!$DI$20</definedName>
    <definedName name="A125203234J">Data2!$DX$1:$DX$10,Data2!$DX$11:$DX$20</definedName>
    <definedName name="A125203234J_Data">Data2!$DX$11:$DX$20</definedName>
    <definedName name="A125203234J_Latest">Data2!$DX$20</definedName>
    <definedName name="A125203238T">Data2!$ED$1:$ED$10,Data2!$ED$11:$ED$20</definedName>
    <definedName name="A125203238T_Data">Data2!$ED$11:$ED$20</definedName>
    <definedName name="A125203238T_Latest">Data2!$ED$20</definedName>
    <definedName name="A125203242J">Data1!$DM$1:$DM$10,Data1!$DM$11:$DM$20</definedName>
    <definedName name="A125203242J_Data">Data1!$DM$11:$DM$20</definedName>
    <definedName name="A125203242J_Latest">Data1!$DM$20</definedName>
    <definedName name="A125203246T">Data1!$CX$1:$CX$10,Data1!$CX$11:$CX$20</definedName>
    <definedName name="A125203246T_Data">Data1!$CX$11:$CX$20</definedName>
    <definedName name="A125203246T_Latest">Data1!$CX$20</definedName>
    <definedName name="A125203250J">Data1!$DJ$1:$DJ$10,Data1!$DJ$11:$DJ$20</definedName>
    <definedName name="A125203250J_Data">Data1!$DJ$11:$DJ$20</definedName>
    <definedName name="A125203250J_Latest">Data1!$DJ$20</definedName>
    <definedName name="A125203254T">Data1!$CF$1:$CF$10,Data1!$CF$11:$CF$20</definedName>
    <definedName name="A125203254T_Data">Data1!$CF$11:$CF$20</definedName>
    <definedName name="A125203254T_Latest">Data1!$CF$20</definedName>
    <definedName name="A125203258A">Data1!$CO$1:$CO$10,Data1!$CO$11:$CO$20</definedName>
    <definedName name="A125203258A_Data">Data1!$CO$11:$CO$20</definedName>
    <definedName name="A125203258A_Latest">Data1!$CO$20</definedName>
    <definedName name="A125203262T">Data1!$CR$1:$CR$10,Data1!$CR$11:$CR$20</definedName>
    <definedName name="A125203262T_Data">Data1!$CR$11:$CR$20</definedName>
    <definedName name="A125203262T_Latest">Data1!$CR$20</definedName>
    <definedName name="A125203266A">Data1!$CU$1:$CU$10,Data1!$CU$11:$CU$20</definedName>
    <definedName name="A125203266A_Data">Data1!$CU$11:$CU$20</definedName>
    <definedName name="A125203266A_Latest">Data1!$CU$20</definedName>
    <definedName name="A125203270T">Data1!$DD$1:$DD$10,Data1!$DD$11:$DD$20</definedName>
    <definedName name="A125203270T_Data">Data1!$DD$11:$DD$20</definedName>
    <definedName name="A125203270T_Latest">Data1!$DD$20</definedName>
    <definedName name="A125203274A">Data1!$CC$1:$CC$10,Data1!$CC$11:$CC$20</definedName>
    <definedName name="A125203274A_Data">Data1!$CC$11:$CC$20</definedName>
    <definedName name="A125203274A_Latest">Data1!$CC$20</definedName>
    <definedName name="A125203278K">Data1!$CI$1:$CI$10,Data1!$CI$11:$CI$20</definedName>
    <definedName name="A125203278K_Data">Data1!$CI$11:$CI$20</definedName>
    <definedName name="A125203278K_Latest">Data1!$CI$20</definedName>
    <definedName name="A125203282A">Data1!$CL$1:$CL$10,Data1!$CL$11:$CL$20</definedName>
    <definedName name="A125203282A_Data">Data1!$CL$11:$CL$20</definedName>
    <definedName name="A125203282A_Latest">Data1!$CL$20</definedName>
    <definedName name="A125203286K">Data1!$DA$1:$DA$10,Data1!$DA$11:$DA$20</definedName>
    <definedName name="A125203286K_Data">Data1!$DA$11:$DA$20</definedName>
    <definedName name="A125203286K_Latest">Data1!$DA$20</definedName>
    <definedName name="A125203290A">Data1!$DG$1:$DG$10,Data1!$DG$11:$DG$20</definedName>
    <definedName name="A125203290A_Data">Data1!$DG$11:$DG$20</definedName>
    <definedName name="A125203290A_Latest">Data1!$DG$20</definedName>
    <definedName name="A125203710K">Data1!$HZ$1:$HZ$10,Data1!$HZ$11:$HZ$20</definedName>
    <definedName name="A125203710K_Data">Data1!$HZ$11:$HZ$20</definedName>
    <definedName name="A125203710K_Latest">Data1!$HZ$20</definedName>
    <definedName name="A125203714V">Data1!$HK$1:$HK$10,Data1!$HK$11:$HK$20</definedName>
    <definedName name="A125203714V_Data">Data1!$HK$11:$HK$20</definedName>
    <definedName name="A125203714V_Latest">Data1!$HK$20</definedName>
    <definedName name="A125203718C">Data1!$HW$1:$HW$10,Data1!$HW$11:$HW$20</definedName>
    <definedName name="A125203718C_Data">Data1!$HW$11:$HW$20</definedName>
    <definedName name="A125203718C_Latest">Data1!$HW$20</definedName>
    <definedName name="A125203722V">Data1!$GS$1:$GS$10,Data1!$GS$11:$GS$20</definedName>
    <definedName name="A125203722V_Data">Data1!$GS$11:$GS$20</definedName>
    <definedName name="A125203722V_Latest">Data1!$GS$20</definedName>
    <definedName name="A125203726C">Data1!$HB$1:$HB$10,Data1!$HB$11:$HB$20</definedName>
    <definedName name="A125203726C_Data">Data1!$HB$11:$HB$20</definedName>
    <definedName name="A125203726C_Latest">Data1!$HB$20</definedName>
    <definedName name="A125203730V">Data1!$HE$1:$HE$10,Data1!$HE$11:$HE$20</definedName>
    <definedName name="A125203730V_Data">Data1!$HE$11:$HE$20</definedName>
    <definedName name="A125203730V_Latest">Data1!$HE$20</definedName>
    <definedName name="A125203734C">Data1!$HH$1:$HH$10,Data1!$HH$11:$HH$20</definedName>
    <definedName name="A125203734C_Data">Data1!$HH$11:$HH$20</definedName>
    <definedName name="A125203734C_Latest">Data1!$HH$20</definedName>
    <definedName name="A125203738L">Data1!$HQ$1:$HQ$10,Data1!$HQ$11:$HQ$20</definedName>
    <definedName name="A125203738L_Data">Data1!$HQ$11:$HQ$20</definedName>
    <definedName name="A125203738L_Latest">Data1!$HQ$20</definedName>
    <definedName name="A125203742C">Data1!$GP$1:$GP$10,Data1!$GP$11:$GP$20</definedName>
    <definedName name="A125203742C_Data">Data1!$GP$11:$GP$20</definedName>
    <definedName name="A125203742C_Latest">Data1!$GP$20</definedName>
    <definedName name="A125203746L">Data1!$GV$1:$GV$10,Data1!$GV$11:$GV$20</definedName>
    <definedName name="A125203746L_Data">Data1!$GV$11:$GV$20</definedName>
    <definedName name="A125203746L_Latest">Data1!$GV$20</definedName>
    <definedName name="A125203750C">Data1!$GY$1:$GY$10,Data1!$GY$11:$GY$20</definedName>
    <definedName name="A125203750C_Data">Data1!$GY$11:$GY$20</definedName>
    <definedName name="A125203750C_Latest">Data1!$GY$20</definedName>
    <definedName name="A125203754L">Data1!$HN$1:$HN$10,Data1!$HN$11:$HN$20</definedName>
    <definedName name="A125203754L_Data">Data1!$HN$11:$HN$20</definedName>
    <definedName name="A125203754L_Latest">Data1!$HN$20</definedName>
    <definedName name="A125203758W">Data1!$HT$1:$HT$10,Data1!$HT$11:$HT$20</definedName>
    <definedName name="A125203758W_Data">Data1!$HT$11:$HT$20</definedName>
    <definedName name="A125203758W_Latest">Data1!$HT$20</definedName>
    <definedName name="A125204178V">Data1!$BZ$1:$BZ$10,Data1!$BZ$11:$BZ$20</definedName>
    <definedName name="A125204178V_Data">Data1!$BZ$11:$BZ$20</definedName>
    <definedName name="A125204178V_Latest">Data1!$BZ$20</definedName>
    <definedName name="A125204182K">Data1!$BK$1:$BK$10,Data1!$BK$11:$BK$20</definedName>
    <definedName name="A125204182K_Data">Data1!$BK$11:$BK$20</definedName>
    <definedName name="A125204182K_Latest">Data1!$BK$20</definedName>
    <definedName name="A125204186V">Data1!$BW$1:$BW$10,Data1!$BW$11:$BW$20</definedName>
    <definedName name="A125204186V_Data">Data1!$BW$11:$BW$20</definedName>
    <definedName name="A125204186V_Latest">Data1!$BW$20</definedName>
    <definedName name="A125204190K">Data1!$AS$1:$AS$10,Data1!$AS$11:$AS$20</definedName>
    <definedName name="A125204190K_Data">Data1!$AS$11:$AS$20</definedName>
    <definedName name="A125204190K_Latest">Data1!$AS$20</definedName>
    <definedName name="A125204194V">Data1!$BB$1:$BB$10,Data1!$BB$11:$BB$20</definedName>
    <definedName name="A125204194V_Data">Data1!$BB$11:$BB$20</definedName>
    <definedName name="A125204194V_Latest">Data1!$BB$20</definedName>
    <definedName name="A125204198C">Data1!$BE$1:$BE$10,Data1!$BE$11:$BE$20</definedName>
    <definedName name="A125204198C_Data">Data1!$BE$11:$BE$20</definedName>
    <definedName name="A125204198C_Latest">Data1!$BE$20</definedName>
    <definedName name="A125204202J">Data1!$BH$1:$BH$10,Data1!$BH$11:$BH$20</definedName>
    <definedName name="A125204202J_Data">Data1!$BH$11:$BH$20</definedName>
    <definedName name="A125204202J_Latest">Data1!$BH$20</definedName>
    <definedName name="A125204206T">Data1!$BQ$1:$BQ$10,Data1!$BQ$11:$BQ$20</definedName>
    <definedName name="A125204206T_Data">Data1!$BQ$11:$BQ$20</definedName>
    <definedName name="A125204206T_Latest">Data1!$BQ$20</definedName>
    <definedName name="A125204210J">Data1!$AP$1:$AP$10,Data1!$AP$11:$AP$20</definedName>
    <definedName name="A125204210J_Data">Data1!$AP$11:$AP$20</definedName>
    <definedName name="A125204210J_Latest">Data1!$AP$20</definedName>
    <definedName name="A125204214T">Data1!$AV$1:$AV$10,Data1!$AV$11:$AV$20</definedName>
    <definedName name="A125204214T_Data">Data1!$AV$11:$AV$20</definedName>
    <definedName name="A125204214T_Latest">Data1!$AV$20</definedName>
    <definedName name="A125204218A">Data1!$AY$1:$AY$10,Data1!$AY$11:$AY$20</definedName>
    <definedName name="A125204218A_Data">Data1!$AY$11:$AY$20</definedName>
    <definedName name="A125204218A_Latest">Data1!$AY$20</definedName>
    <definedName name="A125204222T">Data1!$BN$1:$BN$10,Data1!$BN$11:$BN$20</definedName>
    <definedName name="A125204222T_Data">Data1!$BN$11:$BN$20</definedName>
    <definedName name="A125204222T_Latest">Data1!$BN$20</definedName>
    <definedName name="A125204226A">Data1!$BT$1:$BT$10,Data1!$BT$11:$BT$20</definedName>
    <definedName name="A125204226A_Data">Data1!$BT$11:$BT$20</definedName>
    <definedName name="A125204226A_Latest">Data1!$BT$20</definedName>
    <definedName name="A125204646W">Data1!$EZ$1:$EZ$10,Data1!$EZ$11:$EZ$20</definedName>
    <definedName name="A125204646W_Data">Data1!$EZ$11:$EZ$20</definedName>
    <definedName name="A125204646W_Latest">Data1!$EZ$20</definedName>
    <definedName name="A125204650L">Data1!$EK$1:$EK$10,Data1!$EK$11:$EK$20</definedName>
    <definedName name="A125204650L_Data">Data1!$EK$11:$EK$20</definedName>
    <definedName name="A125204650L_Latest">Data1!$EK$20</definedName>
    <definedName name="A125204654W">Data1!$EW$1:$EW$10,Data1!$EW$11:$EW$20</definedName>
    <definedName name="A125204654W_Data">Data1!$EW$11:$EW$20</definedName>
    <definedName name="A125204654W_Latest">Data1!$EW$20</definedName>
    <definedName name="A125204658F">Data1!$DS$1:$DS$10,Data1!$DS$11:$DS$20</definedName>
    <definedName name="A125204658F_Data">Data1!$DS$11:$DS$20</definedName>
    <definedName name="A125204658F_Latest">Data1!$DS$20</definedName>
    <definedName name="A125204662W">Data1!$EB$1:$EB$10,Data1!$EB$11:$EB$20</definedName>
    <definedName name="A125204662W_Data">Data1!$EB$11:$EB$20</definedName>
    <definedName name="A125204662W_Latest">Data1!$EB$20</definedName>
    <definedName name="A125204666F">Data1!$EE$1:$EE$10,Data1!$EE$11:$EE$20</definedName>
    <definedName name="A125204666F_Data">Data1!$EE$11:$EE$20</definedName>
    <definedName name="A125204666F_Latest">Data1!$EE$20</definedName>
    <definedName name="A125204670W">Data1!$EH$1:$EH$10,Data1!$EH$11:$EH$20</definedName>
    <definedName name="A125204670W_Data">Data1!$EH$11:$EH$20</definedName>
    <definedName name="A125204670W_Latest">Data1!$EH$20</definedName>
    <definedName name="A125204674F">Data1!$EQ$1:$EQ$10,Data1!$EQ$11:$EQ$20</definedName>
    <definedName name="A125204674F_Data">Data1!$EQ$11:$EQ$20</definedName>
    <definedName name="A125204674F_Latest">Data1!$EQ$20</definedName>
    <definedName name="A125204678R">Data1!$DP$1:$DP$10,Data1!$DP$11:$DP$20</definedName>
    <definedName name="A125204678R_Data">Data1!$DP$11:$DP$20</definedName>
    <definedName name="A125204678R_Latest">Data1!$DP$20</definedName>
    <definedName name="A125204682F">Data1!$DV$1:$DV$10,Data1!$DV$11:$DV$20</definedName>
    <definedName name="A125204682F_Data">Data1!$DV$11:$DV$20</definedName>
    <definedName name="A125204682F_Latest">Data1!$DV$20</definedName>
    <definedName name="A125204686R">Data1!$DY$1:$DY$10,Data1!$DY$11:$DY$20</definedName>
    <definedName name="A125204686R_Data">Data1!$DY$11:$DY$20</definedName>
    <definedName name="A125204686R_Latest">Data1!$DY$20</definedName>
    <definedName name="A125204690F">Data1!$EN$1:$EN$10,Data1!$EN$11:$EN$20</definedName>
    <definedName name="A125204690F_Data">Data1!$EN$11:$EN$20</definedName>
    <definedName name="A125204690F_Latest">Data1!$EN$20</definedName>
    <definedName name="A125204694R">Data1!$ET$1:$ET$10,Data1!$ET$11:$ET$20</definedName>
    <definedName name="A125204694R_Data">Data1!$ET$11:$ET$20</definedName>
    <definedName name="A125204694R_Latest">Data1!$ET$20</definedName>
    <definedName name="A125205114A">Data1!$GM$1:$GM$10,Data1!$GM$11:$GM$20</definedName>
    <definedName name="A125205114A_Data">Data1!$GM$11:$GM$20</definedName>
    <definedName name="A125205114A_Latest">Data1!$GM$20</definedName>
    <definedName name="A125205118K">Data1!$FX$1:$FX$10,Data1!$FX$11:$FX$20</definedName>
    <definedName name="A125205118K_Data">Data1!$FX$11:$FX$20</definedName>
    <definedName name="A125205118K_Latest">Data1!$FX$20</definedName>
    <definedName name="A125205122A">Data1!$GJ$1:$GJ$10,Data1!$GJ$11:$GJ$20</definedName>
    <definedName name="A125205122A_Data">Data1!$GJ$11:$GJ$20</definedName>
    <definedName name="A125205122A_Latest">Data1!$GJ$20</definedName>
    <definedName name="A125205126K">Data1!$FF$1:$FF$10,Data1!$FF$11:$FF$20</definedName>
    <definedName name="A125205126K_Data">Data1!$FF$11:$FF$20</definedName>
    <definedName name="A125205126K_Latest">Data1!$FF$20</definedName>
    <definedName name="A125205130A">Data1!$FO$1:$FO$10,Data1!$FO$11:$FO$20</definedName>
    <definedName name="A125205130A_Data">Data1!$FO$11:$FO$20</definedName>
    <definedName name="A125205130A_Latest">Data1!$FO$20</definedName>
    <definedName name="A125205134K">Data1!$FR$1:$FR$10,Data1!$FR$11:$FR$20</definedName>
    <definedName name="A125205134K_Data">Data1!$FR$11:$FR$20</definedName>
    <definedName name="A125205134K_Latest">Data1!$FR$20</definedName>
    <definedName name="A125205138V">Data1!$FU$1:$FU$10,Data1!$FU$11:$FU$20</definedName>
    <definedName name="A125205138V_Data">Data1!$FU$11:$FU$20</definedName>
    <definedName name="A125205138V_Latest">Data1!$FU$20</definedName>
    <definedName name="A125205142K">Data1!$GD$1:$GD$10,Data1!$GD$11:$GD$20</definedName>
    <definedName name="A125205142K_Data">Data1!$GD$11:$GD$20</definedName>
    <definedName name="A125205142K_Latest">Data1!$GD$20</definedName>
    <definedName name="A125205146V">Data1!$FC$1:$FC$10,Data1!$FC$11:$FC$20</definedName>
    <definedName name="A125205146V_Data">Data1!$FC$11:$FC$20</definedName>
    <definedName name="A125205146V_Latest">Data1!$FC$20</definedName>
    <definedName name="A125205150K">Data1!$FI$1:$FI$10,Data1!$FI$11:$FI$20</definedName>
    <definedName name="A125205150K_Data">Data1!$FI$11:$FI$20</definedName>
    <definedName name="A125205150K_Latest">Data1!$FI$20</definedName>
    <definedName name="A125205154V">Data1!$FL$1:$FL$10,Data1!$FL$11:$FL$20</definedName>
    <definedName name="A125205154V_Data">Data1!$FL$11:$FL$20</definedName>
    <definedName name="A125205154V_Latest">Data1!$FL$20</definedName>
    <definedName name="A125205158C">Data1!$GA$1:$GA$10,Data1!$GA$11:$GA$20</definedName>
    <definedName name="A125205158C_Data">Data1!$GA$11:$GA$20</definedName>
    <definedName name="A125205158C_Latest">Data1!$GA$20</definedName>
    <definedName name="A125205162V">Data1!$GG$1:$GG$10,Data1!$GG$11:$GG$20</definedName>
    <definedName name="A125205162V_Data">Data1!$GG$11:$GG$20</definedName>
    <definedName name="A125205162V_Latest">Data1!$GG$20</definedName>
    <definedName name="Date_Range">Data1!$A$2:$A$10,Data1!$A$11:$A$20</definedName>
    <definedName name="Date_Range_Data">Data1!$A$11:$A$20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64" i="8" l="1"/>
  <c r="AB64" i="8"/>
  <c r="AA64" i="8"/>
  <c r="Z64" i="8"/>
  <c r="Y64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C41" i="8"/>
  <c r="D41" i="8" s="1"/>
  <c r="A8" i="8"/>
  <c r="B7" i="8"/>
  <c r="B6" i="8"/>
  <c r="B5" i="8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C64" i="7"/>
  <c r="T63" i="7"/>
  <c r="S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C63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C62" i="7"/>
  <c r="T61" i="7"/>
  <c r="S61" i="7"/>
  <c r="R61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C61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C38" i="7"/>
  <c r="C26" i="7" s="1" a="1"/>
  <c r="C26" i="7" s="1"/>
  <c r="C21" i="7" a="1"/>
  <c r="C21" i="7" s="1"/>
  <c r="G20" i="7" a="1"/>
  <c r="G20" i="7" s="1"/>
  <c r="C20" i="7" a="1"/>
  <c r="C20" i="7" s="1"/>
  <c r="G19" i="7" a="1"/>
  <c r="G19" i="7" s="1"/>
  <c r="C19" i="7" a="1"/>
  <c r="C19" i="7" s="1"/>
  <c r="G18" i="7" a="1"/>
  <c r="G18" i="7" s="1"/>
  <c r="C18" i="7" a="1"/>
  <c r="C18" i="7" s="1"/>
  <c r="G17" i="7" a="1"/>
  <c r="G17" i="7" s="1"/>
  <c r="C17" i="7" a="1"/>
  <c r="C17" i="7" s="1"/>
  <c r="G16" i="7" a="1"/>
  <c r="G16" i="7" s="1"/>
  <c r="C16" i="7" a="1"/>
  <c r="C16" i="7" s="1"/>
  <c r="G15" i="7" a="1"/>
  <c r="G15" i="7" s="1"/>
  <c r="C15" i="7" a="1"/>
  <c r="C15" i="7" s="1"/>
  <c r="G14" i="7" a="1"/>
  <c r="G14" i="7" s="1"/>
  <c r="C14" i="7" a="1"/>
  <c r="C14" i="7" s="1"/>
  <c r="A8" i="7"/>
  <c r="B7" i="7"/>
  <c r="B6" i="7"/>
  <c r="B5" i="7"/>
  <c r="B27" i="6"/>
  <c r="A29" i="8" s="1"/>
  <c r="D26" i="8" l="1" a="1"/>
  <c r="D26" i="8" s="1"/>
  <c r="D25" i="8" a="1"/>
  <c r="D25" i="8" s="1"/>
  <c r="D24" i="8" a="1"/>
  <c r="D24" i="8" s="1"/>
  <c r="D23" i="8" a="1"/>
  <c r="D23" i="8" s="1"/>
  <c r="D22" i="8" a="1"/>
  <c r="D22" i="8" s="1"/>
  <c r="D21" i="8" a="1"/>
  <c r="D21" i="8" s="1"/>
  <c r="D20" i="8" a="1"/>
  <c r="D20" i="8" s="1"/>
  <c r="D19" i="8" a="1"/>
  <c r="D19" i="8" s="1"/>
  <c r="D18" i="8" a="1"/>
  <c r="D18" i="8" s="1"/>
  <c r="D17" i="8" a="1"/>
  <c r="D17" i="8" s="1"/>
  <c r="D16" i="8" a="1"/>
  <c r="D16" i="8" s="1"/>
  <c r="D15" i="8" a="1"/>
  <c r="D15" i="8" s="1"/>
  <c r="D14" i="8" a="1"/>
  <c r="D14" i="8" s="1"/>
  <c r="H26" i="8" a="1"/>
  <c r="H26" i="8" s="1"/>
  <c r="H25" i="8" a="1"/>
  <c r="H25" i="8" s="1"/>
  <c r="H24" i="8" a="1"/>
  <c r="H24" i="8" s="1"/>
  <c r="H23" i="8" a="1"/>
  <c r="H23" i="8" s="1"/>
  <c r="H22" i="8" a="1"/>
  <c r="H22" i="8" s="1"/>
  <c r="H21" i="8" a="1"/>
  <c r="H21" i="8" s="1"/>
  <c r="H20" i="8" a="1"/>
  <c r="H20" i="8" s="1"/>
  <c r="H19" i="8" a="1"/>
  <c r="H19" i="8" s="1"/>
  <c r="H18" i="8" a="1"/>
  <c r="H18" i="8" s="1"/>
  <c r="H17" i="8" a="1"/>
  <c r="H17" i="8" s="1"/>
  <c r="H16" i="8" a="1"/>
  <c r="H16" i="8" s="1"/>
  <c r="H15" i="8" a="1"/>
  <c r="H15" i="8" s="1"/>
  <c r="H14" i="8" a="1"/>
  <c r="H14" i="8" s="1"/>
  <c r="E41" i="8"/>
  <c r="A29" i="7"/>
  <c r="C14" i="8" a="1"/>
  <c r="C14" i="8" s="1"/>
  <c r="C15" i="8" a="1"/>
  <c r="C15" i="8" s="1"/>
  <c r="C16" i="8" a="1"/>
  <c r="C16" i="8" s="1"/>
  <c r="C17" i="8" a="1"/>
  <c r="C17" i="8" s="1"/>
  <c r="C18" i="8" a="1"/>
  <c r="C18" i="8" s="1"/>
  <c r="C19" i="8" a="1"/>
  <c r="C19" i="8" s="1"/>
  <c r="C20" i="8" a="1"/>
  <c r="C20" i="8" s="1"/>
  <c r="C21" i="8" a="1"/>
  <c r="C21" i="8" s="1"/>
  <c r="C22" i="8" a="1"/>
  <c r="C22" i="8" s="1"/>
  <c r="C23" i="8" a="1"/>
  <c r="C23" i="8" s="1"/>
  <c r="C24" i="8" a="1"/>
  <c r="C24" i="8" s="1"/>
  <c r="C25" i="8" a="1"/>
  <c r="C25" i="8" s="1"/>
  <c r="C26" i="8" a="1"/>
  <c r="C26" i="8" s="1"/>
  <c r="G14" i="8" a="1"/>
  <c r="G14" i="8" s="1"/>
  <c r="G15" i="8" a="1"/>
  <c r="G15" i="8" s="1"/>
  <c r="G16" i="8" a="1"/>
  <c r="G16" i="8" s="1"/>
  <c r="G17" i="8" a="1"/>
  <c r="G17" i="8" s="1"/>
  <c r="G18" i="8" a="1"/>
  <c r="G18" i="8" s="1"/>
  <c r="G19" i="8" a="1"/>
  <c r="G19" i="8" s="1"/>
  <c r="G20" i="8" a="1"/>
  <c r="G20" i="8" s="1"/>
  <c r="G21" i="8" a="1"/>
  <c r="G21" i="8" s="1"/>
  <c r="G22" i="8" a="1"/>
  <c r="G22" i="8" s="1"/>
  <c r="G23" i="8" a="1"/>
  <c r="G23" i="8" s="1"/>
  <c r="G24" i="8" a="1"/>
  <c r="G24" i="8" s="1"/>
  <c r="G25" i="8" a="1"/>
  <c r="G25" i="8" s="1"/>
  <c r="G26" i="8" a="1"/>
  <c r="G26" i="8" s="1"/>
  <c r="G21" i="7" a="1"/>
  <c r="G21" i="7" s="1"/>
  <c r="G22" i="7" a="1"/>
  <c r="G22" i="7" s="1"/>
  <c r="G23" i="7" a="1"/>
  <c r="G23" i="7" s="1"/>
  <c r="G24" i="7" a="1"/>
  <c r="G24" i="7" s="1"/>
  <c r="G25" i="7" a="1"/>
  <c r="G25" i="7" s="1"/>
  <c r="G26" i="7" a="1"/>
  <c r="G26" i="7" s="1"/>
  <c r="D38" i="7"/>
  <c r="C22" i="7" a="1"/>
  <c r="C22" i="7" s="1"/>
  <c r="C23" i="7" a="1"/>
  <c r="C23" i="7" s="1"/>
  <c r="C24" i="7" a="1"/>
  <c r="C24" i="7" s="1"/>
  <c r="C25" i="7" a="1"/>
  <c r="C25" i="7" s="1"/>
  <c r="I26" i="8" l="1" a="1"/>
  <c r="I26" i="8" s="1"/>
  <c r="I25" i="8" a="1"/>
  <c r="I25" i="8" s="1"/>
  <c r="I24" i="8" a="1"/>
  <c r="I24" i="8" s="1"/>
  <c r="I23" i="8" a="1"/>
  <c r="I23" i="8" s="1"/>
  <c r="I22" i="8" a="1"/>
  <c r="I22" i="8" s="1"/>
  <c r="I21" i="8" a="1"/>
  <c r="I21" i="8" s="1"/>
  <c r="I20" i="8" a="1"/>
  <c r="I20" i="8" s="1"/>
  <c r="I19" i="8" a="1"/>
  <c r="I19" i="8" s="1"/>
  <c r="I18" i="8" a="1"/>
  <c r="I18" i="8" s="1"/>
  <c r="I17" i="8" a="1"/>
  <c r="I17" i="8" s="1"/>
  <c r="I16" i="8" a="1"/>
  <c r="I16" i="8" s="1"/>
  <c r="I15" i="8" a="1"/>
  <c r="I15" i="8" s="1"/>
  <c r="I14" i="8" a="1"/>
  <c r="I14" i="8" s="1"/>
  <c r="E26" i="8" a="1"/>
  <c r="E26" i="8" s="1"/>
  <c r="E25" i="8" a="1"/>
  <c r="E25" i="8" s="1"/>
  <c r="E24" i="8" a="1"/>
  <c r="E24" i="8" s="1"/>
  <c r="E23" i="8" a="1"/>
  <c r="E23" i="8" s="1"/>
  <c r="E22" i="8" a="1"/>
  <c r="E22" i="8" s="1"/>
  <c r="E21" i="8" a="1"/>
  <c r="E21" i="8" s="1"/>
  <c r="E20" i="8" a="1"/>
  <c r="E20" i="8" s="1"/>
  <c r="E19" i="8" a="1"/>
  <c r="E19" i="8" s="1"/>
  <c r="E18" i="8" a="1"/>
  <c r="E18" i="8" s="1"/>
  <c r="E17" i="8" a="1"/>
  <c r="E17" i="8" s="1"/>
  <c r="E16" i="8" a="1"/>
  <c r="E16" i="8" s="1"/>
  <c r="E15" i="8" a="1"/>
  <c r="E15" i="8" s="1"/>
  <c r="E14" i="8" a="1"/>
  <c r="E14" i="8" s="1"/>
  <c r="H26" i="7" a="1"/>
  <c r="H26" i="7" s="1"/>
  <c r="H25" i="7" a="1"/>
  <c r="H25" i="7" s="1"/>
  <c r="H24" i="7" a="1"/>
  <c r="H24" i="7" s="1"/>
  <c r="H23" i="7" a="1"/>
  <c r="H23" i="7" s="1"/>
  <c r="H22" i="7" a="1"/>
  <c r="H22" i="7" s="1"/>
  <c r="H21" i="7" a="1"/>
  <c r="H21" i="7" s="1"/>
  <c r="H20" i="7" a="1"/>
  <c r="H20" i="7" s="1"/>
  <c r="H19" i="7" a="1"/>
  <c r="H19" i="7" s="1"/>
  <c r="H18" i="7" a="1"/>
  <c r="H18" i="7" s="1"/>
  <c r="H17" i="7" a="1"/>
  <c r="H17" i="7" s="1"/>
  <c r="H16" i="7" a="1"/>
  <c r="H16" i="7" s="1"/>
  <c r="H15" i="7" a="1"/>
  <c r="H15" i="7" s="1"/>
  <c r="H14" i="7" a="1"/>
  <c r="H14" i="7" s="1"/>
  <c r="D19" i="7" a="1"/>
  <c r="D19" i="7" s="1"/>
  <c r="D17" i="7" a="1"/>
  <c r="D17" i="7" s="1"/>
  <c r="E38" i="7"/>
  <c r="D15" i="7" a="1"/>
  <c r="D15" i="7" s="1"/>
  <c r="D26" i="7" a="1"/>
  <c r="D26" i="7" s="1"/>
  <c r="D25" i="7" a="1"/>
  <c r="D25" i="7" s="1"/>
  <c r="D24" i="7" a="1"/>
  <c r="D24" i="7" s="1"/>
  <c r="D23" i="7" a="1"/>
  <c r="D23" i="7" s="1"/>
  <c r="D22" i="7" a="1"/>
  <c r="D22" i="7" s="1"/>
  <c r="D21" i="7" a="1"/>
  <c r="D21" i="7" s="1"/>
  <c r="D20" i="7" a="1"/>
  <c r="D20" i="7" s="1"/>
  <c r="D18" i="7" a="1"/>
  <c r="D18" i="7" s="1"/>
  <c r="D16" i="7" a="1"/>
  <c r="D16" i="7" s="1"/>
  <c r="D14" i="7" a="1"/>
  <c r="D14" i="7" s="1"/>
  <c r="E26" i="7" l="1" a="1"/>
  <c r="E26" i="7" s="1"/>
  <c r="E25" i="7" a="1"/>
  <c r="E25" i="7" s="1"/>
  <c r="E24" i="7" a="1"/>
  <c r="E24" i="7" s="1"/>
  <c r="E23" i="7" a="1"/>
  <c r="E23" i="7" s="1"/>
  <c r="E22" i="7" a="1"/>
  <c r="E22" i="7" s="1"/>
  <c r="E21" i="7" a="1"/>
  <c r="E21" i="7" s="1"/>
  <c r="E20" i="7" a="1"/>
  <c r="E20" i="7" s="1"/>
  <c r="E19" i="7" a="1"/>
  <c r="E19" i="7" s="1"/>
  <c r="E18" i="7" a="1"/>
  <c r="E18" i="7" s="1"/>
  <c r="E17" i="7" a="1"/>
  <c r="E17" i="7" s="1"/>
  <c r="E16" i="7" a="1"/>
  <c r="E16" i="7" s="1"/>
  <c r="E15" i="7" a="1"/>
  <c r="E15" i="7" s="1"/>
  <c r="E14" i="7" a="1"/>
  <c r="E14" i="7" s="1"/>
  <c r="I16" i="7" a="1"/>
  <c r="I16" i="7" s="1"/>
  <c r="I18" i="7" a="1"/>
  <c r="I18" i="7" s="1"/>
  <c r="I15" i="7" a="1"/>
  <c r="I15" i="7" s="1"/>
  <c r="I14" i="7" a="1"/>
  <c r="I14" i="7" s="1"/>
  <c r="I26" i="7" a="1"/>
  <c r="I26" i="7" s="1"/>
  <c r="I25" i="7" a="1"/>
  <c r="I25" i="7" s="1"/>
  <c r="I24" i="7" a="1"/>
  <c r="I24" i="7" s="1"/>
  <c r="I23" i="7" a="1"/>
  <c r="I23" i="7" s="1"/>
  <c r="I22" i="7" a="1"/>
  <c r="I22" i="7" s="1"/>
  <c r="I21" i="7" a="1"/>
  <c r="I21" i="7" s="1"/>
  <c r="I20" i="7" a="1"/>
  <c r="I20" i="7" s="1"/>
  <c r="I19" i="7" a="1"/>
  <c r="I19" i="7" s="1"/>
  <c r="I17" i="7" a="1"/>
  <c r="I17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J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1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1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1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1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1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1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1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1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1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1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1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100-00005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1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1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1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1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1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1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1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1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1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1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1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1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1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1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1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1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1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2" authorId="0" shapeId="0" xr:uid="{00000000-0006-0000-01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1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1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2" authorId="0" shapeId="0" xr:uid="{00000000-0006-0000-01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1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1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1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1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1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1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1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1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1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1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1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1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1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1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1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1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1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1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1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1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1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1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1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1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1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1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1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1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1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1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1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1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1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1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3" authorId="0" shapeId="0" xr:uid="{00000000-0006-0000-01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1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1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1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3" authorId="0" shapeId="0" xr:uid="{00000000-0006-0000-01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1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1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1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1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1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1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1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1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1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1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1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1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1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1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1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1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3" authorId="0" shapeId="0" xr:uid="{00000000-0006-0000-01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1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1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1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1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1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1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1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1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1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1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1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1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1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1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1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1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1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1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1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1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1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1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1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1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1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1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1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1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1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1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1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1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1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1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1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1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1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1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1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1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4" authorId="0" shapeId="0" xr:uid="{00000000-0006-0000-01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1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1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1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1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1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1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1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4" authorId="0" shapeId="0" xr:uid="{00000000-0006-0000-01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1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1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4" authorId="0" shapeId="0" xr:uid="{00000000-0006-0000-01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1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1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1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1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1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1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1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1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1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1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1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1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1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1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1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1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1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1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1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1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1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1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1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1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1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1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1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1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1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1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1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1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1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1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1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1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1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1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1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1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1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5" authorId="0" shapeId="0" xr:uid="{00000000-0006-0000-01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1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5" authorId="0" shapeId="0" xr:uid="{00000000-0006-0000-01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1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1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1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1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1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1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1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1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1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1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1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1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1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1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1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1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1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1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1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1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1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1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1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1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1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1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1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1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1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1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1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1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1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1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1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1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1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1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1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1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1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1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1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1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1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1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1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1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1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1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1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1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1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1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1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1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1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1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1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1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1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1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1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1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1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1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1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1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1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1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100-00004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1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7" authorId="0" shapeId="0" xr:uid="{00000000-0006-0000-01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1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1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1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1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1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1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1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1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1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1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1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1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1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1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1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1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1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1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1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1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1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1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1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1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1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1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1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7" authorId="0" shapeId="0" xr:uid="{00000000-0006-0000-01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1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7" authorId="0" shapeId="0" xr:uid="{00000000-0006-0000-01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1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1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1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1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1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1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1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1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1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1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1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1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1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1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1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1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1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1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1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8" authorId="0" shapeId="0" xr:uid="{00000000-0006-0000-01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1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1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1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1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1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1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1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1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1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1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1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1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1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1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8" authorId="0" shapeId="0" xr:uid="{00000000-0006-0000-01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1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1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1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1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1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1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1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1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1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1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1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1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8" authorId="0" shapeId="0" xr:uid="{00000000-0006-0000-0100-00009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1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1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1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1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1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1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1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8" authorId="0" shapeId="0" xr:uid="{00000000-0006-0000-01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8" authorId="0" shapeId="0" xr:uid="{00000000-0006-0000-0100-0000A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100-0000A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1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8" authorId="0" shapeId="0" xr:uid="{00000000-0006-0000-01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1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1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9" authorId="0" shapeId="0" xr:uid="{00000000-0006-0000-01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9" authorId="0" shapeId="0" xr:uid="{00000000-0006-0000-01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9" authorId="0" shapeId="0" xr:uid="{00000000-0006-0000-01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9" authorId="0" shapeId="0" xr:uid="{00000000-0006-0000-01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9" authorId="0" shapeId="0" xr:uid="{00000000-0006-0000-01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9" authorId="0" shapeId="0" xr:uid="{00000000-0006-0000-01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9" authorId="0" shapeId="0" xr:uid="{00000000-0006-0000-01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9" authorId="0" shapeId="0" xr:uid="{00000000-0006-0000-01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9" authorId="0" shapeId="0" xr:uid="{00000000-0006-0000-01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9" authorId="0" shapeId="0" xr:uid="{00000000-0006-0000-01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9" authorId="0" shapeId="0" xr:uid="{00000000-0006-0000-01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9" authorId="0" shapeId="0" xr:uid="{00000000-0006-0000-01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9" authorId="0" shapeId="0" xr:uid="{00000000-0006-0000-01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9" authorId="0" shapeId="0" xr:uid="{00000000-0006-0000-01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9" authorId="0" shapeId="0" xr:uid="{00000000-0006-0000-01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9" authorId="0" shapeId="0" xr:uid="{00000000-0006-0000-01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9" authorId="0" shapeId="0" xr:uid="{00000000-0006-0000-01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9" authorId="0" shapeId="0" xr:uid="{00000000-0006-0000-01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9" authorId="0" shapeId="0" xr:uid="{00000000-0006-0000-01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9" authorId="0" shapeId="0" xr:uid="{00000000-0006-0000-0100-0000B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9" authorId="0" shapeId="0" xr:uid="{00000000-0006-0000-01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9" authorId="0" shapeId="0" xr:uid="{00000000-0006-0000-01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9" authorId="0" shapeId="0" xr:uid="{00000000-0006-0000-01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9" authorId="0" shapeId="0" xr:uid="{00000000-0006-0000-01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9" authorId="0" shapeId="0" xr:uid="{00000000-0006-0000-01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9" authorId="0" shapeId="0" xr:uid="{00000000-0006-0000-01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9" authorId="0" shapeId="0" xr:uid="{00000000-0006-0000-01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9" authorId="0" shapeId="0" xr:uid="{00000000-0006-0000-0100-0000C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9" authorId="0" shapeId="0" xr:uid="{00000000-0006-0000-01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9" authorId="0" shapeId="0" xr:uid="{00000000-0006-0000-01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9" authorId="0" shapeId="0" xr:uid="{00000000-0006-0000-01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9" authorId="0" shapeId="0" xr:uid="{00000000-0006-0000-01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1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9" authorId="0" shapeId="0" xr:uid="{00000000-0006-0000-01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9" authorId="0" shapeId="0" xr:uid="{00000000-0006-0000-01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9" authorId="0" shapeId="0" xr:uid="{00000000-0006-0000-01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9" authorId="0" shapeId="0" xr:uid="{00000000-0006-0000-01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9" authorId="0" shapeId="0" xr:uid="{00000000-0006-0000-01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9" authorId="0" shapeId="0" xr:uid="{00000000-0006-0000-0100-0000C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9" authorId="0" shapeId="0" xr:uid="{00000000-0006-0000-01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9" authorId="0" shapeId="0" xr:uid="{00000000-0006-0000-01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9" authorId="0" shapeId="0" xr:uid="{00000000-0006-0000-01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9" authorId="0" shapeId="0" xr:uid="{00000000-0006-0000-01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9" authorId="0" shapeId="0" xr:uid="{00000000-0006-0000-01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9" authorId="0" shapeId="0" xr:uid="{00000000-0006-0000-0100-0000D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9" authorId="0" shapeId="0" xr:uid="{00000000-0006-0000-01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9" authorId="0" shapeId="0" xr:uid="{00000000-0006-0000-01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9" authorId="0" shapeId="0" xr:uid="{00000000-0006-0000-01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9" authorId="0" shapeId="0" xr:uid="{00000000-0006-0000-01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9" authorId="0" shapeId="0" xr:uid="{00000000-0006-0000-01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20" authorId="0" shapeId="0" xr:uid="{00000000-0006-0000-01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20" authorId="0" shapeId="0" xr:uid="{00000000-0006-0000-01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20" authorId="0" shapeId="0" xr:uid="{00000000-0006-0000-01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20" authorId="0" shapeId="0" xr:uid="{00000000-0006-0000-01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20" authorId="0" shapeId="0" xr:uid="{00000000-0006-0000-01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20" authorId="0" shapeId="0" xr:uid="{00000000-0006-0000-01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20" authorId="0" shapeId="0" xr:uid="{00000000-0006-0000-01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20" authorId="0" shapeId="0" xr:uid="{00000000-0006-0000-01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20" authorId="0" shapeId="0" xr:uid="{00000000-0006-0000-01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20" authorId="0" shapeId="0" xr:uid="{00000000-0006-0000-01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20" authorId="0" shapeId="0" xr:uid="{00000000-0006-0000-01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20" authorId="0" shapeId="0" xr:uid="{00000000-0006-0000-01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20" authorId="0" shapeId="0" xr:uid="{00000000-0006-0000-01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20" authorId="0" shapeId="0" xr:uid="{00000000-0006-0000-01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20" authorId="0" shapeId="0" xr:uid="{00000000-0006-0000-0100-0000E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20" authorId="0" shapeId="0" xr:uid="{00000000-0006-0000-01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20" authorId="0" shapeId="0" xr:uid="{00000000-0006-0000-01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20" authorId="0" shapeId="0" xr:uid="{00000000-0006-0000-01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0" authorId="0" shapeId="0" xr:uid="{00000000-0006-0000-01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20" authorId="0" shapeId="0" xr:uid="{00000000-0006-0000-01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20" authorId="0" shapeId="0" xr:uid="{00000000-0006-0000-01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0" authorId="0" shapeId="0" xr:uid="{00000000-0006-0000-01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20" authorId="0" shapeId="0" xr:uid="{00000000-0006-0000-01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20" authorId="0" shapeId="0" xr:uid="{00000000-0006-0000-01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20" authorId="0" shapeId="0" xr:uid="{00000000-0006-0000-01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20" authorId="0" shapeId="0" xr:uid="{00000000-0006-0000-01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20" authorId="0" shapeId="0" xr:uid="{00000000-0006-0000-01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20" authorId="0" shapeId="0" xr:uid="{00000000-0006-0000-01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0" authorId="0" shapeId="0" xr:uid="{00000000-0006-0000-01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20" authorId="0" shapeId="0" xr:uid="{00000000-0006-0000-01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20" authorId="0" shapeId="0" xr:uid="{00000000-0006-0000-01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20" authorId="0" shapeId="0" xr:uid="{00000000-0006-0000-01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20" authorId="0" shapeId="0" xr:uid="{00000000-0006-0000-01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20" authorId="0" shapeId="0" xr:uid="{00000000-0006-0000-01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20" authorId="0" shapeId="0" xr:uid="{00000000-0006-0000-01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20" authorId="0" shapeId="0" xr:uid="{00000000-0006-0000-01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20" authorId="0" shapeId="0" xr:uid="{00000000-0006-0000-0100-0000F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20" authorId="0" shapeId="0" xr:uid="{00000000-0006-0000-0100-0000F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20" authorId="0" shapeId="0" xr:uid="{00000000-0006-0000-01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20" authorId="0" shapeId="0" xr:uid="{00000000-0006-0000-01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20" authorId="0" shapeId="0" xr:uid="{00000000-0006-0000-01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20" authorId="0" shapeId="0" xr:uid="{00000000-0006-0000-01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20" authorId="0" shapeId="0" xr:uid="{00000000-0006-0000-01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20" authorId="0" shapeId="0" xr:uid="{00000000-0006-0000-01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20" authorId="0" shapeId="0" xr:uid="{00000000-0006-0000-0100-00000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20" authorId="0" shapeId="0" xr:uid="{00000000-0006-0000-0100-00000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20" authorId="0" shapeId="0" xr:uid="{00000000-0006-0000-0100-00000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K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1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1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1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1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1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1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1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2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2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2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2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2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2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2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2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3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2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2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3" authorId="0" shapeId="0" xr:uid="{00000000-0006-0000-02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2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2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2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2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2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2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2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2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2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2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2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2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2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2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2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2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2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2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2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2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2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2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2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2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2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2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2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2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2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2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2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2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2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3" authorId="0" shapeId="0" xr:uid="{00000000-0006-0000-02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2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200-00000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2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2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2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2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2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2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2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200-00001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2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2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2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2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2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2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2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2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2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200-00002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2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2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2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2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2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3" authorId="0" shapeId="0" xr:uid="{00000000-0006-0000-02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3" authorId="0" shapeId="0" xr:uid="{00000000-0006-0000-02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2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200-00002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2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2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2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2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2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2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200-00003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2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2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200-00003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2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4" authorId="0" shapeId="0" xr:uid="{00000000-0006-0000-02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2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2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2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2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2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4" authorId="0" shapeId="0" xr:uid="{00000000-0006-0000-02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4" authorId="0" shapeId="0" xr:uid="{00000000-0006-0000-02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200-00004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200-00004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2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2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2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2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2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200-00004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2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2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2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2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2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2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2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2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2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2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2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200-00005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2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4" authorId="0" shapeId="0" xr:uid="{00000000-0006-0000-02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4" authorId="0" shapeId="0" xr:uid="{00000000-0006-0000-02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2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4" authorId="0" shapeId="0" xr:uid="{00000000-0006-0000-02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2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2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2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200-00006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2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2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2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2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2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200-00006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2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2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2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2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2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2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2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2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2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4" authorId="0" shapeId="0" xr:uid="{00000000-0006-0000-02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2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2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2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4" authorId="0" shapeId="0" xr:uid="{00000000-0006-0000-02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2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2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2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2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2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200-00007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2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2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2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200-00008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2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4" authorId="0" shapeId="0" xr:uid="{00000000-0006-0000-02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2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2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2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2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2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2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2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2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2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2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2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2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200-00009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2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2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2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2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2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5" authorId="0" shapeId="0" xr:uid="{00000000-0006-0000-02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5" authorId="0" shapeId="0" xr:uid="{00000000-0006-0000-02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2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2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2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5" authorId="0" shapeId="0" xr:uid="{00000000-0006-0000-02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2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2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2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2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2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2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2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2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2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2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2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2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200-0000A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2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2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200-0000A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2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2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2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2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2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2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2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2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2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2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2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200-0000B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200-0000B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2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2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2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B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2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5" authorId="0" shapeId="0" xr:uid="{00000000-0006-0000-02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2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2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200-0000C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2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2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2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5" authorId="0" shapeId="0" xr:uid="{00000000-0006-0000-02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2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2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2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5" authorId="0" shapeId="0" xr:uid="{00000000-0006-0000-02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2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2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5" authorId="0" shapeId="0" xr:uid="{00000000-0006-0000-02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2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2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2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2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2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2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2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2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200-0000D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2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2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2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2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2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2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2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2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2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2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2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2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2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2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200-0000E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200-0000E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2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5" authorId="0" shapeId="0" xr:uid="{00000000-0006-0000-02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2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200-0000E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2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2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2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2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2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2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2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2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2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6" authorId="0" shapeId="0" xr:uid="{00000000-0006-0000-02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2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2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2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2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2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2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2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2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200-00000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200-00000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2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6" authorId="0" shapeId="0" xr:uid="{00000000-0006-0000-0200-00000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2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6" authorId="0" shapeId="0" xr:uid="{00000000-0006-0000-02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2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2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2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2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2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2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2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200-00000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6" authorId="0" shapeId="0" xr:uid="{00000000-0006-0000-02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200-00001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2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2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1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6" authorId="0" shapeId="0" xr:uid="{00000000-0006-0000-02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2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2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200-00001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2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2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2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2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2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200-00002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6" authorId="0" shapeId="0" xr:uid="{00000000-0006-0000-02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200-00002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2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2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2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2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2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2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2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2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2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200-00003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2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200-00003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200-00003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200-00003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2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200-00003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2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2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2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6" authorId="0" shapeId="0" xr:uid="{00000000-0006-0000-02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2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2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2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200-00003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2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2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6" authorId="0" shapeId="0" xr:uid="{00000000-0006-0000-0200-00004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6" authorId="0" shapeId="0" xr:uid="{00000000-0006-0000-02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2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2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2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2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2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2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2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2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2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200-00004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2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2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2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2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2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2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2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2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2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2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2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2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7" authorId="0" shapeId="0" xr:uid="{00000000-0006-0000-02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2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2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2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7" authorId="0" shapeId="0" xr:uid="{00000000-0006-0000-02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2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2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2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2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2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7" authorId="0" shapeId="0" xr:uid="{00000000-0006-0000-02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7" authorId="0" shapeId="0" xr:uid="{00000000-0006-0000-0200-00006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200-00006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2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200-00006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2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2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2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2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200-00006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2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2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2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2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2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2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2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2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200-00007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2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2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2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2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2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2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2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2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200-00008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2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200-00008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200-00008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2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2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2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2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200-00008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2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200-00008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7" authorId="0" shapeId="0" xr:uid="{00000000-0006-0000-02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2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2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2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2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7" authorId="0" shapeId="0" xr:uid="{00000000-0006-0000-0200-00009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2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200-00009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200-00009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2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2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2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2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2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2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2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2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2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2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2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2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200-0000A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200-0000A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7" authorId="0" shapeId="0" xr:uid="{00000000-0006-0000-02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2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2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2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200-0000A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2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2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2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200-0000A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2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2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2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2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2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2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2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2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2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2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2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2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2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8" authorId="0" shapeId="0" xr:uid="{00000000-0006-0000-02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2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200-0000B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2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2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2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2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2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2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200-0000C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8" authorId="0" shapeId="0" xr:uid="{00000000-0006-0000-0200-0000C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8" authorId="0" shapeId="0" xr:uid="{00000000-0006-0000-02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2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200-0000C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2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2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200-0000C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2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2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200-0000C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8" authorId="0" shapeId="0" xr:uid="{00000000-0006-0000-0200-0000D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2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2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2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200-0000D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200-0000D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200-0000D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200-0000D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2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2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2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2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2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2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2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2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2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2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8" authorId="0" shapeId="0" xr:uid="{00000000-0006-0000-02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2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200-0000E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2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2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2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2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2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2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200-0000E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2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2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200-0000E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2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200-0000F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200-0000F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200-0000F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2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200-0000F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2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2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200-0000F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2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2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8" authorId="0" shapeId="0" xr:uid="{00000000-0006-0000-02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8" authorId="0" shapeId="0" xr:uid="{00000000-0006-0000-02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2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2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2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2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200-00000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200-00000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200-00000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200-00000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2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8" authorId="0" shapeId="0" xr:uid="{00000000-0006-0000-0200-00000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2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8" authorId="0" shapeId="0" xr:uid="{00000000-0006-0000-02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2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8" authorId="0" shapeId="0" xr:uid="{00000000-0006-0000-02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9" authorId="0" shapeId="0" xr:uid="{00000000-0006-0000-02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L19" authorId="0" shapeId="0" xr:uid="{00000000-0006-0000-0200-00000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9" authorId="0" shapeId="0" xr:uid="{00000000-0006-0000-0200-00000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9" authorId="0" shapeId="0" xr:uid="{00000000-0006-0000-0200-00000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9" authorId="0" shapeId="0" xr:uid="{00000000-0006-0000-0200-00000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9" authorId="0" shapeId="0" xr:uid="{00000000-0006-0000-02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9" authorId="0" shapeId="0" xr:uid="{00000000-0006-0000-02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9" authorId="0" shapeId="0" xr:uid="{00000000-0006-0000-0200-00001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9" authorId="0" shapeId="0" xr:uid="{00000000-0006-0000-0200-00001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9" authorId="0" shapeId="0" xr:uid="{00000000-0006-0000-0200-00001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9" authorId="0" shapeId="0" xr:uid="{00000000-0006-0000-0200-00001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9" authorId="0" shapeId="0" xr:uid="{00000000-0006-0000-02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9" authorId="0" shapeId="0" xr:uid="{00000000-0006-0000-0200-00001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9" authorId="0" shapeId="0" xr:uid="{00000000-0006-0000-0200-00001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9" authorId="0" shapeId="0" xr:uid="{00000000-0006-0000-0200-00001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9" authorId="0" shapeId="0" xr:uid="{00000000-0006-0000-0200-00001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9" authorId="0" shapeId="0" xr:uid="{00000000-0006-0000-0200-00001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9" authorId="0" shapeId="0" xr:uid="{00000000-0006-0000-0200-00001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9" authorId="0" shapeId="0" xr:uid="{00000000-0006-0000-02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9" authorId="0" shapeId="0" xr:uid="{00000000-0006-0000-02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9" authorId="0" shapeId="0" xr:uid="{00000000-0006-0000-02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9" authorId="0" shapeId="0" xr:uid="{00000000-0006-0000-02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9" authorId="0" shapeId="0" xr:uid="{00000000-0006-0000-0200-00002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9" authorId="0" shapeId="0" xr:uid="{00000000-0006-0000-0200-00002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9" authorId="0" shapeId="0" xr:uid="{00000000-0006-0000-02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9" authorId="0" shapeId="0" xr:uid="{00000000-0006-0000-02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9" authorId="0" shapeId="0" xr:uid="{00000000-0006-0000-02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9" authorId="0" shapeId="0" xr:uid="{00000000-0006-0000-0200-00002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9" authorId="0" shapeId="0" xr:uid="{00000000-0006-0000-0200-00002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9" authorId="0" shapeId="0" xr:uid="{00000000-0006-0000-0200-00002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9" authorId="0" shapeId="0" xr:uid="{00000000-0006-0000-0200-00002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9" authorId="0" shapeId="0" xr:uid="{00000000-0006-0000-0200-00002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9" authorId="0" shapeId="0" xr:uid="{00000000-0006-0000-02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9" authorId="0" shapeId="0" xr:uid="{00000000-0006-0000-0200-00002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9" authorId="0" shapeId="0" xr:uid="{00000000-0006-0000-02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9" authorId="0" shapeId="0" xr:uid="{00000000-0006-0000-0200-00002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9" authorId="0" shapeId="0" xr:uid="{00000000-0006-0000-02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9" authorId="0" shapeId="0" xr:uid="{00000000-0006-0000-02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9" authorId="0" shapeId="0" xr:uid="{00000000-0006-0000-02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9" authorId="0" shapeId="0" xr:uid="{00000000-0006-0000-0200-00003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9" authorId="0" shapeId="0" xr:uid="{00000000-0006-0000-0200-00003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9" authorId="0" shapeId="0" xr:uid="{00000000-0006-0000-02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9" authorId="0" shapeId="0" xr:uid="{00000000-0006-0000-0200-00003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9" authorId="0" shapeId="0" xr:uid="{00000000-0006-0000-0200-00003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9" authorId="0" shapeId="0" xr:uid="{00000000-0006-0000-0200-00003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9" authorId="0" shapeId="0" xr:uid="{00000000-0006-0000-0200-00003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9" authorId="0" shapeId="0" xr:uid="{00000000-0006-0000-0200-00003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9" authorId="0" shapeId="0" xr:uid="{00000000-0006-0000-02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9" authorId="0" shapeId="0" xr:uid="{00000000-0006-0000-02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9" authorId="0" shapeId="0" xr:uid="{00000000-0006-0000-02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9" authorId="0" shapeId="0" xr:uid="{00000000-0006-0000-0200-00003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9" authorId="0" shapeId="0" xr:uid="{00000000-0006-0000-0200-00003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9" authorId="0" shapeId="0" xr:uid="{00000000-0006-0000-02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9" authorId="0" shapeId="0" xr:uid="{00000000-0006-0000-02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9" authorId="0" shapeId="0" xr:uid="{00000000-0006-0000-0200-00004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9" authorId="0" shapeId="0" xr:uid="{00000000-0006-0000-02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9" authorId="0" shapeId="0" xr:uid="{00000000-0006-0000-0200-00004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9" authorId="0" shapeId="0" xr:uid="{00000000-0006-0000-0200-00004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9" authorId="0" shapeId="0" xr:uid="{00000000-0006-0000-02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9" authorId="0" shapeId="0" xr:uid="{00000000-0006-0000-02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9" authorId="0" shapeId="0" xr:uid="{00000000-0006-0000-0200-00004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9" authorId="0" shapeId="0" xr:uid="{00000000-0006-0000-0200-00004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9" authorId="0" shapeId="0" xr:uid="{00000000-0006-0000-0200-00004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9" authorId="0" shapeId="0" xr:uid="{00000000-0006-0000-0200-00004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9" authorId="0" shapeId="0" xr:uid="{00000000-0006-0000-02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9" authorId="0" shapeId="0" xr:uid="{00000000-0006-0000-0200-00004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9" authorId="0" shapeId="0" xr:uid="{00000000-0006-0000-0200-00004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9" authorId="0" shapeId="0" xr:uid="{00000000-0006-0000-02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9" authorId="0" shapeId="0" xr:uid="{00000000-0006-0000-02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9" authorId="0" shapeId="0" xr:uid="{00000000-0006-0000-02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9" authorId="0" shapeId="0" xr:uid="{00000000-0006-0000-02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9" authorId="0" shapeId="0" xr:uid="{00000000-0006-0000-0200-00005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9" authorId="0" shapeId="0" xr:uid="{00000000-0006-0000-0200-00005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9" authorId="0" shapeId="0" xr:uid="{00000000-0006-0000-0200-00005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9" authorId="0" shapeId="0" xr:uid="{00000000-0006-0000-0200-00005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9" authorId="0" shapeId="0" xr:uid="{00000000-0006-0000-02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9" authorId="0" shapeId="0" xr:uid="{00000000-0006-0000-0200-00005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9" authorId="0" shapeId="0" xr:uid="{00000000-0006-0000-02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9" authorId="0" shapeId="0" xr:uid="{00000000-0006-0000-0200-00005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9" authorId="0" shapeId="0" xr:uid="{00000000-0006-0000-02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9" authorId="0" shapeId="0" xr:uid="{00000000-0006-0000-02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9" authorId="0" shapeId="0" xr:uid="{00000000-0006-0000-02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9" authorId="0" shapeId="0" xr:uid="{00000000-0006-0000-02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9" authorId="0" shapeId="0" xr:uid="{00000000-0006-0000-0200-00005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9" authorId="0" shapeId="0" xr:uid="{00000000-0006-0000-02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9" authorId="0" shapeId="0" xr:uid="{00000000-0006-0000-02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9" authorId="0" shapeId="0" xr:uid="{00000000-0006-0000-0200-00006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9" authorId="0" shapeId="0" xr:uid="{00000000-0006-0000-02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9" authorId="0" shapeId="0" xr:uid="{00000000-0006-0000-02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9" authorId="0" shapeId="0" xr:uid="{00000000-0006-0000-02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9" authorId="0" shapeId="0" xr:uid="{00000000-0006-0000-0200-00006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9" authorId="0" shapeId="0" xr:uid="{00000000-0006-0000-0200-00006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9" authorId="0" shapeId="0" xr:uid="{00000000-0006-0000-0200-00006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9" authorId="0" shapeId="0" xr:uid="{00000000-0006-0000-0200-00006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9" authorId="0" shapeId="0" xr:uid="{00000000-0006-0000-02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9" authorId="0" shapeId="0" xr:uid="{00000000-0006-0000-0200-00006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9" authorId="0" shapeId="0" xr:uid="{00000000-0006-0000-02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9" authorId="0" shapeId="0" xr:uid="{00000000-0006-0000-0200-00006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9" authorId="0" shapeId="0" xr:uid="{00000000-0006-0000-0200-00006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9" authorId="0" shapeId="0" xr:uid="{00000000-0006-0000-0200-00006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9" authorId="0" shapeId="0" xr:uid="{00000000-0006-0000-02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20" authorId="0" shapeId="0" xr:uid="{00000000-0006-0000-0200-00006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20" authorId="0" shapeId="0" xr:uid="{00000000-0006-0000-02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20" authorId="0" shapeId="0" xr:uid="{00000000-0006-0000-0200-00007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20" authorId="0" shapeId="0" xr:uid="{00000000-0006-0000-0200-00007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20" authorId="0" shapeId="0" xr:uid="{00000000-0006-0000-02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20" authorId="0" shapeId="0" xr:uid="{00000000-0006-0000-02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20" authorId="0" shapeId="0" xr:uid="{00000000-0006-0000-0200-00007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20" authorId="0" shapeId="0" xr:uid="{00000000-0006-0000-02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20" authorId="0" shapeId="0" xr:uid="{00000000-0006-0000-02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20" authorId="0" shapeId="0" xr:uid="{00000000-0006-0000-0200-00007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20" authorId="0" shapeId="0" xr:uid="{00000000-0006-0000-0200-00007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20" authorId="0" shapeId="0" xr:uid="{00000000-0006-0000-0200-00007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20" authorId="0" shapeId="0" xr:uid="{00000000-0006-0000-02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20" authorId="0" shapeId="0" xr:uid="{00000000-0006-0000-0200-00007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20" authorId="0" shapeId="0" xr:uid="{00000000-0006-0000-0200-00007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20" authorId="0" shapeId="0" xr:uid="{00000000-0006-0000-02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20" authorId="0" shapeId="0" xr:uid="{00000000-0006-0000-0200-00007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20" authorId="0" shapeId="0" xr:uid="{00000000-0006-0000-02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20" authorId="0" shapeId="0" xr:uid="{00000000-0006-0000-02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20" authorId="0" shapeId="0" xr:uid="{00000000-0006-0000-0200-00008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20" authorId="0" shapeId="0" xr:uid="{00000000-0006-0000-0200-00008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20" authorId="0" shapeId="0" xr:uid="{00000000-0006-0000-0200-00008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20" authorId="0" shapeId="0" xr:uid="{00000000-0006-0000-0200-00008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20" authorId="0" shapeId="0" xr:uid="{00000000-0006-0000-02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20" authorId="0" shapeId="0" xr:uid="{00000000-0006-0000-0200-00008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20" authorId="0" shapeId="0" xr:uid="{00000000-0006-0000-02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20" authorId="0" shapeId="0" xr:uid="{00000000-0006-0000-0200-00008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20" authorId="0" shapeId="0" xr:uid="{00000000-0006-0000-0200-00008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20" authorId="0" shapeId="0" xr:uid="{00000000-0006-0000-0200-00008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20" authorId="0" shapeId="0" xr:uid="{00000000-0006-0000-0200-00008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20" authorId="0" shapeId="0" xr:uid="{00000000-0006-0000-02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20" authorId="0" shapeId="0" xr:uid="{00000000-0006-0000-02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20" authorId="0" shapeId="0" xr:uid="{00000000-0006-0000-02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20" authorId="0" shapeId="0" xr:uid="{00000000-0006-0000-0200-00009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0" authorId="0" shapeId="0" xr:uid="{00000000-0006-0000-02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0" authorId="0" shapeId="0" xr:uid="{00000000-0006-0000-02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0" authorId="0" shapeId="0" xr:uid="{00000000-0006-0000-0200-00009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20" authorId="0" shapeId="0" xr:uid="{00000000-0006-0000-02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20" authorId="0" shapeId="0" xr:uid="{00000000-0006-0000-0200-00009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20" authorId="0" shapeId="0" xr:uid="{00000000-0006-0000-0200-00009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20" authorId="0" shapeId="0" xr:uid="{00000000-0006-0000-02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20" authorId="0" shapeId="0" xr:uid="{00000000-0006-0000-02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20" authorId="0" shapeId="0" xr:uid="{00000000-0006-0000-0200-00009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20" authorId="0" shapeId="0" xr:uid="{00000000-0006-0000-0200-00009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20" authorId="0" shapeId="0" xr:uid="{00000000-0006-0000-02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20" authorId="0" shapeId="0" xr:uid="{00000000-0006-0000-0200-00009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20" authorId="0" shapeId="0" xr:uid="{00000000-0006-0000-0200-00009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20" authorId="0" shapeId="0" xr:uid="{00000000-0006-0000-0200-00009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20" authorId="0" shapeId="0" xr:uid="{00000000-0006-0000-02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20" authorId="0" shapeId="0" xr:uid="{00000000-0006-0000-0200-0000A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20" authorId="0" shapeId="0" xr:uid="{00000000-0006-0000-02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20" authorId="0" shapeId="0" xr:uid="{00000000-0006-0000-02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20" authorId="0" shapeId="0" xr:uid="{00000000-0006-0000-02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20" authorId="0" shapeId="0" xr:uid="{00000000-0006-0000-0200-0000A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20" authorId="0" shapeId="0" xr:uid="{00000000-0006-0000-02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20" authorId="0" shapeId="0" xr:uid="{00000000-0006-0000-0200-0000A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20" authorId="0" shapeId="0" xr:uid="{00000000-0006-0000-0200-0000A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20" authorId="0" shapeId="0" xr:uid="{00000000-0006-0000-0200-0000A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0" authorId="0" shapeId="0" xr:uid="{00000000-0006-0000-02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20" authorId="0" shapeId="0" xr:uid="{00000000-0006-0000-0200-0000A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20" authorId="0" shapeId="0" xr:uid="{00000000-0006-0000-0200-0000A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20" authorId="0" shapeId="0" xr:uid="{00000000-0006-0000-0200-0000A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20" authorId="0" shapeId="0" xr:uid="{00000000-0006-0000-0200-0000A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20" authorId="0" shapeId="0" xr:uid="{00000000-0006-0000-0200-0000A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20" authorId="0" shapeId="0" xr:uid="{00000000-0006-0000-0200-0000A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20" authorId="0" shapeId="0" xr:uid="{00000000-0006-0000-0200-0000B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20" authorId="0" shapeId="0" xr:uid="{00000000-0006-0000-0200-0000B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20" authorId="0" shapeId="0" xr:uid="{00000000-0006-0000-0200-0000B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20" authorId="0" shapeId="0" xr:uid="{00000000-0006-0000-0200-0000B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20" authorId="0" shapeId="0" xr:uid="{00000000-0006-0000-0200-0000B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20" authorId="0" shapeId="0" xr:uid="{00000000-0006-0000-0200-0000B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20" authorId="0" shapeId="0" xr:uid="{00000000-0006-0000-0200-0000B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20" authorId="0" shapeId="0" xr:uid="{00000000-0006-0000-0200-0000B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20" authorId="0" shapeId="0" xr:uid="{00000000-0006-0000-0200-0000B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20" authorId="0" shapeId="0" xr:uid="{00000000-0006-0000-0200-0000B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20" authorId="0" shapeId="0" xr:uid="{00000000-0006-0000-0200-0000B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20" authorId="0" shapeId="0" xr:uid="{00000000-0006-0000-02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20" authorId="0" shapeId="0" xr:uid="{00000000-0006-0000-0200-0000B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20" authorId="0" shapeId="0" xr:uid="{00000000-0006-0000-0200-0000B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20" authorId="0" shapeId="0" xr:uid="{00000000-0006-0000-0200-0000B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20" authorId="0" shapeId="0" xr:uid="{00000000-0006-0000-0200-0000B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20" authorId="0" shapeId="0" xr:uid="{00000000-0006-0000-0200-0000C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20" authorId="0" shapeId="0" xr:uid="{00000000-0006-0000-0200-0000C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20" authorId="0" shapeId="0" xr:uid="{00000000-0006-0000-0200-0000C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20" authorId="0" shapeId="0" xr:uid="{00000000-0006-0000-02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20" authorId="0" shapeId="0" xr:uid="{00000000-0006-0000-0200-0000C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20" authorId="0" shapeId="0" xr:uid="{00000000-0006-0000-0200-0000C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20" authorId="0" shapeId="0" xr:uid="{00000000-0006-0000-0200-0000C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20" authorId="0" shapeId="0" xr:uid="{00000000-0006-0000-0200-0000C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20" authorId="0" shapeId="0" xr:uid="{00000000-0006-0000-0200-0000C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20" authorId="0" shapeId="0" xr:uid="{00000000-0006-0000-0200-0000C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20" authorId="0" shapeId="0" xr:uid="{00000000-0006-0000-0200-0000C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20" authorId="0" shapeId="0" xr:uid="{00000000-0006-0000-0200-0000C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20" authorId="0" shapeId="0" xr:uid="{00000000-0006-0000-0200-0000C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20" authorId="0" shapeId="0" xr:uid="{00000000-0006-0000-0200-0000C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20" authorId="0" shapeId="0" xr:uid="{00000000-0006-0000-0200-0000C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20" authorId="0" shapeId="0" xr:uid="{00000000-0006-0000-0200-0000C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20" authorId="0" shapeId="0" xr:uid="{00000000-0006-0000-0200-0000D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20" authorId="0" shapeId="0" xr:uid="{00000000-0006-0000-0200-0000D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2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2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2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3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3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3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3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3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3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4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4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4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5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5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5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5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6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6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6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6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6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6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7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7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7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7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7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7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8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8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300-0000C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8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8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8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8" authorId="0" shapeId="0" xr:uid="{00000000-0006-0000-03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3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8" authorId="0" shapeId="0" xr:uid="{00000000-0006-0000-03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3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3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3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3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3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8" authorId="0" shapeId="0" xr:uid="{00000000-0006-0000-03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8" authorId="0" shapeId="0" xr:uid="{00000000-0006-0000-03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8" authorId="0" shapeId="0" xr:uid="{00000000-0006-0000-03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8" authorId="0" shapeId="0" xr:uid="{00000000-0006-0000-03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9" authorId="0" shapeId="0" xr:uid="{00000000-0006-0000-03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9" authorId="0" shapeId="0" xr:uid="{00000000-0006-0000-03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9" authorId="0" shapeId="0" xr:uid="{00000000-0006-0000-03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9" authorId="0" shapeId="0" xr:uid="{00000000-0006-0000-03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9" authorId="0" shapeId="0" xr:uid="{00000000-0006-0000-03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9" authorId="0" shapeId="0" xr:uid="{00000000-0006-0000-03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9" authorId="0" shapeId="0" xr:uid="{00000000-0006-0000-03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9" authorId="0" shapeId="0" xr:uid="{00000000-0006-0000-03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9" authorId="0" shapeId="0" xr:uid="{00000000-0006-0000-03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9" authorId="0" shapeId="0" xr:uid="{00000000-0006-0000-03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9" authorId="0" shapeId="0" xr:uid="{00000000-0006-0000-03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9" authorId="0" shapeId="0" xr:uid="{00000000-0006-0000-03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9" authorId="0" shapeId="0" xr:uid="{00000000-0006-0000-03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9" authorId="0" shapeId="0" xr:uid="{00000000-0006-0000-03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9" authorId="0" shapeId="0" xr:uid="{00000000-0006-0000-03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9" authorId="0" shapeId="0" xr:uid="{00000000-0006-0000-03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9" authorId="0" shapeId="0" xr:uid="{00000000-0006-0000-03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9" authorId="0" shapeId="0" xr:uid="{00000000-0006-0000-03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9" authorId="0" shapeId="0" xr:uid="{00000000-0006-0000-0300-0000E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9" authorId="0" shapeId="0" xr:uid="{00000000-0006-0000-03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9" authorId="0" shapeId="0" xr:uid="{00000000-0006-0000-0300-0000E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9" authorId="0" shapeId="0" xr:uid="{00000000-0006-0000-03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9" authorId="0" shapeId="0" xr:uid="{00000000-0006-0000-03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9" authorId="0" shapeId="0" xr:uid="{00000000-0006-0000-03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9" authorId="0" shapeId="0" xr:uid="{00000000-0006-0000-03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9" authorId="0" shapeId="0" xr:uid="{00000000-0006-0000-03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9" authorId="0" shapeId="0" xr:uid="{00000000-0006-0000-03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20" authorId="0" shapeId="0" xr:uid="{00000000-0006-0000-03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20" authorId="0" shapeId="0" xr:uid="{00000000-0006-0000-03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20" authorId="0" shapeId="0" xr:uid="{00000000-0006-0000-03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20" authorId="0" shapeId="0" xr:uid="{00000000-0006-0000-03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20" authorId="0" shapeId="0" xr:uid="{00000000-0006-0000-03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20" authorId="0" shapeId="0" xr:uid="{00000000-0006-0000-03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20" authorId="0" shapeId="0" xr:uid="{00000000-0006-0000-03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20" authorId="0" shapeId="0" xr:uid="{00000000-0006-0000-03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20" authorId="0" shapeId="0" xr:uid="{00000000-0006-0000-0300-0000F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20" authorId="0" shapeId="0" xr:uid="{00000000-0006-0000-03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20" authorId="0" shapeId="0" xr:uid="{00000000-0006-0000-03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20" authorId="0" shapeId="0" xr:uid="{00000000-0006-0000-03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20" authorId="0" shapeId="0" xr:uid="{00000000-0006-0000-03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20" authorId="0" shapeId="0" xr:uid="{00000000-0006-0000-03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20" authorId="0" shapeId="0" xr:uid="{00000000-0006-0000-03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20" authorId="0" shapeId="0" xr:uid="{00000000-0006-0000-03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20" authorId="0" shapeId="0" xr:uid="{00000000-0006-0000-03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20" authorId="0" shapeId="0" xr:uid="{00000000-0006-0000-03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20" authorId="0" shapeId="0" xr:uid="{00000000-0006-0000-03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20" authorId="0" shapeId="0" xr:uid="{00000000-0006-0000-03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20" authorId="0" shapeId="0" xr:uid="{00000000-0006-0000-03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20" authorId="0" shapeId="0" xr:uid="{00000000-0006-0000-03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20" authorId="0" shapeId="0" xr:uid="{00000000-0006-0000-03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20" authorId="0" shapeId="0" xr:uid="{00000000-0006-0000-03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20" authorId="0" shapeId="0" xr:uid="{00000000-0006-0000-03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20" authorId="0" shapeId="0" xr:uid="{00000000-0006-0000-03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20" authorId="0" shapeId="0" xr:uid="{00000000-0006-0000-03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20" authorId="0" shapeId="0" xr:uid="{00000000-0006-0000-03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20" authorId="0" shapeId="0" xr:uid="{00000000-0006-0000-03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20" authorId="0" shapeId="0" xr:uid="{00000000-0006-0000-03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20" authorId="0" shapeId="0" xr:uid="{00000000-0006-0000-03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<sst xmlns="http://schemas.openxmlformats.org/spreadsheetml/2006/main" count="7537" uniqueCount="1164">
  <si>
    <t>Part-time workers who prefer more hours ;  Persons ;</t>
  </si>
  <si>
    <t>Part-time workers who prefer more hours ;  &gt; Males ;</t>
  </si>
  <si>
    <t>Part-time workers who prefer more hours ;  &gt; Females ;</t>
  </si>
  <si>
    <t>&gt; Available for more hours within four weeks ;  Persons ;</t>
  </si>
  <si>
    <t>&gt; Available for more hours within four weeks ;  &gt; Males ;</t>
  </si>
  <si>
    <t>&gt; Available for more hours within four weeks ;  &gt; Females ;</t>
  </si>
  <si>
    <t>&gt;&gt; Available within four weeks and looked for more work last year ;  Persons ;</t>
  </si>
  <si>
    <t>&gt;&gt; Available within four weeks and looked for more work last year ;  &gt; Males ;</t>
  </si>
  <si>
    <t>&gt;&gt; Available within four weeks and looked for more work last year ;  &gt; Females ;</t>
  </si>
  <si>
    <t>&gt;&gt; Available within four weeks and did not look for more work last year ;  Persons ;</t>
  </si>
  <si>
    <t>&gt;&gt; Available within four weeks and did not look for more work last year ;  &gt; Males ;</t>
  </si>
  <si>
    <t>&gt;&gt; Available within four weeks and did not look for more work last year ;  &gt; Females ;</t>
  </si>
  <si>
    <t>&gt;&gt;&gt; Available for more hours last week ;  Persons ;</t>
  </si>
  <si>
    <t>&gt;&gt;&gt; Available for more hours last week ;  &gt; Males ;</t>
  </si>
  <si>
    <t>&gt;&gt;&gt; Available for more hours last week ;  &gt; Females ;</t>
  </si>
  <si>
    <t>&gt;&gt;&gt;&gt; Available last week and looked for more work last year ;  Persons ;</t>
  </si>
  <si>
    <t>&gt;&gt;&gt;&gt; Available last week and looked for more work last year ;  &gt; Males ;</t>
  </si>
  <si>
    <t>&gt;&gt;&gt;&gt; Available last week and looked for more work last year ;  &gt; Females ;</t>
  </si>
  <si>
    <t>&gt;&gt;&gt;&gt; Available last week and did not look for more work last year ;  Persons ;</t>
  </si>
  <si>
    <t>&gt;&gt;&gt;&gt; Available last week and did not look for more work last year ;  &gt; Males ;</t>
  </si>
  <si>
    <t>&gt;&gt;&gt;&gt; Available last week and did not look for more work last year ;  &gt; Females ;</t>
  </si>
  <si>
    <t>&gt;&gt;&gt; Available for more hours within four weeks (but not last week) ;  Persons ;</t>
  </si>
  <si>
    <t>&gt;&gt;&gt; Available for more hours within four weeks (but not last week) ;  &gt; Males ;</t>
  </si>
  <si>
    <t>&gt;&gt;&gt; Available for more hours within four weeks (but not last week) ;  &gt; Females ;</t>
  </si>
  <si>
    <t>&gt;&gt;&gt;&gt; Available in 1?4 weeks and looked for more work last year ;  Persons ;</t>
  </si>
  <si>
    <t>&gt;&gt;&gt;&gt; Available in 1?4 weeks and looked for more work last year ;  &gt; Males ;</t>
  </si>
  <si>
    <t>&gt;&gt;&gt;&gt; Available in 1?4 weeks and looked for more work last year ;  &gt; Females ;</t>
  </si>
  <si>
    <t>&gt;&gt;&gt;&gt; Available in 1?4 weeks and did not look for more work last year ;  Persons ;</t>
  </si>
  <si>
    <t>&gt;&gt;&gt;&gt; Available in 1?4 weeks and did not look for more work last year ;  &gt; Males ;</t>
  </si>
  <si>
    <t>&gt;&gt;&gt;&gt; Available in 1?4 weeks and did not look for more work last year ;  &gt; Females ;</t>
  </si>
  <si>
    <t>&gt; Not available for more hours within four weeks ;  Persons ;</t>
  </si>
  <si>
    <t>&gt; Not available for more hours within four weeks ;  &gt; Males ;</t>
  </si>
  <si>
    <t>&gt; Not available for more hours within four weeks ;  &gt; Females ;</t>
  </si>
  <si>
    <t>&gt;&gt; Not available within four weeks and looked for more work last year ;  Persons ;</t>
  </si>
  <si>
    <t>&gt;&gt; Not available within four weeks and looked for more work last year ;  &gt; Males ;</t>
  </si>
  <si>
    <t>&gt;&gt; Not available within four weeks and looked for more work last year ;  &gt; Females ;</t>
  </si>
  <si>
    <t>&gt;&gt; Not available within four weeks and did not look for more work last year ;  Persons ;</t>
  </si>
  <si>
    <t>&gt;&gt; Not available within four weeks and did not look for more work last year ;  &gt; Males ;</t>
  </si>
  <si>
    <t>&gt;&gt; Not available within four weeks and did not look for more work last year ;  &gt; Females ;</t>
  </si>
  <si>
    <t>15-64 years ;  Part-time workers who prefer more hours ;  Persons ;</t>
  </si>
  <si>
    <t>15-64 years ;  Part-time workers who prefer more hours ;  &gt; Males ;</t>
  </si>
  <si>
    <t>15-64 years ;  Part-time workers who prefer more hours ;  &gt; Females ;</t>
  </si>
  <si>
    <t>15-64 years ;  &gt; Available for more hours within four weeks ;  Persons ;</t>
  </si>
  <si>
    <t>15-64 years ;  &gt; Available for more hours within four weeks ;  &gt; Males ;</t>
  </si>
  <si>
    <t>15-64 years ;  &gt; Available for more hours within four weeks ;  &gt; Females ;</t>
  </si>
  <si>
    <t>15-64 years ;  &gt;&gt; Available within four weeks and looked for more work last year ;  Persons ;</t>
  </si>
  <si>
    <t>15-64 years ;  &gt;&gt; Available within four weeks and looked for more work last year ;  &gt; Males ;</t>
  </si>
  <si>
    <t>15-64 years ;  &gt;&gt; Available within four weeks and looked for more work last year ;  &gt; Females ;</t>
  </si>
  <si>
    <t>15-64 years ;  &gt;&gt; Available within four weeks and did not look for more work last year ;  Persons ;</t>
  </si>
  <si>
    <t>15-64 years ;  &gt;&gt; Available within four weeks and did not look for more work last year ;  &gt; Males ;</t>
  </si>
  <si>
    <t>15-64 years ;  &gt;&gt; Available within four weeks and did not look for more work last year ;  &gt; Females ;</t>
  </si>
  <si>
    <t>15-64 years ;  &gt;&gt;&gt; Available for more hours last week ;  Persons ;</t>
  </si>
  <si>
    <t>15-64 years ;  &gt;&gt;&gt; Available for more hours last week ;  &gt; Males ;</t>
  </si>
  <si>
    <t>15-64 years ;  &gt;&gt;&gt; Available for more hours last week ;  &gt; Females ;</t>
  </si>
  <si>
    <t>15-64 years ;  &gt;&gt;&gt;&gt; Available last week and looked for more work last year ;  Persons ;</t>
  </si>
  <si>
    <t>15-64 years ;  &gt;&gt;&gt;&gt; Available last week and looked for more work last year ;  &gt; Males ;</t>
  </si>
  <si>
    <t>15-64 years ;  &gt;&gt;&gt;&gt; Available last week and looked for more work last year ;  &gt; Females ;</t>
  </si>
  <si>
    <t>15-64 years ;  &gt;&gt;&gt;&gt; Available last week and did not look for more work last year ;  Persons ;</t>
  </si>
  <si>
    <t>15-64 years ;  &gt;&gt;&gt;&gt; Available last week and did not look for more work last year ;  &gt; Males ;</t>
  </si>
  <si>
    <t>15-64 years ;  &gt;&gt;&gt;&gt; Available last week and did not look for more work last year ;  &gt; Females ;</t>
  </si>
  <si>
    <t>15-64 years ;  &gt;&gt;&gt; Available for more hours within four weeks (but not last week) ;  Persons ;</t>
  </si>
  <si>
    <t>15-64 years ;  &gt;&gt;&gt; Available for more hours within four weeks (but not last week) ;  &gt; Males ;</t>
  </si>
  <si>
    <t>15-64 years ;  &gt;&gt;&gt; Available for more hours within four weeks (but not last week) ;  &gt; Females ;</t>
  </si>
  <si>
    <t>15-64 years ;  &gt;&gt;&gt;&gt; Available in 1?4 weeks and looked for more work last year ;  Persons ;</t>
  </si>
  <si>
    <t>15-64 years ;  &gt;&gt;&gt;&gt; Available in 1?4 weeks and looked for more work last year ;  &gt; Males ;</t>
  </si>
  <si>
    <t>15-64 years ;  &gt;&gt;&gt;&gt; Available in 1?4 weeks and looked for more work last year ;  &gt; Females ;</t>
  </si>
  <si>
    <t>15-64 years ;  &gt;&gt;&gt;&gt; Available in 1?4 weeks and did not look for more work last year ;  Persons ;</t>
  </si>
  <si>
    <t>15-64 years ;  &gt;&gt;&gt;&gt; Available in 1?4 weeks and did not look for more work last year ;  &gt; Males ;</t>
  </si>
  <si>
    <t>15-64 years ;  &gt;&gt;&gt;&gt; Available in 1?4 weeks and did not look for more work last year ;  &gt; Females ;</t>
  </si>
  <si>
    <t>15-64 years ;  &gt; Not available for more hours within four weeks ;  Persons ;</t>
  </si>
  <si>
    <t>15-64 years ;  &gt; Not available for more hours within four weeks ;  &gt; Males ;</t>
  </si>
  <si>
    <t>15-64 years ;  &gt; Not available for more hours within four weeks ;  &gt; Females ;</t>
  </si>
  <si>
    <t>15-64 years ;  &gt;&gt; Not available within four weeks and looked for more work last year ;  Persons ;</t>
  </si>
  <si>
    <t>15-64 years ;  &gt;&gt; Not available within four weeks and looked for more work last year ;  &gt; Males ;</t>
  </si>
  <si>
    <t>15-64 years ;  &gt;&gt; Not available within four weeks and looked for more work last year ;  &gt; Females ;</t>
  </si>
  <si>
    <t>15-64 years ;  &gt;&gt; Not available within four weeks and did not look for more work last year ;  Persons ;</t>
  </si>
  <si>
    <t>15-64 years ;  &gt;&gt; Not available within four weeks and did not look for more work last year ;  &gt; Males ;</t>
  </si>
  <si>
    <t>15-64 years ;  &gt;&gt; Not available within four weeks and did not look for more work last year ;  &gt; Females ;</t>
  </si>
  <si>
    <t>&gt; 15-24 years ;  Part-time workers who prefer more hours ;  Persons ;</t>
  </si>
  <si>
    <t>&gt; 15-24 years ;  Part-time workers who prefer more hours ;  &gt; Males ;</t>
  </si>
  <si>
    <t>&gt; 15-24 years ;  Part-time workers who prefer more hours ;  &gt; Females ;</t>
  </si>
  <si>
    <t>&gt; 15-24 years ;  &gt; Available for more hours within four weeks ;  Persons ;</t>
  </si>
  <si>
    <t>&gt; 15-24 years ;  &gt; Available for more hours within four weeks ;  &gt; Males ;</t>
  </si>
  <si>
    <t>&gt; 15-24 years ;  &gt; Available for more hours within four weeks ;  &gt; Females ;</t>
  </si>
  <si>
    <t>&gt; 15-24 years ;  &gt;&gt; Available within four weeks and looked for more work last year ;  Persons ;</t>
  </si>
  <si>
    <t>&gt; 15-24 years ;  &gt;&gt; Available within four weeks and looked for more work last year ;  &gt; Males ;</t>
  </si>
  <si>
    <t>&gt; 15-24 years ;  &gt;&gt; Available within four weeks and looked for more work last year ;  &gt; Females ;</t>
  </si>
  <si>
    <t>&gt; 15-24 years ;  &gt;&gt; Available within four weeks and did not look for more work last year ;  Persons ;</t>
  </si>
  <si>
    <t>&gt; 15-24 years ;  &gt;&gt; Available within four weeks and did not look for more work last year ;  &gt; Males ;</t>
  </si>
  <si>
    <t>&gt; 15-24 years ;  &gt;&gt; Available within four weeks and did not look for more work last year ;  &gt; Females ;</t>
  </si>
  <si>
    <t>&gt; 15-24 years ;  &gt;&gt;&gt; Available for more hours last week ;  Persons ;</t>
  </si>
  <si>
    <t>&gt; 15-24 years ;  &gt;&gt;&gt; Available for more hours last week ;  &gt; Males ;</t>
  </si>
  <si>
    <t>&gt; 15-24 years ;  &gt;&gt;&gt; Available for more hours last week ;  &gt; Females ;</t>
  </si>
  <si>
    <t>&gt; 15-24 years ;  &gt;&gt;&gt;&gt; Available last week and looked for more work last year ;  Persons ;</t>
  </si>
  <si>
    <t>&gt; 15-24 years ;  &gt;&gt;&gt;&gt; Available last week and looked for more work last year ;  &gt; Males ;</t>
  </si>
  <si>
    <t>&gt; 15-24 years ;  &gt;&gt;&gt;&gt; Available last week and looked for more work last year ;  &gt; Females ;</t>
  </si>
  <si>
    <t>&gt; 15-24 years ;  &gt;&gt;&gt;&gt; Available last week and did not look for more work last year ;  Persons ;</t>
  </si>
  <si>
    <t>&gt; 15-24 years ;  &gt;&gt;&gt;&gt; Available last week and did not look for more work last year ;  &gt; Males ;</t>
  </si>
  <si>
    <t>&gt; 15-24 years ;  &gt;&gt;&gt;&gt; Available last week and did not look for more work last year ;  &gt; Females ;</t>
  </si>
  <si>
    <t>&gt; 15-24 years ;  &gt;&gt;&gt; Available for more hours within four weeks (but not last week) ;  Persons ;</t>
  </si>
  <si>
    <t>&gt; 15-24 years ;  &gt;&gt;&gt; Available for more hours within four weeks (but not last week) ;  &gt; Males ;</t>
  </si>
  <si>
    <t>&gt; 15-24 years ;  &gt;&gt;&gt; Available for more hours within four weeks (but not last week) ;  &gt; Females ;</t>
  </si>
  <si>
    <t>&gt; 15-24 years ;  &gt;&gt;&gt;&gt; Available in 1?4 weeks and looked for more work last year ;  Persons ;</t>
  </si>
  <si>
    <t>&gt; 15-24 years ;  &gt;&gt;&gt;&gt; Available in 1?4 weeks and looked for more work last year ;  &gt; Males ;</t>
  </si>
  <si>
    <t>&gt; 15-24 years ;  &gt;&gt;&gt;&gt; Available in 1?4 weeks and looked for more work last year ;  &gt; Females ;</t>
  </si>
  <si>
    <t>&gt; 15-24 years ;  &gt;&gt;&gt;&gt; Available in 1?4 weeks and did not look for more work last year ;  Persons ;</t>
  </si>
  <si>
    <t>&gt; 15-24 years ;  &gt;&gt;&gt;&gt; Available in 1?4 weeks and did not look for more work last year ;  &gt; Males ;</t>
  </si>
  <si>
    <t>&gt; 15-24 years ;  &gt;&gt;&gt;&gt; Available in 1?4 weeks and did not look for more work last year ;  &gt; Females ;</t>
  </si>
  <si>
    <t>&gt; 15-24 years ;  &gt; Not available for more hours within four weeks ;  Persons ;</t>
  </si>
  <si>
    <t>&gt; 15-24 years ;  &gt; Not available for more hours within four weeks ;  &gt; Males ;</t>
  </si>
  <si>
    <t>&gt; 15-24 years ;  &gt; Not available for more hours within four weeks ;  &gt; Females ;</t>
  </si>
  <si>
    <t>&gt; 15-24 years ;  &gt;&gt; Not available within four weeks and looked for more work last year ;  Persons ;</t>
  </si>
  <si>
    <t>&gt; 15-24 years ;  &gt;&gt; Not available within four weeks and looked for more work last year ;  &gt; Males ;</t>
  </si>
  <si>
    <t>&gt; 15-24 years ;  &gt;&gt; Not available within four weeks and looked for more work last year ;  &gt; Females ;</t>
  </si>
  <si>
    <t>&gt; 15-24 years ;  &gt;&gt; Not available within four weeks and did not look for more work last year ;  Persons ;</t>
  </si>
  <si>
    <t>&gt; 15-24 years ;  &gt;&gt; Not available within four weeks and did not look for more work last year ;  &gt; Males ;</t>
  </si>
  <si>
    <t>&gt; 15-24 years ;  &gt;&gt; Not available within four weeks and did not look for more work last year ;  &gt; Females ;</t>
  </si>
  <si>
    <t>&gt; 25-44 years ;  Part-time workers who prefer more hours ;  Persons ;</t>
  </si>
  <si>
    <t>&gt; 25-44 years ;  Part-time workers who prefer more hours ;  &gt; Males ;</t>
  </si>
  <si>
    <t>&gt; 25-44 years ;  Part-time workers who prefer more hours ;  &gt; Females ;</t>
  </si>
  <si>
    <t>&gt; 25-44 years ;  &gt; Available for more hours within four weeks ;  Persons ;</t>
  </si>
  <si>
    <t>&gt; 25-44 years ;  &gt; Available for more hours within four weeks ;  &gt; Males ;</t>
  </si>
  <si>
    <t>&gt; 25-44 years ;  &gt; Available for more hours within four weeks ;  &gt; Females ;</t>
  </si>
  <si>
    <t>&gt; 25-44 years ;  &gt;&gt; Available within four weeks and looked for more work last year ;  Persons ;</t>
  </si>
  <si>
    <t>&gt; 25-44 years ;  &gt;&gt; Available within four weeks and looked for more work last year ;  &gt; Males ;</t>
  </si>
  <si>
    <t>&gt; 25-44 years ;  &gt;&gt; Available within four weeks and looked for more work last year ;  &gt; Females ;</t>
  </si>
  <si>
    <t>&gt; 25-44 years ;  &gt;&gt; Available within four weeks and did not look for more work last year ;  Persons ;</t>
  </si>
  <si>
    <t>&gt; 25-44 years ;  &gt;&gt; Available within four weeks and did not look for more work last year ;  &gt; Males ;</t>
  </si>
  <si>
    <t>&gt; 25-44 years ;  &gt;&gt; Available within four weeks and did not look for more work last year ;  &gt; Females ;</t>
  </si>
  <si>
    <t>&gt; 25-44 years ;  &gt;&gt;&gt; Available for more hours last week ;  Persons ;</t>
  </si>
  <si>
    <t>&gt; 25-44 years ;  &gt;&gt;&gt; Available for more hours last week ;  &gt; Males ;</t>
  </si>
  <si>
    <t>&gt; 25-44 years ;  &gt;&gt;&gt; Available for more hours last week ;  &gt; Females ;</t>
  </si>
  <si>
    <t>&gt; 25-44 years ;  &gt;&gt;&gt;&gt; Available last week and looked for more work last year ;  Persons ;</t>
  </si>
  <si>
    <t>&gt; 25-44 years ;  &gt;&gt;&gt;&gt; Available last week and looked for more work last year ;  &gt; Males ;</t>
  </si>
  <si>
    <t>&gt; 25-44 years ;  &gt;&gt;&gt;&gt; Available last week and looked for more work last year ;  &gt; Females ;</t>
  </si>
  <si>
    <t>&gt; 25-44 years ;  &gt;&gt;&gt;&gt; Available last week and did not look for more work last year ;  Persons ;</t>
  </si>
  <si>
    <t>&gt; 25-44 years ;  &gt;&gt;&gt;&gt; Available last week and did not look for more work last year ;  &gt; Males ;</t>
  </si>
  <si>
    <t>&gt; 25-44 years ;  &gt;&gt;&gt;&gt; Available last week and did not look for more work last year ;  &gt; Females ;</t>
  </si>
  <si>
    <t>&gt; 25-44 years ;  &gt;&gt;&gt; Available for more hours within four weeks (but not last week) ;  Persons ;</t>
  </si>
  <si>
    <t>&gt; 25-44 years ;  &gt;&gt;&gt; Available for more hours within four weeks (but not last week) ;  &gt; Males ;</t>
  </si>
  <si>
    <t>&gt; 25-44 years ;  &gt;&gt;&gt; Available for more hours within four weeks (but not last week) ;  &gt; Females ;</t>
  </si>
  <si>
    <t>&gt; 25-44 years ;  &gt;&gt;&gt;&gt; Available in 1?4 weeks and looked for more work last year ;  Persons ;</t>
  </si>
  <si>
    <t>&gt; 25-44 years ;  &gt;&gt;&gt;&gt; Available in 1?4 weeks and looked for more work last year ;  &gt; Males ;</t>
  </si>
  <si>
    <t>&gt; 25-44 years ;  &gt;&gt;&gt;&gt; Available in 1?4 weeks and looked for more work last year ;  &gt; Females ;</t>
  </si>
  <si>
    <t>&gt; 25-44 years ;  &gt;&gt;&gt;&gt; Available in 1?4 weeks and did not look for more work last year ;  Persons ;</t>
  </si>
  <si>
    <t>&gt; 25-44 years ;  &gt;&gt;&gt;&gt; Available in 1?4 weeks and did not look for more work last year ;  &gt; Males ;</t>
  </si>
  <si>
    <t>&gt; 25-44 years ;  &gt;&gt;&gt;&gt; Available in 1?4 weeks and did not look for more work last year ;  &gt; Females ;</t>
  </si>
  <si>
    <t>&gt; 25-44 years ;  &gt; Not available for more hours within four weeks ;  Persons ;</t>
  </si>
  <si>
    <t>&gt; 25-44 years ;  &gt; Not available for more hours within four weeks ;  &gt; Males ;</t>
  </si>
  <si>
    <t>&gt; 25-44 years ;  &gt; Not available for more hours within four weeks ;  &gt; Females ;</t>
  </si>
  <si>
    <t>&gt; 25-44 years ;  &gt;&gt; Not available within four weeks and looked for more work last year ;  Persons ;</t>
  </si>
  <si>
    <t>&gt; 25-44 years ;  &gt;&gt; Not available within four weeks and looked for more work last year ;  &gt; Males ;</t>
  </si>
  <si>
    <t>&gt; 25-44 years ;  &gt;&gt; Not available within four weeks and looked for more work last year ;  &gt; Females ;</t>
  </si>
  <si>
    <t>&gt; 25-44 years ;  &gt;&gt; Not available within four weeks and did not look for more work last year ;  Persons ;</t>
  </si>
  <si>
    <t>&gt; 25-44 years ;  &gt;&gt; Not available within four weeks and did not look for more work last year ;  &gt; Males ;</t>
  </si>
  <si>
    <t>&gt; 25-44 years ;  &gt;&gt; Not available within four weeks and did not look for more work last year ;  &gt; Females ;</t>
  </si>
  <si>
    <t>&gt; 45-64 years ;  Part-time workers who prefer more hours ;  Persons ;</t>
  </si>
  <si>
    <t>&gt; 45-64 years ;  Part-time workers who prefer more hours ;  &gt; Males ;</t>
  </si>
  <si>
    <t>&gt; 45-64 years ;  Part-time workers who prefer more hours ;  &gt; Females ;</t>
  </si>
  <si>
    <t>&gt; 45-64 years ;  &gt; Available for more hours within four weeks ;  Persons ;</t>
  </si>
  <si>
    <t>&gt; 45-64 years ;  &gt; Available for more hours within four weeks ;  &gt; Males ;</t>
  </si>
  <si>
    <t>&gt; 45-64 years ;  &gt; Available for more hours within four weeks ;  &gt; Females ;</t>
  </si>
  <si>
    <t>&gt; 45-64 years ;  &gt;&gt; Available within four weeks and looked for more work last year ;  Persons ;</t>
  </si>
  <si>
    <t>&gt; 45-64 years ;  &gt;&gt; Available within four weeks and looked for more work last year ;  &gt; Males ;</t>
  </si>
  <si>
    <t>&gt; 45-64 years ;  &gt;&gt; Available within four weeks and looked for more work last year ;  &gt; Females ;</t>
  </si>
  <si>
    <t>&gt; 45-64 years ;  &gt;&gt; Available within four weeks and did not look for more work last year ;  Persons ;</t>
  </si>
  <si>
    <t>&gt; 45-64 years ;  &gt;&gt; Available within four weeks and did not look for more work last year ;  &gt; Males ;</t>
  </si>
  <si>
    <t>&gt; 45-64 years ;  &gt;&gt; Available within four weeks and did not look for more work last year ;  &gt; Females ;</t>
  </si>
  <si>
    <t>&gt; 45-64 years ;  &gt;&gt;&gt; Available for more hours last week ;  Persons ;</t>
  </si>
  <si>
    <t>&gt; 45-64 years ;  &gt;&gt;&gt; Available for more hours last week ;  &gt; Males ;</t>
  </si>
  <si>
    <t>&gt; 45-64 years ;  &gt;&gt;&gt; Available for more hours last week ;  &gt; Females ;</t>
  </si>
  <si>
    <t>&gt; 45-64 years ;  &gt;&gt;&gt;&gt; Available last week and looked for more work last year ;  Persons ;</t>
  </si>
  <si>
    <t>&gt; 45-64 years ;  &gt;&gt;&gt;&gt; Available last week and looked for more work last year ;  &gt; Males ;</t>
  </si>
  <si>
    <t>&gt; 45-64 years ;  &gt;&gt;&gt;&gt; Available last week and looked for more work last year ;  &gt; Females ;</t>
  </si>
  <si>
    <t>&gt; 45-64 years ;  &gt;&gt;&gt;&gt; Available last week and did not look for more work last year ;  Persons ;</t>
  </si>
  <si>
    <t>&gt; 45-64 years ;  &gt;&gt;&gt;&gt; Available last week and did not look for more work last year ;  &gt; Males ;</t>
  </si>
  <si>
    <t>&gt; 45-64 years ;  &gt;&gt;&gt;&gt; Available last week and did not look for more work last year ;  &gt; Females ;</t>
  </si>
  <si>
    <t>&gt; 45-64 years ;  &gt;&gt;&gt; Available for more hours within four weeks (but not last week) ;  Persons ;</t>
  </si>
  <si>
    <t>&gt; 45-64 years ;  &gt;&gt;&gt; Available for more hours within four weeks (but not last week) ;  &gt; Males ;</t>
  </si>
  <si>
    <t>&gt; 45-64 years ;  &gt;&gt;&gt; Available for more hours within four weeks (but not last week) ;  &gt; Females ;</t>
  </si>
  <si>
    <t>&gt; 45-64 years ;  &gt;&gt;&gt;&gt; Available in 1?4 weeks and looked for more work last year ;  Persons ;</t>
  </si>
  <si>
    <t>&gt; 45-64 years ;  &gt;&gt;&gt;&gt; Available in 1?4 weeks and looked for more work last year ;  &gt; Males ;</t>
  </si>
  <si>
    <t>&gt; 45-64 years ;  &gt;&gt;&gt;&gt; Available in 1?4 weeks and looked for more work last year ;  &gt; Females ;</t>
  </si>
  <si>
    <t>&gt; 45-64 years ;  &gt;&gt;&gt;&gt; Available in 1?4 weeks and did not look for more work last year ;  Persons ;</t>
  </si>
  <si>
    <t>&gt; 45-64 years ;  &gt;&gt;&gt;&gt; Available in 1?4 weeks and did not look for more work last year ;  &gt; Males ;</t>
  </si>
  <si>
    <t>&gt; 45-64 years ;  &gt;&gt;&gt;&gt; Available in 1?4 weeks and did not look for more work last year ;  &gt; Females ;</t>
  </si>
  <si>
    <t>&gt; 45-64 years ;  &gt; Not available for more hours within four weeks ;  Persons ;</t>
  </si>
  <si>
    <t>&gt; 45-64 years ;  &gt; Not available for more hours within four weeks ;  &gt; Males ;</t>
  </si>
  <si>
    <t>&gt; 45-64 years ;  &gt; Not available for more hours within four weeks ;  &gt; Females ;</t>
  </si>
  <si>
    <t>&gt; 45-64 years ;  &gt;&gt; Not available within four weeks and looked for more work last year ;  Persons ;</t>
  </si>
  <si>
    <t>&gt; 45-64 years ;  &gt;&gt; Not available within four weeks and looked for more work last year ;  &gt; Males ;</t>
  </si>
  <si>
    <t>&gt; 45-64 years ;  &gt;&gt; Not available within four weeks and looked for more work last year ;  &gt; Females ;</t>
  </si>
  <si>
    <t>&gt; 45-64 years ;  &gt;&gt; Not available within four weeks and did not look for more work last year ;  Persons ;</t>
  </si>
  <si>
    <t>&gt; 45-64 years ;  &gt;&gt; Not available within four weeks and did not look for more work last year ;  &gt; Males ;</t>
  </si>
  <si>
    <t>&gt; 45-64 years ;  &gt;&gt; Not available within four weeks and did not look for more work last year ;  &gt; Females ;</t>
  </si>
  <si>
    <t>65 years and over ;  Part-time workers who prefer more hours ;  Persons ;</t>
  </si>
  <si>
    <t>65 years and over ;  Part-time workers who prefer more hours ;  &gt; Males ;</t>
  </si>
  <si>
    <t>65 years and over ;  Part-time workers who prefer more hours ;  &gt; Females ;</t>
  </si>
  <si>
    <t>65 years and over ;  &gt; Available for more hours within four weeks ;  Persons ;</t>
  </si>
  <si>
    <t>65 years and over ;  &gt; Available for more hours within four weeks ;  &gt; Males ;</t>
  </si>
  <si>
    <t>65 years and over ;  &gt; Available for more hours within four weeks ;  &gt; Females ;</t>
  </si>
  <si>
    <t>65 years and over ;  &gt;&gt; Available within four weeks and looked for more work last year ;  Persons ;</t>
  </si>
  <si>
    <t>65 years and over ;  &gt;&gt; Available within four weeks and looked for more work last year ;  &gt; Males ;</t>
  </si>
  <si>
    <t>65 years and over ;  &gt;&gt; Available within four weeks and looked for more work last year ;  &gt; Females ;</t>
  </si>
  <si>
    <t>65 years and over ;  &gt;&gt; Available within four weeks and did not look for more work last year ;  Persons ;</t>
  </si>
  <si>
    <t>65 years and over ;  &gt;&gt; Available within four weeks and did not look for more work last year ;  &gt; Males ;</t>
  </si>
  <si>
    <t>65 years and over ;  &gt;&gt; Available within four weeks and did not look for more work last year ;  &gt; Females ;</t>
  </si>
  <si>
    <t>65 years and over ;  &gt;&gt;&gt; Available for more hours last week ;  Persons ;</t>
  </si>
  <si>
    <t>65 years and over ;  &gt;&gt;&gt; Available for more hours last week ;  &gt; Males ;</t>
  </si>
  <si>
    <t>65 years and over ;  &gt;&gt;&gt; Available for more hours last week ;  &gt; Females ;</t>
  </si>
  <si>
    <t>65 years and over ;  &gt;&gt;&gt;&gt; Available last week and looked for more work last year ;  Persons ;</t>
  </si>
  <si>
    <t>65 years and over ;  &gt;&gt;&gt;&gt; Available last week and looked for more work last year ;  &gt; Males ;</t>
  </si>
  <si>
    <t>65 years and over ;  &gt;&gt;&gt;&gt; Available last week and looked for more work last year ;  &gt; Females ;</t>
  </si>
  <si>
    <t>65 years and over ;  &gt;&gt;&gt;&gt; Available last week and did not look for more work last year ;  Persons ;</t>
  </si>
  <si>
    <t>65 years and over ;  &gt;&gt;&gt;&gt; Available last week and did not look for more work last year ;  &gt; Males ;</t>
  </si>
  <si>
    <t>65 years and over ;  &gt;&gt;&gt;&gt; Available last week and did not look for more work last year ;  &gt; Females ;</t>
  </si>
  <si>
    <t>65 years and over ;  &gt;&gt;&gt; Available for more hours within four weeks (but not last week) ;  Persons ;</t>
  </si>
  <si>
    <t>65 years and over ;  &gt;&gt;&gt; Available for more hours within four weeks (but not last week) ;  &gt; Males ;</t>
  </si>
  <si>
    <t>65 years and over ;  &gt;&gt;&gt; Available for more hours within four weeks (but not last week) ;  &gt; Females ;</t>
  </si>
  <si>
    <t>65 years and over ;  &gt;&gt;&gt;&gt; Available in 1?4 weeks and looked for more work last year ;  Persons ;</t>
  </si>
  <si>
    <t>65 years and over ;  &gt;&gt;&gt;&gt; Available in 1?4 weeks and looked for more work last year ;  &gt; Males ;</t>
  </si>
  <si>
    <t>65 years and over ;  &gt;&gt;&gt;&gt; Available in 1?4 weeks and looked for more work last year ;  &gt; Females ;</t>
  </si>
  <si>
    <t>65 years and over ;  &gt;&gt;&gt;&gt; Available in 1?4 weeks and did not look for more work last year ;  Persons ;</t>
  </si>
  <si>
    <t>65 years and over ;  &gt;&gt;&gt;&gt; Available in 1?4 weeks and did not look for more work last year ;  &gt; Males ;</t>
  </si>
  <si>
    <t>65 years and over ;  &gt;&gt;&gt;&gt; Available in 1?4 weeks and did not look for more work last year ;  &gt; Females ;</t>
  </si>
  <si>
    <t>65 years and over ;  &gt; Not available for more hours within four weeks ;  Persons ;</t>
  </si>
  <si>
    <t>65 years and over ;  &gt; Not available for more hours within four weeks ;  &gt; Males ;</t>
  </si>
  <si>
    <t>65 years and over ;  &gt; Not available for more hours within four weeks ;  &gt; Females ;</t>
  </si>
  <si>
    <t>65 years and over ;  &gt;&gt; Not available within four weeks and looked for more work last year ;  Persons ;</t>
  </si>
  <si>
    <t>65 years and over ;  &gt;&gt; Not available within four weeks and looked for more work last year ;  &gt; Males ;</t>
  </si>
  <si>
    <t>65 years and over ;  &gt;&gt; Not available within four weeks and looked for more work last year ;  &gt; Females ;</t>
  </si>
  <si>
    <t>65 years and over ;  &gt;&gt; Not available within four weeks and did not look for more work last year ;  Persons ;</t>
  </si>
  <si>
    <t>65 years and over ;  &gt;&gt; Not available within four weeks and did not look for more work last year ;  &gt; Males ;</t>
  </si>
  <si>
    <t>65 years and over ;  &gt;&gt; Not available within four weeks and did not look for more work last year ;  &gt; Females ;</t>
  </si>
  <si>
    <t>New South Wales ;  Part-time workers who prefer more hours ;  Persons ;</t>
  </si>
  <si>
    <t>New South Wales ;  Part-time workers who prefer more hours ;  &gt; Males ;</t>
  </si>
  <si>
    <t>New South Wales ;  Part-time workers who prefer more hours ;  &gt; Females ;</t>
  </si>
  <si>
    <t>New South Wales ;  &gt; Available for more hours within four weeks ;  Persons ;</t>
  </si>
  <si>
    <t>New South Wales ;  &gt; Available for more hours within four weeks ;  &gt; Males ;</t>
  </si>
  <si>
    <t>New South Wales ;  &gt; Available for more hours within four weeks ;  &gt; Females ;</t>
  </si>
  <si>
    <t>New South Wales ;  &gt;&gt; Available within four weeks and looked for more work last year ;  Persons ;</t>
  </si>
  <si>
    <t>New South Wales ;  &gt;&gt; Available within four weeks and looked for more work last year ;  &gt; Males ;</t>
  </si>
  <si>
    <t>New South Wales ;  &gt;&gt; Available within four weeks and looked for more work last year ;  &gt; Females ;</t>
  </si>
  <si>
    <t>New South Wales ;  &gt;&gt; Available within four weeks and did not look for more work last year ;  Persons ;</t>
  </si>
  <si>
    <t>New South Wales ;  &gt;&gt; Available within four weeks and did not look for more work last year ;  &gt; Males ;</t>
  </si>
  <si>
    <t>New South Wales ;  &gt;&gt; Available within four weeks and did not look for more work last year ;  &gt; Females ;</t>
  </si>
  <si>
    <t>New South Wales ;  &gt;&gt;&gt; Available for more hours last week ;  Persons ;</t>
  </si>
  <si>
    <t>New South Wales ;  &gt;&gt;&gt; Available for more hours last week ;  &gt; Males ;</t>
  </si>
  <si>
    <t>New South Wales ;  &gt;&gt;&gt; Available for more hours last week ;  &gt; Females ;</t>
  </si>
  <si>
    <t>New South Wales ;  &gt;&gt;&gt;&gt; Available last week and looked for more work last year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</si>
  <si>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</si>
  <si>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</si>
  <si>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</si>
  <si>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</si>
  <si>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</si>
  <si>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</si>
  <si>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</si>
  <si>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</si>
  <si>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</si>
  <si>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</si>
  <si>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</si>
  <si>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</si>
  <si>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A125197190V</t>
  </si>
  <si>
    <t>A125202806K</t>
  </si>
  <si>
    <t>A125199998W</t>
  </si>
  <si>
    <t>A125197170K</t>
  </si>
  <si>
    <t>A125202786L</t>
  </si>
  <si>
    <t>A125199978L</t>
  </si>
  <si>
    <t>A125197194C</t>
  </si>
  <si>
    <t>A125202810A</t>
  </si>
  <si>
    <t>A125200002T</t>
  </si>
  <si>
    <t>A125197198L</t>
  </si>
  <si>
    <t>A125202814K</t>
  </si>
  <si>
    <t>A125200006A</t>
  </si>
  <si>
    <t>A125197174V</t>
  </si>
  <si>
    <t>A125202790C</t>
  </si>
  <si>
    <t>A125199982C</t>
  </si>
  <si>
    <t>A125197178C</t>
  </si>
  <si>
    <t>A125202794L</t>
  </si>
  <si>
    <t>A125199986L</t>
  </si>
  <si>
    <t>A125197182V</t>
  </si>
  <si>
    <t>A125202798W</t>
  </si>
  <si>
    <t>A125199990C</t>
  </si>
  <si>
    <t>A125197162K</t>
  </si>
  <si>
    <t>A125202778L</t>
  </si>
  <si>
    <t>A125199970V</t>
  </si>
  <si>
    <t>A125197202T</t>
  </si>
  <si>
    <t>A125202818V</t>
  </si>
  <si>
    <t>A125200010T</t>
  </si>
  <si>
    <t>A125197186C</t>
  </si>
  <si>
    <t>A125202802A</t>
  </si>
  <si>
    <t>A125199994L</t>
  </si>
  <si>
    <t>A125197206A</t>
  </si>
  <si>
    <t>A125202822K</t>
  </si>
  <si>
    <t>A125200014A</t>
  </si>
  <si>
    <t>A125197166V</t>
  </si>
  <si>
    <t>A125202782C</t>
  </si>
  <si>
    <t>A125199974C</t>
  </si>
  <si>
    <t>A125197158V</t>
  </si>
  <si>
    <t>A125202774C</t>
  </si>
  <si>
    <t>A125199966C</t>
  </si>
  <si>
    <t>A125198594J</t>
  </si>
  <si>
    <t>A125204210J</t>
  </si>
  <si>
    <t>A125201402W</t>
  </si>
  <si>
    <t>A125198574X</t>
  </si>
  <si>
    <t>A125204190K</t>
  </si>
  <si>
    <t>A125201382X</t>
  </si>
  <si>
    <t>A125198598T</t>
  </si>
  <si>
    <t>A125204214T</t>
  </si>
  <si>
    <t>A125201406F</t>
  </si>
  <si>
    <t>A125198602W</t>
  </si>
  <si>
    <t>A125204218A</t>
  </si>
  <si>
    <t>A125201410W</t>
  </si>
  <si>
    <t>A125198578J</t>
  </si>
  <si>
    <t>A125204194V</t>
  </si>
  <si>
    <t>A125201386J</t>
  </si>
  <si>
    <t>A125198582X</t>
  </si>
  <si>
    <t>A125204198C</t>
  </si>
  <si>
    <t>A125201390X</t>
  </si>
  <si>
    <t>A125198586J</t>
  </si>
  <si>
    <t>A125204202J</t>
  </si>
  <si>
    <t>A125201394J</t>
  </si>
  <si>
    <t>A125198566X</t>
  </si>
  <si>
    <t>A125204182K</t>
  </si>
  <si>
    <t>A125201374X</t>
  </si>
  <si>
    <t>A125198606F</t>
  </si>
  <si>
    <t>A125204222T</t>
  </si>
  <si>
    <t>A125201414F</t>
  </si>
  <si>
    <t>A125198590X</t>
  </si>
  <si>
    <t>A125204206T</t>
  </si>
  <si>
    <t>A125201398T</t>
  </si>
  <si>
    <t>A125198610W</t>
  </si>
  <si>
    <t>A125204226A</t>
  </si>
  <si>
    <t>A125201418R</t>
  </si>
  <si>
    <t>A125198570R</t>
  </si>
  <si>
    <t>A125204186V</t>
  </si>
  <si>
    <t>A125201378J</t>
  </si>
  <si>
    <t>A125198562R</t>
  </si>
  <si>
    <t>A125204178V</t>
  </si>
  <si>
    <t>A125201370R</t>
  </si>
  <si>
    <t>A125197658R</t>
  </si>
  <si>
    <t>A125203274A</t>
  </si>
  <si>
    <t>A125200466R</t>
  </si>
  <si>
    <t>A125197638F</t>
  </si>
  <si>
    <t>A125203254T</t>
  </si>
  <si>
    <t>A125200446F</t>
  </si>
  <si>
    <t>A125197662F</t>
  </si>
  <si>
    <t>A125203278K</t>
  </si>
  <si>
    <t>A125200470F</t>
  </si>
  <si>
    <t>A125197666R</t>
  </si>
  <si>
    <t>A125203282A</t>
  </si>
  <si>
    <t>A125200474R</t>
  </si>
  <si>
    <t>A125197642W</t>
  </si>
  <si>
    <t>A125203258A</t>
  </si>
  <si>
    <t>A125200450W</t>
  </si>
  <si>
    <t>A125197646F</t>
  </si>
  <si>
    <t>A125203262T</t>
  </si>
  <si>
    <t>A125200454F</t>
  </si>
  <si>
    <t>A125197650W</t>
  </si>
  <si>
    <t>A125203266A</t>
  </si>
  <si>
    <t>A125200458R</t>
  </si>
  <si>
    <t>A125197630L</t>
  </si>
  <si>
    <t>A125203246T</t>
  </si>
  <si>
    <t>A125200438F</t>
  </si>
  <si>
    <t>A125197670F</t>
  </si>
  <si>
    <t>A125203286K</t>
  </si>
  <si>
    <t>A125200478X</t>
  </si>
  <si>
    <t>A125197654F</t>
  </si>
  <si>
    <t>A125203270T</t>
  </si>
  <si>
    <t>A125200462F</t>
  </si>
  <si>
    <t>A125197674R</t>
  </si>
  <si>
    <t>A125203290A</t>
  </si>
  <si>
    <t>A125200482R</t>
  </si>
  <si>
    <t>A125197634W</t>
  </si>
  <si>
    <t>A125203250J</t>
  </si>
  <si>
    <t>A125200442W</t>
  </si>
  <si>
    <t>A125197626W</t>
  </si>
  <si>
    <t>A125203242J</t>
  </si>
  <si>
    <t>A125200434W</t>
  </si>
  <si>
    <t>A125199062L</t>
  </si>
  <si>
    <t>A125204678R</t>
  </si>
  <si>
    <t>A125201870K</t>
  </si>
  <si>
    <t>A125199042C</t>
  </si>
  <si>
    <t>A125204658F</t>
  </si>
  <si>
    <t>A125201850A</t>
  </si>
  <si>
    <t>A125199066W</t>
  </si>
  <si>
    <t>A125204682F</t>
  </si>
  <si>
    <t>A125201874V</t>
  </si>
  <si>
    <t>A125199070L</t>
  </si>
  <si>
    <t>A125204686R</t>
  </si>
  <si>
    <t>A125201878C</t>
  </si>
  <si>
    <t>A125199046L</t>
  </si>
  <si>
    <t>A125204662W</t>
  </si>
  <si>
    <t>A125201854K</t>
  </si>
  <si>
    <t>A125199050C</t>
  </si>
  <si>
    <t>A125204666F</t>
  </si>
  <si>
    <t>A125201858V</t>
  </si>
  <si>
    <t>A125199054L</t>
  </si>
  <si>
    <t>A125204670W</t>
  </si>
  <si>
    <t>A125201862K</t>
  </si>
  <si>
    <t>A125199034C</t>
  </si>
  <si>
    <t>A125204650L</t>
  </si>
  <si>
    <t>A125201842A</t>
  </si>
  <si>
    <t>A125199074W</t>
  </si>
  <si>
    <t>A125204690F</t>
  </si>
  <si>
    <t>A125201882V</t>
  </si>
  <si>
    <t>A125199058W</t>
  </si>
  <si>
    <t>A125204674F</t>
  </si>
  <si>
    <t>A125201866V</t>
  </si>
  <si>
    <t>A125199078F</t>
  </si>
  <si>
    <t>A125204694R</t>
  </si>
  <si>
    <t>A125201886C</t>
  </si>
  <si>
    <t>A125199038L</t>
  </si>
  <si>
    <t>A125204654W</t>
  </si>
  <si>
    <t>A125201846K</t>
  </si>
  <si>
    <t>A125199030V</t>
  </si>
  <si>
    <t>A125204646W</t>
  </si>
  <si>
    <t>A125201838K</t>
  </si>
  <si>
    <t>A125199530R</t>
  </si>
  <si>
    <t>A125205146V</t>
  </si>
  <si>
    <t>A125202338J</t>
  </si>
  <si>
    <t>A125199510F</t>
  </si>
  <si>
    <t>A125205126K</t>
  </si>
  <si>
    <t>A125202318X</t>
  </si>
  <si>
    <t>A125199534X</t>
  </si>
  <si>
    <t>A125205150K</t>
  </si>
  <si>
    <t>A125202342X</t>
  </si>
  <si>
    <t>A125199538J</t>
  </si>
  <si>
    <t>A125205154V</t>
  </si>
  <si>
    <t>A125202346J</t>
  </si>
  <si>
    <t>A125199514R</t>
  </si>
  <si>
    <t>A125205130A</t>
  </si>
  <si>
    <t>A125202322R</t>
  </si>
  <si>
    <t>A125199518X</t>
  </si>
  <si>
    <t>A125205134K</t>
  </si>
  <si>
    <t>A125202326X</t>
  </si>
  <si>
    <t>A125199522R</t>
  </si>
  <si>
    <t>A125205138V</t>
  </si>
  <si>
    <t>A125202330R</t>
  </si>
  <si>
    <t>A125199502F</t>
  </si>
  <si>
    <t>A125205118K</t>
  </si>
  <si>
    <t>A125202310F</t>
  </si>
  <si>
    <t>A125199542X</t>
  </si>
  <si>
    <t>A125205158C</t>
  </si>
  <si>
    <t>A125202350X</t>
  </si>
  <si>
    <t>A125199526X</t>
  </si>
  <si>
    <t>A125205142K</t>
  </si>
  <si>
    <t>A125202334X</t>
  </si>
  <si>
    <t>A125199546J</t>
  </si>
  <si>
    <t>A125205162V</t>
  </si>
  <si>
    <t>A125202354J</t>
  </si>
  <si>
    <t>A125199506R</t>
  </si>
  <si>
    <t>A125205122A</t>
  </si>
  <si>
    <t>A125202314R</t>
  </si>
  <si>
    <t>A125199498A</t>
  </si>
  <si>
    <t>A125205114A</t>
  </si>
  <si>
    <t>A125202306R</t>
  </si>
  <si>
    <t>A125198126V</t>
  </si>
  <si>
    <t>A125203742C</t>
  </si>
  <si>
    <t>A125200934T</t>
  </si>
  <si>
    <t>A125198106K</t>
  </si>
  <si>
    <t>A125203722V</t>
  </si>
  <si>
    <t>A125200914J</t>
  </si>
  <si>
    <t>A125198130K</t>
  </si>
  <si>
    <t>A125203746L</t>
  </si>
  <si>
    <t>A125200938A</t>
  </si>
  <si>
    <t>A125198134V</t>
  </si>
  <si>
    <t>A125203750C</t>
  </si>
  <si>
    <t>A125200942T</t>
  </si>
  <si>
    <t>A125198110A</t>
  </si>
  <si>
    <t>A125203726C</t>
  </si>
  <si>
    <t>A125200918T</t>
  </si>
  <si>
    <t>A125198114K</t>
  </si>
  <si>
    <t>A125203730V</t>
  </si>
  <si>
    <t>A125200922J</t>
  </si>
  <si>
    <t>A125198118V</t>
  </si>
  <si>
    <t>A125203734C</t>
  </si>
  <si>
    <t>A125200926T</t>
  </si>
  <si>
    <t>A125198098W</t>
  </si>
  <si>
    <t>A125203714V</t>
  </si>
  <si>
    <t>A125200906J</t>
  </si>
  <si>
    <t>A125198138C</t>
  </si>
  <si>
    <t>A125203754L</t>
  </si>
  <si>
    <t>A125200946A</t>
  </si>
  <si>
    <t>A125198122K</t>
  </si>
  <si>
    <t>A125203738L</t>
  </si>
  <si>
    <t>A125200930J</t>
  </si>
  <si>
    <t>A125198142V</t>
  </si>
  <si>
    <t>A125203758W</t>
  </si>
  <si>
    <t>A125200950T</t>
  </si>
  <si>
    <t>A125198102A</t>
  </si>
  <si>
    <t>A125203718C</t>
  </si>
  <si>
    <t>A125200910X</t>
  </si>
  <si>
    <t>A125198094L</t>
  </si>
  <si>
    <t>A125203710K</t>
  </si>
  <si>
    <t>A125200902X</t>
  </si>
  <si>
    <t>A125197502V</t>
  </si>
  <si>
    <t>A125203118X</t>
  </si>
  <si>
    <t>A125200310V</t>
  </si>
  <si>
    <t>A125197482W</t>
  </si>
  <si>
    <t>A125203098A</t>
  </si>
  <si>
    <t>A125200290W</t>
  </si>
  <si>
    <t>A125197506C</t>
  </si>
  <si>
    <t>A125203122R</t>
  </si>
  <si>
    <t>A125200314C</t>
  </si>
  <si>
    <t>A125197510V</t>
  </si>
  <si>
    <t>A125203126X</t>
  </si>
  <si>
    <t>A125200318L</t>
  </si>
  <si>
    <t>A125197486F</t>
  </si>
  <si>
    <t>A125203102F</t>
  </si>
  <si>
    <t>A125200294F</t>
  </si>
  <si>
    <t>A125197490W</t>
  </si>
  <si>
    <t>New South Wales ;  &gt;&gt;&gt;&gt; Available last week and looked for more work last year ;  &gt; Males ;</t>
  </si>
  <si>
    <t>New South Wales ;  &gt;&gt;&gt;&gt; Available last week and looked for more work last year ;  &gt; Females ;</t>
  </si>
  <si>
    <t>New South Wales ;  &gt;&gt;&gt;&gt; Available last week and did not look for more work last year ;  Persons ;</t>
  </si>
  <si>
    <t>New South Wales ;  &gt;&gt;&gt;&gt; Available last week and did not look for more work last year ;  &gt; Males ;</t>
  </si>
  <si>
    <t>New South Wales ;  &gt;&gt;&gt;&gt; Available last week and did not look for more work last year ;  &gt; Females ;</t>
  </si>
  <si>
    <t>New South Wales ;  &gt;&gt;&gt; Available for more hours within four weeks (but not last week) ;  Persons ;</t>
  </si>
  <si>
    <t>New South Wales ;  &gt;&gt;&gt; Available for more hours within four weeks (but not last week) ;  &gt; Males ;</t>
  </si>
  <si>
    <t>New South Wales ;  &gt;&gt;&gt; Available for more hours within four weeks (but not last week) ;  &gt; Females ;</t>
  </si>
  <si>
    <t>New South Wales ;  &gt;&gt;&gt;&gt; Available in 1?4 weeks and looked for more work last year ;  Persons ;</t>
  </si>
  <si>
    <t>New South Wales ;  &gt;&gt;&gt;&gt; Available in 1?4 weeks and looked for more work last year ;  &gt; Males ;</t>
  </si>
  <si>
    <t>New South Wales ;  &gt;&gt;&gt;&gt; Available in 1?4 weeks and looked for more work last year ;  &gt; Females ;</t>
  </si>
  <si>
    <t>New South Wales ;  &gt;&gt;&gt;&gt; Available in 1?4 weeks and did not look for more work last year ;  Persons ;</t>
  </si>
  <si>
    <t>New South Wales ;  &gt;&gt;&gt;&gt; Available in 1?4 weeks and did not look for more work last year ;  &gt; Males ;</t>
  </si>
  <si>
    <t>New South Wales ;  &gt;&gt;&gt;&gt; Available in 1?4 weeks and did not look for more work last year ;  &gt; Females ;</t>
  </si>
  <si>
    <t>New South Wales ;  &gt; Not available for more hours within four weeks ;  Persons ;</t>
  </si>
  <si>
    <t>New South Wales ;  &gt; Not available for more hours within four weeks ;  &gt; Males ;</t>
  </si>
  <si>
    <t>New South Wales ;  &gt; Not available for more hours within four weeks ;  &gt; Females ;</t>
  </si>
  <si>
    <t>New South Wales ;  &gt;&gt; Not available within four weeks and looked for more work last year ;  Persons ;</t>
  </si>
  <si>
    <t>New South Wales ;  &gt;&gt; Not available within four weeks and looked for more work last year ;  &gt; Males ;</t>
  </si>
  <si>
    <t>New South Wales ;  &gt;&gt; Not available within four weeks and looked for more work last year ;  &gt; Females ;</t>
  </si>
  <si>
    <t>New South Wales ;  &gt;&gt; Not available within four weeks and did not look for more work last year ;  Persons ;</t>
  </si>
  <si>
    <t>New South Wales ;  &gt;&gt; Not available within four weeks and did not look for more work last year ;  &gt; Males ;</t>
  </si>
  <si>
    <t>New South Wales ;  &gt;&gt; Not available within four weeks and did not look for more work last year ;  &gt; Females ;</t>
  </si>
  <si>
    <t>Victoria ;  Part-time workers who prefer more hours ;  Persons ;</t>
  </si>
  <si>
    <t>Victoria ;  Part-time workers who prefer more hours ;  &gt; Males ;</t>
  </si>
  <si>
    <t>Victoria ;  Part-time workers who prefer more hours ;  &gt; Females ;</t>
  </si>
  <si>
    <t>Victoria ;  &gt; Available for more hours within four weeks ;  Persons ;</t>
  </si>
  <si>
    <t>Victoria ;  &gt; Available for more hours within four weeks ;  &gt; Males ;</t>
  </si>
  <si>
    <t>Victoria ;  &gt; Available for more hours within four weeks ;  &gt; Females ;</t>
  </si>
  <si>
    <t>Victoria ;  &gt;&gt; Available within four weeks and looked for more work last year ;  Persons ;</t>
  </si>
  <si>
    <t>Victoria ;  &gt;&gt; Available within four weeks and looked for more work last year ;  &gt; Males ;</t>
  </si>
  <si>
    <t>Victoria ;  &gt;&gt; Available within four weeks and looked for more work last year ;  &gt; Females ;</t>
  </si>
  <si>
    <t>Victoria ;  &gt;&gt; Available within four weeks and did not look for more work last year ;  Persons ;</t>
  </si>
  <si>
    <t>Victoria ;  &gt;&gt; Available within four weeks and did not look for more work last year ;  &gt; Males ;</t>
  </si>
  <si>
    <t>Victoria ;  &gt;&gt; Available within four weeks and did not look for more work last year ;  &gt; Females ;</t>
  </si>
  <si>
    <t>Victoria ;  &gt;&gt;&gt; Available for more hours last week ;  Persons ;</t>
  </si>
  <si>
    <t>Victoria ;  &gt;&gt;&gt; Available for more hours last week ;  &gt; Males ;</t>
  </si>
  <si>
    <t>Victoria ;  &gt;&gt;&gt; Available for more hours last week ;  &gt; Females ;</t>
  </si>
  <si>
    <t>Victoria ;  &gt;&gt;&gt;&gt; Available last week and looked for more work last year ;  Persons ;</t>
  </si>
  <si>
    <t>Victoria ;  &gt;&gt;&gt;&gt; Available last week and looked for more work last year ;  &gt; Males ;</t>
  </si>
  <si>
    <t>Victoria ;  &gt;&gt;&gt;&gt; Available last week and looked for more work last year ;  &gt; Females ;</t>
  </si>
  <si>
    <t>Victoria ;  &gt;&gt;&gt;&gt; Available last week and did not look for more work last year ;  Persons ;</t>
  </si>
  <si>
    <t>Victoria ;  &gt;&gt;&gt;&gt; Available last week and did not look for more work last year ;  &gt; Males ;</t>
  </si>
  <si>
    <t>Victoria ;  &gt;&gt;&gt;&gt; Available last week and did not look for more work last year ;  &gt; Females ;</t>
  </si>
  <si>
    <t>Victoria ;  &gt;&gt;&gt; Available for more hours within four weeks (but not last week) ;  Persons ;</t>
  </si>
  <si>
    <t>Victoria ;  &gt;&gt;&gt; Available for more hours within four weeks (but not last week) ;  &gt; Males ;</t>
  </si>
  <si>
    <t>Victoria ;  &gt;&gt;&gt; Available for more hours within four weeks (but not last week) ;  &gt; Females ;</t>
  </si>
  <si>
    <t>Victoria ;  &gt;&gt;&gt;&gt; Available in 1?4 weeks and looked for more work last year ;  Persons ;</t>
  </si>
  <si>
    <t>Victoria ;  &gt;&gt;&gt;&gt; Available in 1?4 weeks and looked for more work last year ;  &gt; Males ;</t>
  </si>
  <si>
    <t>Victoria ;  &gt;&gt;&gt;&gt; Available in 1?4 weeks and looked for more work last year ;  &gt; Females ;</t>
  </si>
  <si>
    <t>Victoria ;  &gt;&gt;&gt;&gt; Available in 1?4 weeks and did not look for more work last year ;  Persons ;</t>
  </si>
  <si>
    <t>Victoria ;  &gt;&gt;&gt;&gt; Available in 1?4 weeks and did not look for more work last year ;  &gt; Males ;</t>
  </si>
  <si>
    <t>Victoria ;  &gt;&gt;&gt;&gt; Available in 1?4 weeks and did not look for more work last year ;  &gt; Females ;</t>
  </si>
  <si>
    <t>Victoria ;  &gt; Not available for more hours within four weeks ;  Persons ;</t>
  </si>
  <si>
    <t>Victoria ;  &gt; Not available for more hours within four weeks ;  &gt; Males ;</t>
  </si>
  <si>
    <t>Victoria ;  &gt; Not available for more hours within four weeks ;  &gt; Females ;</t>
  </si>
  <si>
    <t>Victoria ;  &gt;&gt; Not available within four weeks and looked for more work last year ;  Persons ;</t>
  </si>
  <si>
    <t>Victoria ;  &gt;&gt; Not available within four weeks and looked for more work last year ;  &gt; Males ;</t>
  </si>
  <si>
    <t>Victoria ;  &gt;&gt; Not available within four weeks and looked for more work last year ;  &gt; Females ;</t>
  </si>
  <si>
    <t>Victoria ;  &gt;&gt; Not available within four weeks and did not look for more work last year ;  Persons ;</t>
  </si>
  <si>
    <t>Victoria ;  &gt;&gt; Not available within four weeks and did not look for more work last year ;  &gt; Males ;</t>
  </si>
  <si>
    <t>Victoria ;  &gt;&gt; Not available within four weeks and did not look for more work last year ;  &gt; Females ;</t>
  </si>
  <si>
    <t>Queensland ;  Part-time workers who prefer more hours ;  Persons ;</t>
  </si>
  <si>
    <t>Queensland ;  Part-time workers who prefer more hours ;  &gt; Males ;</t>
  </si>
  <si>
    <t>Queensland ;  Part-time workers who prefer more hours ;  &gt; Females ;</t>
  </si>
  <si>
    <t>Queensland ;  &gt; Available for more hours within four weeks ;  Persons ;</t>
  </si>
  <si>
    <t>Queensland ;  &gt; Available for more hours within four weeks ;  &gt; Males ;</t>
  </si>
  <si>
    <t>Queensland ;  &gt; Available for more hours within four weeks ;  &gt; Females ;</t>
  </si>
  <si>
    <t>Queensland ;  &gt;&gt; Available within four weeks and looked for more work last year ;  Persons ;</t>
  </si>
  <si>
    <t>Queensland ;  &gt;&gt; Available within four weeks and looked for more work last year ;  &gt; Males ;</t>
  </si>
  <si>
    <t>Queensland ;  &gt;&gt; Available within four weeks and looked for more work last year ;  &gt; Females ;</t>
  </si>
  <si>
    <t>Queensland ;  &gt;&gt; Available within four weeks and did not look for more work last year ;  Persons ;</t>
  </si>
  <si>
    <t>Queensland ;  &gt;&gt; Available within four weeks and did not look for more work last year ;  &gt; Males ;</t>
  </si>
  <si>
    <t>Queensland ;  &gt;&gt; Available within four weeks and did not look for more work last year ;  &gt; Females ;</t>
  </si>
  <si>
    <t>Queensland ;  &gt;&gt;&gt; Available for more hours last week ;  Persons ;</t>
  </si>
  <si>
    <t>Queensland ;  &gt;&gt;&gt; Available for more hours last week ;  &gt; Males ;</t>
  </si>
  <si>
    <t>Queensland ;  &gt;&gt;&gt; Available for more hours last week ;  &gt; Females ;</t>
  </si>
  <si>
    <t>Queensland ;  &gt;&gt;&gt;&gt; Available last week and looked for more work last year ;  Persons ;</t>
  </si>
  <si>
    <t>Queensland ;  &gt;&gt;&gt;&gt; Available last week and looked for more work last year ;  &gt; Males ;</t>
  </si>
  <si>
    <t>Queensland ;  &gt;&gt;&gt;&gt; Available last week and looked for more work last year ;  &gt; Females ;</t>
  </si>
  <si>
    <t>Queensland ;  &gt;&gt;&gt;&gt; Available last week and did not look for more work last year ;  Persons ;</t>
  </si>
  <si>
    <t>Queensland ;  &gt;&gt;&gt;&gt; Available last week and did not look for more work last year ;  &gt; Males ;</t>
  </si>
  <si>
    <t>Queensland ;  &gt;&gt;&gt;&gt; Available last week and did not look for more work last year ;  &gt; Females ;</t>
  </si>
  <si>
    <t>Queensland ;  &gt;&gt;&gt; Available for more hours within four weeks (but not last week) ;  Persons ;</t>
  </si>
  <si>
    <t>Queensland ;  &gt;&gt;&gt; Available for more hours within four weeks (but not last week) ;  &gt; Males ;</t>
  </si>
  <si>
    <t>Queensland ;  &gt;&gt;&gt; Available for more hours within four weeks (but not last week) ;  &gt; Females ;</t>
  </si>
  <si>
    <t>Queensland ;  &gt;&gt;&gt;&gt; Available in 1?4 weeks and looked for more work last year ;  Persons ;</t>
  </si>
  <si>
    <t>Queensland ;  &gt;&gt;&gt;&gt; Available in 1?4 weeks and looked for more work last year ;  &gt; Males ;</t>
  </si>
  <si>
    <t>Queensland ;  &gt;&gt;&gt;&gt; Available in 1?4 weeks and looked for more work last year ;  &gt; Females ;</t>
  </si>
  <si>
    <t>Queensland ;  &gt;&gt;&gt;&gt; Available in 1?4 weeks and did not look for more work last year ;  Persons ;</t>
  </si>
  <si>
    <t>Queensland ;  &gt;&gt;&gt;&gt; Available in 1?4 weeks and did not look for more work last year ;  &gt; Males ;</t>
  </si>
  <si>
    <t>Queensland ;  &gt;&gt;&gt;&gt; Available in 1?4 weeks and did not look for more work last year ;  &gt; Females ;</t>
  </si>
  <si>
    <t>Queensland ;  &gt; Not available for more hours within four weeks ;  Persons ;</t>
  </si>
  <si>
    <t>Queensland ;  &gt; Not available for more hours within four weeks ;  &gt; Males ;</t>
  </si>
  <si>
    <t>Queensland ;  &gt; Not available for more hours within four weeks ;  &gt; Females ;</t>
  </si>
  <si>
    <t>Queensland ;  &gt;&gt; Not available within four weeks and looked for more work last year ;  Persons ;</t>
  </si>
  <si>
    <t>Queensland ;  &gt;&gt; Not available within four weeks and looked for more work last year ;  &gt; Males ;</t>
  </si>
  <si>
    <t>Queensland ;  &gt;&gt; Not available within four weeks and looked for more work last year ;  &gt; Females ;</t>
  </si>
  <si>
    <t>Queensland ;  &gt;&gt; Not available within four weeks and did not look for more work last year ;  Persons ;</t>
  </si>
  <si>
    <t>Queensland ;  &gt;&gt; Not available within four weeks and did not look for more work last year ;  &gt; Males ;</t>
  </si>
  <si>
    <t>Queensland ;  &gt;&gt; Not available within four weeks and did not look for more work last year ;  &gt; Females ;</t>
  </si>
  <si>
    <t>South Australia ;  Part-time workers who prefer more hours ;  Persons ;</t>
  </si>
  <si>
    <t>South Australia ;  Part-time workers who prefer more hours ;  &gt; Males ;</t>
  </si>
  <si>
    <t>South Australia ;  Part-time workers who prefer more hours ;  &gt; Females ;</t>
  </si>
  <si>
    <t>South Australia ;  &gt; Available for more hours within four weeks ;  Persons ;</t>
  </si>
  <si>
    <t>South Australia ;  &gt; Available for more hours within four weeks ;  &gt; Males ;</t>
  </si>
  <si>
    <t>South Australia ;  &gt; Available for more hours within four weeks ;  &gt; Females ;</t>
  </si>
  <si>
    <t>South Australia ;  &gt;&gt; Available within four weeks and looked for more work last year ;  Persons ;</t>
  </si>
  <si>
    <t>South Australia ;  &gt;&gt; Available within four weeks and looked for more work last year ;  &gt; Males ;</t>
  </si>
  <si>
    <t>South Australia ;  &gt;&gt; Available within four weeks and looked for more work last year ;  &gt; Females ;</t>
  </si>
  <si>
    <t>South Australia ;  &gt;&gt; Available within four weeks and did not look for more work last year ;  Persons ;</t>
  </si>
  <si>
    <t>South Australia ;  &gt;&gt; Available within four weeks and did not look for more work last year ;  &gt; Males ;</t>
  </si>
  <si>
    <t>South Australia ;  &gt;&gt; Available within four weeks and did not look for more work last year ;  &gt; Females ;</t>
  </si>
  <si>
    <t>South Australia ;  &gt;&gt;&gt; Available for more hours last week ;  Persons ;</t>
  </si>
  <si>
    <t>South Australia ;  &gt;&gt;&gt; Available for more hours last week ;  &gt; Males ;</t>
  </si>
  <si>
    <t>South Australia ;  &gt;&gt;&gt; Available for more hours last week ;  &gt; Females ;</t>
  </si>
  <si>
    <t>South Australia ;  &gt;&gt;&gt;&gt; Available last week and looked for more work last year ;  Persons ;</t>
  </si>
  <si>
    <t>South Australia ;  &gt;&gt;&gt;&gt; Available last week and looked for more work last year ;  &gt; Males ;</t>
  </si>
  <si>
    <t>South Australia ;  &gt;&gt;&gt;&gt; Available last week and looked for more work last year ;  &gt; Females ;</t>
  </si>
  <si>
    <t>South Australia ;  &gt;&gt;&gt;&gt; Available last week and did not look for more work last year ;  Persons ;</t>
  </si>
  <si>
    <t>South Australia ;  &gt;&gt;&gt;&gt; Available last week and did not look for more work last year ;  &gt; Males ;</t>
  </si>
  <si>
    <t>South Australia ;  &gt;&gt;&gt;&gt; Available last week and did not look for more work last year ;  &gt; Females ;</t>
  </si>
  <si>
    <t>South Australia ;  &gt;&gt;&gt; Available for more hours within four weeks (but not last week) ;  Persons ;</t>
  </si>
  <si>
    <t>South Australia ;  &gt;&gt;&gt; Available for more hours within four weeks (but not last week) ;  &gt; Males ;</t>
  </si>
  <si>
    <t>South Australia ;  &gt;&gt;&gt; Available for more hours within four weeks (but not last week) ;  &gt; Females ;</t>
  </si>
  <si>
    <t>South Australia ;  &gt;&gt;&gt;&gt; Available in 1?4 weeks and looked for more work last year ;  Persons ;</t>
  </si>
  <si>
    <t>South Australia ;  &gt;&gt;&gt;&gt; Available in 1?4 weeks and looked for more work last year ;  &gt; Males ;</t>
  </si>
  <si>
    <t>South Australia ;  &gt;&gt;&gt;&gt; Available in 1?4 weeks and looked for more work last year ;  &gt; Females ;</t>
  </si>
  <si>
    <t>South Australia ;  &gt;&gt;&gt;&gt; Available in 1?4 weeks and did not look for more work last year ;  Persons ;</t>
  </si>
  <si>
    <t>South Australia ;  &gt;&gt;&gt;&gt; Available in 1?4 weeks and did not look for more work last year ;  &gt; Males ;</t>
  </si>
  <si>
    <t>South Australia ;  &gt;&gt;&gt;&gt; Available in 1?4 weeks and did not look for more work last year ;  &gt; Females ;</t>
  </si>
  <si>
    <t>South Australia ;  &gt; Not available for more hours within four weeks ;  Persons ;</t>
  </si>
  <si>
    <t>South Australia ;  &gt; Not available for more hours within four weeks ;  &gt; Males ;</t>
  </si>
  <si>
    <t>South Australia ;  &gt; Not available for more hours within four weeks ;  &gt; Females ;</t>
  </si>
  <si>
    <t>South Australia ;  &gt;&gt; Not available within four weeks and looked for more work last year ;  Persons ;</t>
  </si>
  <si>
    <t>South Australia ;  &gt;&gt; Not available within four weeks and looked for more work last year ;  &gt; Males ;</t>
  </si>
  <si>
    <t>South Australia ;  &gt;&gt; Not available within four weeks and looked for more work last year ;  &gt; Females ;</t>
  </si>
  <si>
    <t>South Australia ;  &gt;&gt; Not available within four weeks and did not look for more work last year ;  Persons ;</t>
  </si>
  <si>
    <t>South Australia ;  &gt;&gt; Not available within four weeks and did not look for more work last year ;  &gt; Males ;</t>
  </si>
  <si>
    <t>South Australia ;  &gt;&gt; Not available within four weeks and did not look for more work last year ;  &gt; Females ;</t>
  </si>
  <si>
    <t>Western Australia ;  Part-time workers who prefer more hours ;  Persons ;</t>
  </si>
  <si>
    <t>Western Australia ;  Part-time workers who prefer more hours ;  &gt; Males ;</t>
  </si>
  <si>
    <t>Western Australia ;  Part-time workers who prefer more hours ;  &gt; Females ;</t>
  </si>
  <si>
    <t>Western Australia ;  &gt; Available for more hours within four weeks ;  Persons ;</t>
  </si>
  <si>
    <t>Western Australia ;  &gt; Available for more hours within four weeks ;  &gt; Males ;</t>
  </si>
  <si>
    <t>Western Australia ;  &gt; Available for more hours within four weeks ;  &gt; Females ;</t>
  </si>
  <si>
    <t>Western Australia ;  &gt;&gt; Available within four weeks and looked for more work last year ;  Persons ;</t>
  </si>
  <si>
    <t>Western Australia ;  &gt;&gt; Available within four weeks and looked for more work last year ;  &gt; Males ;</t>
  </si>
  <si>
    <t>Western Australia ;  &gt;&gt; Available within four weeks and looked for more work last year ;  &gt; Females ;</t>
  </si>
  <si>
    <t>Western Australia ;  &gt;&gt; Available within four weeks and did not look for more work last year ;  Persons ;</t>
  </si>
  <si>
    <t>Western Australia ;  &gt;&gt; Available within four weeks and did not look for more work last year ;  &gt; Males ;</t>
  </si>
  <si>
    <t>Western Australia ;  &gt;&gt; Available within four weeks and did not look for more work last year ;  &gt; Females ;</t>
  </si>
  <si>
    <t>Western Australia ;  &gt;&gt;&gt; Available for more hours last week ;  Persons ;</t>
  </si>
  <si>
    <t>Western Australia ;  &gt;&gt;&gt; Available for more hours last week ;  &gt; Males ;</t>
  </si>
  <si>
    <t>Western Australia ;  &gt;&gt;&gt; Available for more hours last week ;  &gt; Females ;</t>
  </si>
  <si>
    <t>Western Australia ;  &gt;&gt;&gt;&gt; Available last week and looked for more work last year ;  Persons ;</t>
  </si>
  <si>
    <t>Western Australia ;  &gt;&gt;&gt;&gt; Available last week and looked for more work last year ;  &gt; Males ;</t>
  </si>
  <si>
    <t>Western Australia ;  &gt;&gt;&gt;&gt; Available last week and looked for more work last year ;  &gt; Females ;</t>
  </si>
  <si>
    <t>Western Australia ;  &gt;&gt;&gt;&gt; Available last week and did not look for more work last year ;  Persons ;</t>
  </si>
  <si>
    <t>Western Australia ;  &gt;&gt;&gt;&gt; Available last week and did not look for more work last year ;  &gt; Males ;</t>
  </si>
  <si>
    <t>Western Australia ;  &gt;&gt;&gt;&gt; Available last week and did not look for more work last year ;  &gt; Females ;</t>
  </si>
  <si>
    <t>Western Australia ;  &gt;&gt;&gt; Available for more hours within four weeks (but not last week) ;  Persons ;</t>
  </si>
  <si>
    <t>Western Australia ;  &gt;&gt;&gt; Available for more hours within four weeks (but not last week) ;  &gt; Males ;</t>
  </si>
  <si>
    <t>Western Australia ;  &gt;&gt;&gt; Available for more hours within four weeks (but not last week) ;  &gt; Females ;</t>
  </si>
  <si>
    <t>Western Australia ;  &gt;&gt;&gt;&gt; Available in 1?4 weeks and looked for more work last year ;  Persons ;</t>
  </si>
  <si>
    <t>Western Australia ;  &gt;&gt;&gt;&gt; Available in 1?4 weeks and looked for more work last year ;  &gt; Males ;</t>
  </si>
  <si>
    <t>Western Australia ;  &gt;&gt;&gt;&gt; Available in 1?4 weeks and looked for more work last year ;  &gt; Females ;</t>
  </si>
  <si>
    <t>Western Australia ;  &gt;&gt;&gt;&gt; Available in 1?4 weeks and did not look for more work last year ;  Persons ;</t>
  </si>
  <si>
    <t>Western Australia ;  &gt;&gt;&gt;&gt; Available in 1?4 weeks and did not look for more work last year ;  &gt; Males ;</t>
  </si>
  <si>
    <t>Western Australia ;  &gt;&gt;&gt;&gt; Available in 1?4 weeks and did not look for more work last year ;  &gt; Females ;</t>
  </si>
  <si>
    <t>Western Australia ;  &gt; Not available for more hours within four weeks ;  Persons ;</t>
  </si>
  <si>
    <t>Western Australia ;  &gt; Not available for more hours within four weeks ;  &gt; Males ;</t>
  </si>
  <si>
    <t>Western Australia ;  &gt; Not available for more hours within four weeks ;  &gt; Females ;</t>
  </si>
  <si>
    <t>Western Australia ;  &gt;&gt; Not available within four weeks and looked for more work last year ;  Persons ;</t>
  </si>
  <si>
    <t>Western Australia ;  &gt;&gt; Not available within four weeks and looked for more work last year ;  &gt; Males ;</t>
  </si>
  <si>
    <t>Western Australia ;  &gt;&gt; Not available within four weeks and looked for more work last year ;  &gt; Females ;</t>
  </si>
  <si>
    <t>Western Australia ;  &gt;&gt; Not available within four weeks and did not look for more work last year ;  Persons ;</t>
  </si>
  <si>
    <t>Western Australia ;  &gt;&gt; Not available within four weeks and did not look for more work last year ;  &gt; Males ;</t>
  </si>
  <si>
    <t>Western Australia ;  &gt;&gt; Not available within four weeks and did not look for more work last year ;  &gt; Females ;</t>
  </si>
  <si>
    <t>Tasmania ;  Part-time workers who prefer more hours ;  Persons ;</t>
  </si>
  <si>
    <t>Tasmania ;  Part-time workers who prefer more hours ;  &gt; Males ;</t>
  </si>
  <si>
    <t>Tasmania ;  Part-time workers who prefer more hours ;  &gt; Females ;</t>
  </si>
  <si>
    <t>Tasmania ;  &gt; Available for more hours within four weeks ;  Persons ;</t>
  </si>
  <si>
    <t>Tasmania ;  &gt; Available for more hours within four weeks ;  &gt; Males ;</t>
  </si>
  <si>
    <t>Tasmania ;  &gt; Available for more hours within four weeks ;  &gt; Females ;</t>
  </si>
  <si>
    <t>Tasmania ;  &gt;&gt; Available within four weeks and looked for more work last year ;  Persons ;</t>
  </si>
  <si>
    <t>Tasmania ;  &gt;&gt; Available within four weeks and looked for more work last year ;  &gt; Males ;</t>
  </si>
  <si>
    <t>Tasmania ;  &gt;&gt; Available within four weeks and looked for more work last year ;  &gt; Females ;</t>
  </si>
  <si>
    <t>Tasmania ;  &gt;&gt; Available within four weeks and did not look for more work last year ;  Persons ;</t>
  </si>
  <si>
    <t>Tasmania ;  &gt;&gt; Available within four weeks and did not look for more work last year ;  &gt; Males ;</t>
  </si>
  <si>
    <t>Tasmania ;  &gt;&gt; Available within four weeks and did not look for more work last year ;  &gt; Females ;</t>
  </si>
  <si>
    <t>Tasmania ;  &gt;&gt;&gt; Available for more hours last week ;  Persons ;</t>
  </si>
  <si>
    <t>Tasmania ;  &gt;&gt;&gt; Available for more hours last week ;  &gt; Males ;</t>
  </si>
  <si>
    <t>Tasmania ;  &gt;&gt;&gt; Available for more hours last week ;  &gt; Females ;</t>
  </si>
  <si>
    <t>Tasmania ;  &gt;&gt;&gt;&gt; Available last week and looked for more work last year ;  Persons ;</t>
  </si>
  <si>
    <t>Tasmania ;  &gt;&gt;&gt;&gt; Available last week and looked for more work last year ;  &gt; Males ;</t>
  </si>
  <si>
    <t>Tasmania ;  &gt;&gt;&gt;&gt; Available last week and looked for more work last year ;  &gt; Females ;</t>
  </si>
  <si>
    <t>Tasmania ;  &gt;&gt;&gt;&gt; Available last week and did not look for more work last year ;  Persons ;</t>
  </si>
  <si>
    <t>Tasmania ;  &gt;&gt;&gt;&gt; Available last week and did not look for more work last year ;  &gt; Males ;</t>
  </si>
  <si>
    <t>Tasmania ;  &gt;&gt;&gt;&gt; Available last week and did not look for more work last year ;  &gt; Females ;</t>
  </si>
  <si>
    <t>Tasmania ;  &gt;&gt;&gt; Available for more hours within four weeks (but not last week) ;  Persons ;</t>
  </si>
  <si>
    <t>Tasmania ;  &gt;&gt;&gt; Available for more hours within four weeks (but not last week) ;  &gt; Males ;</t>
  </si>
  <si>
    <t>Tasmania ;  &gt;&gt;&gt; Available for more hours within four weeks (but not last week) ;  &gt; Females ;</t>
  </si>
  <si>
    <t>Tasmania ;  &gt;&gt;&gt;&gt; Available in 1?4 weeks and looked for more work last year ;  Persons ;</t>
  </si>
  <si>
    <t>Tasmania ;  &gt;&gt;&gt;&gt; Available in 1?4 weeks and looked for more work last year ;  &gt; Males ;</t>
  </si>
  <si>
    <t>Tasmania ;  &gt;&gt;&gt;&gt; Available in 1?4 weeks and looked for more work last year ;  &gt; Females ;</t>
  </si>
  <si>
    <t>Tasmania ;  &gt;&gt;&gt;&gt; Available in 1?4 weeks and did not look for more work last year ;  Persons ;</t>
  </si>
  <si>
    <t>Tasmania ;  &gt;&gt;&gt;&gt; Available in 1?4 weeks and did not look for more work last year ;  &gt; Males ;</t>
  </si>
  <si>
    <t>Tasmania ;  &gt;&gt;&gt;&gt; Available in 1?4 weeks and did not look for more work last year ;  &gt; Females ;</t>
  </si>
  <si>
    <t>Tasmania ;  &gt; Not available for more hours within four weeks ;  Persons ;</t>
  </si>
  <si>
    <t>Tasmania ;  &gt; Not available for more hours within four weeks ;  &gt; Males ;</t>
  </si>
  <si>
    <t>Tasmania ;  &gt; Not available for more hours within four weeks ;  &gt; Females ;</t>
  </si>
  <si>
    <t>Tasmania ;  &gt;&gt; Not available within four weeks and looked for more work last year ;  Persons ;</t>
  </si>
  <si>
    <t>Tasmania ;  &gt;&gt; Not available within four weeks and looked for more work last year ;  &gt; Males ;</t>
  </si>
  <si>
    <t>Tasmania ;  &gt;&gt; Not available within four weeks and looked for more work last year ;  &gt; Females ;</t>
  </si>
  <si>
    <t>Tasmania ;  &gt;&gt; Not available within four weeks and did not look for more work last year ;  Persons ;</t>
  </si>
  <si>
    <t>Tasmania ;  &gt;&gt; Not available within four weeks and did not look for more work last year ;  &gt; Males ;</t>
  </si>
  <si>
    <t>Tasmania ;  &gt;&gt; Not available within four weeks and did not look for more work last year ;  &gt; Females ;</t>
  </si>
  <si>
    <t>Northern Territory ;  Part-time workers who prefer more hours ;  Persons ;</t>
  </si>
  <si>
    <t>Northern Territory ;  Part-time workers who prefer more hours ;  &gt; Males ;</t>
  </si>
  <si>
    <t>Northern Territory ;  Part-time workers who prefer more hours ;  &gt; Females ;</t>
  </si>
  <si>
    <t>Northern Territory ;  &gt; Available for more hours within four weeks ;  Persons ;</t>
  </si>
  <si>
    <t>Northern Territory ;  &gt; Available for more hours within four weeks ;  &gt; Males ;</t>
  </si>
  <si>
    <t>Northern Territory ;  &gt; Available for more hours within four weeks ;  &gt; Females ;</t>
  </si>
  <si>
    <t>Northern Territory ;  &gt;&gt; Available within four weeks and looked for more work last year ;  Persons ;</t>
  </si>
  <si>
    <t>Northern Territory ;  &gt;&gt; Available within four weeks and looked for more work last year ;  &gt; Males ;</t>
  </si>
  <si>
    <t>Northern Territory ;  &gt;&gt; Available within four weeks and looked for more work last year ;  &gt; Females ;</t>
  </si>
  <si>
    <t>Northern Territory ;  &gt;&gt; Available within four weeks and did not look for more work last year ;  Persons ;</t>
  </si>
  <si>
    <t>Northern Territory ;  &gt;&gt; Available within four weeks and did not look for more work last year ;  &gt; Males ;</t>
  </si>
  <si>
    <t>Northern Territory ;  &gt;&gt; Available within four weeks and did not look for more work last year ;  &gt; Females ;</t>
  </si>
  <si>
    <t>Northern Territory ;  &gt;&gt;&gt; Available for more hours last week ;  Persons ;</t>
  </si>
  <si>
    <t>Northern Territory ;  &gt;&gt;&gt; Available for more hours last week ;  &gt; Males ;</t>
  </si>
  <si>
    <t>Northern Territory ;  &gt;&gt;&gt; Available for more hours last week ;  &gt; Females ;</t>
  </si>
  <si>
    <t>Northern Territory ;  &gt;&gt;&gt;&gt; Available last week and looked for more work last year ;  Persons ;</t>
  </si>
  <si>
    <t>Northern Territory ;  &gt;&gt;&gt;&gt; Available last week and looked for more work last year ;  &gt; Males ;</t>
  </si>
  <si>
    <t>Northern Territory ;  &gt;&gt;&gt;&gt; Available last week and looked for more work last year ;  &gt; Females ;</t>
  </si>
  <si>
    <t>Northern Territory ;  &gt;&gt;&gt;&gt; Available last week and did not look for more work last year ;  Persons ;</t>
  </si>
  <si>
    <t>Northern Territory ;  &gt;&gt;&gt;&gt; Available last week and did not look for more work last year ;  &gt; Males ;</t>
  </si>
  <si>
    <t>Northern Territory ;  &gt;&gt;&gt;&gt; Available last week and did not look for more work last year ;  &gt; Females ;</t>
  </si>
  <si>
    <t>Northern Territory ;  &gt;&gt;&gt; Available for more hours within four weeks (but not last week) ;  Persons ;</t>
  </si>
  <si>
    <t>Northern Territory ;  &gt;&gt;&gt; Available for more hours within four weeks (but not last week) ;  &gt; Males ;</t>
  </si>
  <si>
    <t>Northern Territory ;  &gt;&gt;&gt; Available for more hours within four weeks (but not last week) ;  &gt; Females ;</t>
  </si>
  <si>
    <t>Northern Territory ;  &gt;&gt;&gt;&gt; Available in 1?4 weeks and looked for more work last year ;  Persons ;</t>
  </si>
  <si>
    <t>Northern Territory ;  &gt;&gt;&gt;&gt; Available in 1?4 weeks and looked for more work last year ;  &gt; Males ;</t>
  </si>
  <si>
    <t>Northern Territory ;  &gt;&gt;&gt;&gt; Available in 1?4 weeks and looked for more work last year ;  &gt; Females ;</t>
  </si>
  <si>
    <t>Northern Territory ;  &gt;&gt;&gt;&gt; Available in 1?4 weeks and did not look for more work last year ;  Persons ;</t>
  </si>
  <si>
    <t>Northern Territory ;  &gt;&gt;&gt;&gt; Available in 1?4 weeks and did not look for more work last year ;  &gt; Males ;</t>
  </si>
  <si>
    <t>Northern Territory ;  &gt;&gt;&gt;&gt; Available in 1?4 weeks and did not look for more work last year ;  &gt; Females ;</t>
  </si>
  <si>
    <t>Northern Territory ;  &gt; Not available for more hours within four weeks ;  Persons ;</t>
  </si>
  <si>
    <t>Northern Territory ;  &gt; Not available for more hours within four weeks ;  &gt; Males ;</t>
  </si>
  <si>
    <t>A125203106R</t>
  </si>
  <si>
    <t>A125200298R</t>
  </si>
  <si>
    <t>A125197494F</t>
  </si>
  <si>
    <t>A125203110F</t>
  </si>
  <si>
    <t>A125200302V</t>
  </si>
  <si>
    <t>A125197474W</t>
  </si>
  <si>
    <t>A125203090J</t>
  </si>
  <si>
    <t>A125200282W</t>
  </si>
  <si>
    <t>A125197514C</t>
  </si>
  <si>
    <t>A125203130R</t>
  </si>
  <si>
    <t>A125200322C</t>
  </si>
  <si>
    <t>A125197498R</t>
  </si>
  <si>
    <t>A125203114R</t>
  </si>
  <si>
    <t>A125200306C</t>
  </si>
  <si>
    <t>A125197518L</t>
  </si>
  <si>
    <t>A125203134X</t>
  </si>
  <si>
    <t>A125200326L</t>
  </si>
  <si>
    <t>A125197478F</t>
  </si>
  <si>
    <t>A125203094T</t>
  </si>
  <si>
    <t>A125200286F</t>
  </si>
  <si>
    <t>A125197470L</t>
  </si>
  <si>
    <t>A125203086T</t>
  </si>
  <si>
    <t>A125200278F</t>
  </si>
  <si>
    <t>A125197294L</t>
  </si>
  <si>
    <t>A125202910K</t>
  </si>
  <si>
    <t>A125200102A</t>
  </si>
  <si>
    <t>A125197274C</t>
  </si>
  <si>
    <t>A125202890L</t>
  </si>
  <si>
    <t>A125200082C</t>
  </si>
  <si>
    <t>A125197298W</t>
  </si>
  <si>
    <t>A125202914V</t>
  </si>
  <si>
    <t>A125200106K</t>
  </si>
  <si>
    <t>A125197302A</t>
  </si>
  <si>
    <t>A125202918C</t>
  </si>
  <si>
    <t>A125200110A</t>
  </si>
  <si>
    <t>A125197278L</t>
  </si>
  <si>
    <t>A125202894W</t>
  </si>
  <si>
    <t>A125200086L</t>
  </si>
  <si>
    <t>A125197282C</t>
  </si>
  <si>
    <t>A125202898F</t>
  </si>
  <si>
    <t>A125200090C</t>
  </si>
  <si>
    <t>A125197286L</t>
  </si>
  <si>
    <t>A125202902K</t>
  </si>
  <si>
    <t>A125200094L</t>
  </si>
  <si>
    <t>A125197266C</t>
  </si>
  <si>
    <t>A125202882L</t>
  </si>
  <si>
    <t>A125200074C</t>
  </si>
  <si>
    <t>A125197306K</t>
  </si>
  <si>
    <t>A125202922V</t>
  </si>
  <si>
    <t>A125200114K</t>
  </si>
  <si>
    <t>A125197290C</t>
  </si>
  <si>
    <t>A125202906V</t>
  </si>
  <si>
    <t>A125200098W</t>
  </si>
  <si>
    <t>A125197310A</t>
  </si>
  <si>
    <t>A125202926C</t>
  </si>
  <si>
    <t>A125200118V</t>
  </si>
  <si>
    <t>A125197270V</t>
  </si>
  <si>
    <t>A125202886W</t>
  </si>
  <si>
    <t>A125200078L</t>
  </si>
  <si>
    <t>A125197262V</t>
  </si>
  <si>
    <t>A125202878W</t>
  </si>
  <si>
    <t>A125200070V</t>
  </si>
  <si>
    <t>A125197554W</t>
  </si>
  <si>
    <t>A125203170J</t>
  </si>
  <si>
    <t>A125200362W</t>
  </si>
  <si>
    <t>A125197534L</t>
  </si>
  <si>
    <t>A125203150X</t>
  </si>
  <si>
    <t>A125200342L</t>
  </si>
  <si>
    <t>A125197558F</t>
  </si>
  <si>
    <t>A125203174T</t>
  </si>
  <si>
    <t>A125200366F</t>
  </si>
  <si>
    <t>A125197562W</t>
  </si>
  <si>
    <t>A125203178A</t>
  </si>
  <si>
    <t>A125200370W</t>
  </si>
  <si>
    <t>A125197538W</t>
  </si>
  <si>
    <t>A125203154J</t>
  </si>
  <si>
    <t>A125200346W</t>
  </si>
  <si>
    <t>A125197542L</t>
  </si>
  <si>
    <t>A125203158T</t>
  </si>
  <si>
    <t>A125200350L</t>
  </si>
  <si>
    <t>A125197546W</t>
  </si>
  <si>
    <t>A125203162J</t>
  </si>
  <si>
    <t>A125200354W</t>
  </si>
  <si>
    <t>A125197526L</t>
  </si>
  <si>
    <t>A125203142X</t>
  </si>
  <si>
    <t>A125200334L</t>
  </si>
  <si>
    <t>A125197566F</t>
  </si>
  <si>
    <t>A125203182T</t>
  </si>
  <si>
    <t>A125200374F</t>
  </si>
  <si>
    <t>A125197550L</t>
  </si>
  <si>
    <t>A125203166T</t>
  </si>
  <si>
    <t>A125200358F</t>
  </si>
  <si>
    <t>A125197570W</t>
  </si>
  <si>
    <t>A125203186A</t>
  </si>
  <si>
    <t>A125200378R</t>
  </si>
  <si>
    <t>A125197530C</t>
  </si>
  <si>
    <t>A125203146J</t>
  </si>
  <si>
    <t>A125200338W</t>
  </si>
  <si>
    <t>A125197522C</t>
  </si>
  <si>
    <t>A125203138J</t>
  </si>
  <si>
    <t>A125200330C</t>
  </si>
  <si>
    <t>A125197606L</t>
  </si>
  <si>
    <t>A125203222X</t>
  </si>
  <si>
    <t>A125200414L</t>
  </si>
  <si>
    <t>A125197586R</t>
  </si>
  <si>
    <t>A125203202R</t>
  </si>
  <si>
    <t>A125200394R</t>
  </si>
  <si>
    <t>A125197610C</t>
  </si>
  <si>
    <t>A125203226J</t>
  </si>
  <si>
    <t>A125200418W</t>
  </si>
  <si>
    <t>A125197614L</t>
  </si>
  <si>
    <t>A125203230X</t>
  </si>
  <si>
    <t>A125200422L</t>
  </si>
  <si>
    <t>A125197590F</t>
  </si>
  <si>
    <t>A125203206X</t>
  </si>
  <si>
    <t>A125200398X</t>
  </si>
  <si>
    <t>A125197594R</t>
  </si>
  <si>
    <t>A125203210R</t>
  </si>
  <si>
    <t>A125200402C</t>
  </si>
  <si>
    <t>A125197598X</t>
  </si>
  <si>
    <t>A125203214X</t>
  </si>
  <si>
    <t>A125200406L</t>
  </si>
  <si>
    <t>A125197578R</t>
  </si>
  <si>
    <t>A125203194A</t>
  </si>
  <si>
    <t>A125200386R</t>
  </si>
  <si>
    <t>A125197618W</t>
  </si>
  <si>
    <t>A125203234J</t>
  </si>
  <si>
    <t>A125200426W</t>
  </si>
  <si>
    <t>A125197602C</t>
  </si>
  <si>
    <t>A125203218J</t>
  </si>
  <si>
    <t>A125200410C</t>
  </si>
  <si>
    <t>A125197622L</t>
  </si>
  <si>
    <t>A125203238T</t>
  </si>
  <si>
    <t>A125200430L</t>
  </si>
  <si>
    <t>A125197582F</t>
  </si>
  <si>
    <t>A125203198K</t>
  </si>
  <si>
    <t>A125200390F</t>
  </si>
  <si>
    <t>A125197574F</t>
  </si>
  <si>
    <t>A125203190T</t>
  </si>
  <si>
    <t>A125200382F</t>
  </si>
  <si>
    <t>A125197346C</t>
  </si>
  <si>
    <t>A125202962L</t>
  </si>
  <si>
    <t>A125200154C</t>
  </si>
  <si>
    <t>A125197326V</t>
  </si>
  <si>
    <t>A125202942C</t>
  </si>
  <si>
    <t>A125200134V</t>
  </si>
  <si>
    <t>A125197350V</t>
  </si>
  <si>
    <t>A125202966W</t>
  </si>
  <si>
    <t>A125200158L</t>
  </si>
  <si>
    <t>A125197354C</t>
  </si>
  <si>
    <t>A125202970L</t>
  </si>
  <si>
    <t>A125200162C</t>
  </si>
  <si>
    <t>A125197330K</t>
  </si>
  <si>
    <t>A125202946L</t>
  </si>
  <si>
    <t>A125200138C</t>
  </si>
  <si>
    <t>A125197334V</t>
  </si>
  <si>
    <t>A125202950C</t>
  </si>
  <si>
    <t>A125200142V</t>
  </si>
  <si>
    <t>A125197338C</t>
  </si>
  <si>
    <t>A125202954L</t>
  </si>
  <si>
    <t>A125200146C</t>
  </si>
  <si>
    <t>A125197318V</t>
  </si>
  <si>
    <t>A125202934C</t>
  </si>
  <si>
    <t>A125200126V</t>
  </si>
  <si>
    <t>A125197358L</t>
  </si>
  <si>
    <t>A125202974W</t>
  </si>
  <si>
    <t>A125200166L</t>
  </si>
  <si>
    <t>A125197342V</t>
  </si>
  <si>
    <t>A125202958W</t>
  </si>
  <si>
    <t>A125200150V</t>
  </si>
  <si>
    <t>A125197362C</t>
  </si>
  <si>
    <t>A125202978F</t>
  </si>
  <si>
    <t>A125200170C</t>
  </si>
  <si>
    <t>A125197322K</t>
  </si>
  <si>
    <t>A125202938L</t>
  </si>
  <si>
    <t>A125200130K</t>
  </si>
  <si>
    <t>A125197314K</t>
  </si>
  <si>
    <t>A125202930V</t>
  </si>
  <si>
    <t>A125200122K</t>
  </si>
  <si>
    <t>A125197398F</t>
  </si>
  <si>
    <t>A125203014F</t>
  </si>
  <si>
    <t>A125200206V</t>
  </si>
  <si>
    <t>A125197378W</t>
  </si>
  <si>
    <t>A125202994F</t>
  </si>
  <si>
    <t>A125200186W</t>
  </si>
  <si>
    <t>A125197402K</t>
  </si>
  <si>
    <t>A125203018R</t>
  </si>
  <si>
    <t>A125200210K</t>
  </si>
  <si>
    <t>A125197406V</t>
  </si>
  <si>
    <t>A125203022F</t>
  </si>
  <si>
    <t>A125200214V</t>
  </si>
  <si>
    <t>A125197382L</t>
  </si>
  <si>
    <t>A125202998R</t>
  </si>
  <si>
    <t>A125200190L</t>
  </si>
  <si>
    <t>A125197386W</t>
  </si>
  <si>
    <t>A125203002W</t>
  </si>
  <si>
    <t>A125200194W</t>
  </si>
  <si>
    <t>A125197390L</t>
  </si>
  <si>
    <t>A125203006F</t>
  </si>
  <si>
    <t>A125200198F</t>
  </si>
  <si>
    <t>A125197370C</t>
  </si>
  <si>
    <t>A125202986F</t>
  </si>
  <si>
    <t>A125200178W</t>
  </si>
  <si>
    <t>A125197410K</t>
  </si>
  <si>
    <t>A125203026R</t>
  </si>
  <si>
    <t>A125200218C</t>
  </si>
  <si>
    <t>A125197394W</t>
  </si>
  <si>
    <t>A125203010W</t>
  </si>
  <si>
    <t>A125200202K</t>
  </si>
  <si>
    <t>A125197414V</t>
  </si>
  <si>
    <t>A125203030F</t>
  </si>
  <si>
    <t>A125200222V</t>
  </si>
  <si>
    <t>A125197374L</t>
  </si>
  <si>
    <t>A125202990W</t>
  </si>
  <si>
    <t>A125200182L</t>
  </si>
  <si>
    <t>A125197366L</t>
  </si>
  <si>
    <t>A125202982W</t>
  </si>
  <si>
    <t>A125200174L</t>
  </si>
  <si>
    <t>A125197450C</t>
  </si>
  <si>
    <t>A125203066J</t>
  </si>
  <si>
    <t>A125200258W</t>
  </si>
  <si>
    <t>A125197430V</t>
  </si>
  <si>
    <t>A125203046X</t>
  </si>
  <si>
    <t>A125200238L</t>
  </si>
  <si>
    <t>A125197454L</t>
  </si>
  <si>
    <t>A125203070X</t>
  </si>
  <si>
    <t>A125200262L</t>
  </si>
  <si>
    <t>A125197458W</t>
  </si>
  <si>
    <t>A125203074J</t>
  </si>
  <si>
    <t>A125200266W</t>
  </si>
  <si>
    <t>A125197434C</t>
  </si>
  <si>
    <t>A125203050R</t>
  </si>
  <si>
    <t>A125200242C</t>
  </si>
  <si>
    <t>A125197438L</t>
  </si>
  <si>
    <t>A125203054X</t>
  </si>
  <si>
    <t>A125200246L</t>
  </si>
  <si>
    <t>A125197442C</t>
  </si>
  <si>
    <t>A125203058J</t>
  </si>
  <si>
    <t>A125200250C</t>
  </si>
  <si>
    <t>A125197422V</t>
  </si>
  <si>
    <t>A125203038X</t>
  </si>
  <si>
    <t>A125200230V</t>
  </si>
  <si>
    <t>A125197462L</t>
  </si>
  <si>
    <t>A125203078T</t>
  </si>
  <si>
    <t>A125200270L</t>
  </si>
  <si>
    <t>A125197446L</t>
  </si>
  <si>
    <t>A125203062X</t>
  </si>
  <si>
    <t>A125200254L</t>
  </si>
  <si>
    <t>A125197466W</t>
  </si>
  <si>
    <t>A125203082J</t>
  </si>
  <si>
    <t>Northern Territory ;  &gt; Not available for more hours within four weeks ;  &gt; Females ;</t>
  </si>
  <si>
    <t>Northern Territory ;  &gt;&gt; Not available within four weeks and looked for more work last year ;  Persons ;</t>
  </si>
  <si>
    <t>Northern Territory ;  &gt;&gt; Not available within four weeks and looked for more work last year ;  &gt; Males ;</t>
  </si>
  <si>
    <t>Northern Territory ;  &gt;&gt; Not available within four weeks and looked for more work last year ;  &gt; Females ;</t>
  </si>
  <si>
    <t>Northern Territory ;  &gt;&gt; Not available within four weeks and did not look for more work last year ;  Persons ;</t>
  </si>
  <si>
    <t>Northern Territory ;  &gt;&gt; Not available within four weeks and did not look for more work last year ;  &gt; Males ;</t>
  </si>
  <si>
    <t>Northern Territory ;  &gt;&gt; Not available within four weeks and did not look for more work last year ;  &gt; Females ;</t>
  </si>
  <si>
    <t>Australian Capital Territory ;  Part-time workers who prefer more hours ;  Persons ;</t>
  </si>
  <si>
    <t>Australian Capital Territory ;  Part-time workers who prefer more hours ;  &gt; Males ;</t>
  </si>
  <si>
    <t>Australian Capital Territory ;  Part-time workers who prefer more hours ;  &gt; Females ;</t>
  </si>
  <si>
    <t>Australian Capital Territory ;  &gt; Available for more hours within four weeks ;  Persons ;</t>
  </si>
  <si>
    <t>Australian Capital Territory ;  &gt; Available for more hours within four weeks ;  &gt; Males ;</t>
  </si>
  <si>
    <t>Australian Capital Territory ;  &gt; Available for more hours within four weeks ;  &gt; Females ;</t>
  </si>
  <si>
    <t>Australian Capital Territory ;  &gt;&gt; Available within four weeks and looked for more work last year ;  Persons ;</t>
  </si>
  <si>
    <t>Australian Capital Territory ;  &gt;&gt; Available within four weeks and looked for more work last year ;  &gt; Males ;</t>
  </si>
  <si>
    <t>Australian Capital Territory ;  &gt;&gt; Available within four weeks and looked for more work last year ;  &gt; Females ;</t>
  </si>
  <si>
    <t>Australian Capital Territory ;  &gt;&gt; Available within four weeks and did not look for more work last year ;  Persons ;</t>
  </si>
  <si>
    <t>Australian Capital Territory ;  &gt;&gt; Available within four weeks and did not look for more work last year ;  &gt; Males ;</t>
  </si>
  <si>
    <t>Australian Capital Territory ;  &gt;&gt; Available within four weeks and did not look for more work last year ;  &gt; Females ;</t>
  </si>
  <si>
    <t>Australian Capital Territory ;  &gt;&gt;&gt; Available for more hours last week ;  Persons ;</t>
  </si>
  <si>
    <t>Australian Capital Territory ;  &gt;&gt;&gt; Available for more hours last week ;  &gt; Males ;</t>
  </si>
  <si>
    <t>Australian Capital Territory ;  &gt;&gt;&gt; Available for more hours last week ;  &gt; Females ;</t>
  </si>
  <si>
    <t>Australian Capital Territory ;  &gt;&gt;&gt;&gt; Available last week and looked for more work last year ;  Persons ;</t>
  </si>
  <si>
    <t>Australian Capital Territory ;  &gt;&gt;&gt;&gt; Available last week and looked for more work last year ;  &gt; Males ;</t>
  </si>
  <si>
    <t>Australian Capital Territory ;  &gt;&gt;&gt;&gt; Available last week and looked for more work last year ;  &gt; Females ;</t>
  </si>
  <si>
    <t>Australian Capital Territory ;  &gt;&gt;&gt;&gt; Available last week and did not look for more work last year ;  Persons ;</t>
  </si>
  <si>
    <t>Australian Capital Territory ;  &gt;&gt;&gt;&gt; Available last week and did not look for more work last year ;  &gt; Males ;</t>
  </si>
  <si>
    <t>Australian Capital Territory ;  &gt;&gt;&gt;&gt; Available last week and did not look for more work last year ;  &gt; Females ;</t>
  </si>
  <si>
    <t>Australian Capital Territory ;  &gt;&gt;&gt; Available for more hours within four weeks (but not last week) ;  Persons ;</t>
  </si>
  <si>
    <t>Australian Capital Territory ;  &gt;&gt;&gt; Available for more hours within four weeks (but not last week) ;  &gt; Males ;</t>
  </si>
  <si>
    <t>Australian Capital Territory ;  &gt;&gt;&gt; Available for more hours within four weeks (but not last week) ;  &gt; Females ;</t>
  </si>
  <si>
    <t>Australian Capital Territory ;  &gt;&gt;&gt;&gt; Available in 1?4 weeks and looked for more work last year ;  Persons ;</t>
  </si>
  <si>
    <t>Australian Capital Territory ;  &gt;&gt;&gt;&gt; Available in 1?4 weeks and looked for more work last year ;  &gt; Males ;</t>
  </si>
  <si>
    <t>Australian Capital Territory ;  &gt;&gt;&gt;&gt; Available in 1?4 weeks and looked for more work last year ;  &gt; Females ;</t>
  </si>
  <si>
    <t>Australian Capital Territory ;  &gt;&gt;&gt;&gt; Available in 1?4 weeks and did not look for more work last year ;  Persons ;</t>
  </si>
  <si>
    <t>Australian Capital Territory ;  &gt;&gt;&gt;&gt; Available in 1?4 weeks and did not look for more work last year ;  &gt; Males ;</t>
  </si>
  <si>
    <t>Australian Capital Territory ;  &gt;&gt;&gt;&gt; Available in 1?4 weeks and did not look for more work last year ;  &gt; Females ;</t>
  </si>
  <si>
    <t>Australian Capital Territory ;  &gt; Not available for more hours within four weeks ;  Persons ;</t>
  </si>
  <si>
    <t>Australian Capital Territory ;  &gt; Not available for more hours within four weeks ;  &gt; Males ;</t>
  </si>
  <si>
    <t>Australian Capital Territory ;  &gt; Not available for more hours within four weeks ;  &gt; Females ;</t>
  </si>
  <si>
    <t>Australian Capital Territory ;  &gt;&gt; Not available within four weeks and looked for more work last year ;  Persons ;</t>
  </si>
  <si>
    <t>Australian Capital Territory ;  &gt;&gt; Not available within four weeks and looked for more work last year ;  &gt; Males ;</t>
  </si>
  <si>
    <t>Australian Capital Territory ;  &gt;&gt; Not available within four weeks and looked for more work last year ;  &gt; Females ;</t>
  </si>
  <si>
    <t>Australian Capital Territory ;  &gt;&gt; Not available within four weeks and did not look for more work last year ;  Persons ;</t>
  </si>
  <si>
    <t>Australian Capital Territory ;  &gt;&gt; Not available within four weeks and did not look for more work last year ;  &gt; Males ;</t>
  </si>
  <si>
    <t>Australian Capital Territory ;  &gt;&gt; Not available within four weeks and did not look for more work last year ;  &gt; Females ;</t>
  </si>
  <si>
    <t>A125200274W</t>
  </si>
  <si>
    <t>A125197426C</t>
  </si>
  <si>
    <t>A125203042R</t>
  </si>
  <si>
    <t>A125200234C</t>
  </si>
  <si>
    <t>A125197418C</t>
  </si>
  <si>
    <t>A125203034R</t>
  </si>
  <si>
    <t>A125200226C</t>
  </si>
  <si>
    <t>A125197242K</t>
  </si>
  <si>
    <t>A125202858L</t>
  </si>
  <si>
    <t>A125200050K</t>
  </si>
  <si>
    <t>A125197222A</t>
  </si>
  <si>
    <t>A125202838C</t>
  </si>
  <si>
    <t>A125200030A</t>
  </si>
  <si>
    <t>A125197246V</t>
  </si>
  <si>
    <t>A125202862C</t>
  </si>
  <si>
    <t>A125200054V</t>
  </si>
  <si>
    <t>A125197250K</t>
  </si>
  <si>
    <t>A125202866L</t>
  </si>
  <si>
    <t>A125200058C</t>
  </si>
  <si>
    <t>A125197226K</t>
  </si>
  <si>
    <t>A125202842V</t>
  </si>
  <si>
    <t>A125200034K</t>
  </si>
  <si>
    <t>A125197230A</t>
  </si>
  <si>
    <t>A125202846C</t>
  </si>
  <si>
    <t>A125200038V</t>
  </si>
  <si>
    <t>A125197234K</t>
  </si>
  <si>
    <t>A125202850V</t>
  </si>
  <si>
    <t>A125200042K</t>
  </si>
  <si>
    <t>A125197214A</t>
  </si>
  <si>
    <t>A125202830K</t>
  </si>
  <si>
    <t>A125200022A</t>
  </si>
  <si>
    <t>A125197254V</t>
  </si>
  <si>
    <t>A125202870C</t>
  </si>
  <si>
    <t>A125200062V</t>
  </si>
  <si>
    <t>A125197238V</t>
  </si>
  <si>
    <t>A125202854C</t>
  </si>
  <si>
    <t>A125200046V</t>
  </si>
  <si>
    <t>A125197258C</t>
  </si>
  <si>
    <t>A125202874L</t>
  </si>
  <si>
    <t>A125200066C</t>
  </si>
  <si>
    <t>A125197218K</t>
  </si>
  <si>
    <t>A125202834V</t>
  </si>
  <si>
    <t>A125200026K</t>
  </si>
  <si>
    <t>A125197210T</t>
  </si>
  <si>
    <t>A125202826V</t>
  </si>
  <si>
    <t>A125200018K</t>
  </si>
  <si>
    <t>Time Series Workbook</t>
  </si>
  <si>
    <t>6226.0 Participation, Job Search and Mobility, Australia</t>
  </si>
  <si>
    <t>Table 4. Part-time workers who prefer more hours</t>
  </si>
  <si>
    <t>E N Q U I R I E S</t>
  </si>
  <si>
    <t>Enquiries</t>
  </si>
  <si>
    <t>Data Item Description</t>
  </si>
  <si>
    <t>No. Obs.</t>
  </si>
  <si>
    <t>Freq.</t>
  </si>
  <si>
    <t>© Commonwealth of Australia  2024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</si>
  <si>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</si>
  <si>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</si>
  <si>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</si>
  <si>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6229.0 Underemployed workers</t>
  </si>
  <si>
    <t>Released at 11:30 am (Canberra time) Tue 09 July 2024</t>
  </si>
  <si>
    <t>Contents</t>
  </si>
  <si>
    <t>Tables</t>
  </si>
  <si>
    <t>Table 4.1 - Part-time workers who prefer more hours by age, February 2024</t>
  </si>
  <si>
    <t>Table 4.2 - Part-time workers who prefer more hours by state and territory, February 2024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</si>
  <si>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</si>
  <si>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</si>
  <si>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</si>
  <si>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2024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</si>
  <si>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</si>
  <si>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</si>
  <si>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</si>
  <si>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</si>
  <si>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</si>
  <si>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</si>
  <si>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</si>
  <si>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</si>
  <si>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</si>
  <si>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Whether looked last year and available to start work with more hours</t>
  </si>
  <si>
    <t>Part-time workers who prefer more hours</t>
  </si>
  <si>
    <t xml:space="preserve"> Available for more hours within four weeks</t>
  </si>
  <si>
    <t xml:space="preserve"> Available within four weeks and looked for more work last year</t>
  </si>
  <si>
    <t xml:space="preserve"> Available within four weeks and did not look for more work last year</t>
  </si>
  <si>
    <t xml:space="preserve"> Available for more hours last week</t>
  </si>
  <si>
    <t xml:space="preserve"> Available last week and looked for more work last year</t>
  </si>
  <si>
    <t xml:space="preserve"> Available last week and did not look for more work last year</t>
  </si>
  <si>
    <t xml:space="preserve"> Available for more hours within four weeks (but not last week)</t>
  </si>
  <si>
    <t xml:space="preserve"> Available in 1–4 weeks and looked for more work last year</t>
  </si>
  <si>
    <t xml:space="preserve"> Available in 1–4 weeks and did not look for more work last year</t>
  </si>
  <si>
    <t xml:space="preserve"> Not available for more hours within four weeks</t>
  </si>
  <si>
    <t xml:space="preserve"> Not available within four weeks and looked for more work last year</t>
  </si>
  <si>
    <t xml:space="preserve"> Not available within four weeks and did not look for more work last year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</si>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</sst>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8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0" fontId="29" fillId="0" borderId="0" xfId="8" applyFont="1" applyAlignment="1">
      <alignment horizontal="left"/>
    </xf>
    <xf numFmtId="1" fontId="31" fillId="0" borderId="0" xfId="4" quotePrefix="1" applyNumberFormat="1" applyFont="1" applyAlignment="1">
      <alignment horizontal="center"/>
    </xf>
    <xf numFmtId="166" fontId="13" fillId="0" borderId="0" xfId="10" applyNumberFormat="1" applyAlignment="1">
      <alignment horizontal="left" vertical="center"/>
    </xf>
    <xf numFmtId="0" fontId="13" fillId="0" borderId="0" xfId="7" applyFont="1"/>
    <xf numFmtId="166" fontId="21" fillId="0" borderId="0" xfId="7" applyNumberFormat="1" applyFont="1" applyAlignment="1">
      <alignment horizontal="right"/>
    </xf>
    <xf numFmtId="0" fontId="32" fillId="0" borderId="0" xfId="1" applyFont="1" applyAlignment="1">
      <alignment horizontal="left"/>
    </xf>
    <xf numFmtId="0" fontId="14" fillId="0" borderId="0" xfId="7" applyFont="1"/>
    <xf numFmtId="0" fontId="13" fillId="0" borderId="0" xfId="11" applyFont="1" applyAlignment="1">
      <alignment horizontal="left" indent="1"/>
    </xf>
    <xf numFmtId="0" fontId="13" fillId="0" borderId="0" xfId="11" applyFont="1" applyAlignment="1">
      <alignment horizontal="left" indent="2"/>
    </xf>
    <xf numFmtId="0" fontId="13" fillId="0" borderId="0" xfId="11" applyFont="1" applyAlignment="1">
      <alignment horizontal="left" indent="4"/>
    </xf>
    <xf numFmtId="0" fontId="13" fillId="0" borderId="0" xfId="11" applyFont="1" applyAlignment="1">
      <alignment horizontal="left" indent="5"/>
    </xf>
    <xf numFmtId="0" fontId="1" fillId="0" borderId="0" xfId="11" applyFont="1" applyAlignment="1">
      <alignment horizontal="left" indent="5"/>
    </xf>
    <xf numFmtId="0" fontId="1" fillId="0" borderId="0" xfId="11" applyFont="1" applyAlignment="1">
      <alignment horizontal="left" indent="4"/>
    </xf>
    <xf numFmtId="0" fontId="1" fillId="0" borderId="0" xfId="11" applyFont="1" applyAlignment="1">
      <alignment horizontal="left" indent="2"/>
    </xf>
    <xf numFmtId="0" fontId="33" fillId="0" borderId="0" xfId="1" applyFont="1" applyAlignment="1">
      <alignment horizontal="left"/>
    </xf>
    <xf numFmtId="0" fontId="34" fillId="0" borderId="0" xfId="7" applyFont="1"/>
    <xf numFmtId="0" fontId="15" fillId="0" borderId="0" xfId="7"/>
    <xf numFmtId="0" fontId="12" fillId="0" borderId="0" xfId="0" applyFont="1"/>
    <xf numFmtId="3" fontId="35" fillId="0" borderId="0" xfId="7" applyNumberFormat="1" applyFont="1" applyAlignment="1">
      <alignment horizontal="right"/>
    </xf>
    <xf numFmtId="166" fontId="35" fillId="0" borderId="0" xfId="7" applyNumberFormat="1" applyFont="1" applyAlignment="1">
      <alignment horizontal="right"/>
    </xf>
    <xf numFmtId="0" fontId="36" fillId="0" borderId="0" xfId="7" applyFont="1"/>
    <xf numFmtId="0" fontId="37" fillId="0" borderId="0" xfId="7" applyFont="1"/>
    <xf numFmtId="0" fontId="18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17" fontId="29" fillId="0" borderId="4" xfId="9" quotePrefix="1" applyNumberFormat="1" applyFont="1" applyBorder="1" applyAlignment="1">
      <alignment horizontal="center" wrapText="1"/>
    </xf>
    <xf numFmtId="0" fontId="10" fillId="0" borderId="0" xfId="1" applyFont="1"/>
  </cellXfs>
  <cellStyles count="12">
    <cellStyle name="Hyperlink" xfId="1" builtinId="8"/>
    <cellStyle name="Hyperlink 2" xfId="5" xr:uid="{C9DAC920-1DB2-476B-8C43-31356454498E}"/>
    <cellStyle name="Normal" xfId="0" builtinId="0"/>
    <cellStyle name="Normal 10" xfId="3" xr:uid="{3D230DE0-B007-4193-B528-DB6C1093FA13}"/>
    <cellStyle name="Normal 2" xfId="7" xr:uid="{65B0D210-744B-483F-A81E-9CB309B6F426}"/>
    <cellStyle name="Normal 2 2 2" xfId="11" xr:uid="{5DD8B780-9C24-4844-A031-45D39531B65B}"/>
    <cellStyle name="Normal 2 4" xfId="4" xr:uid="{A13DAB98-AF54-4001-A280-9F6D5F8ED1AA}"/>
    <cellStyle name="Normal 3 5 4" xfId="2" xr:uid="{4E226007-0A71-4A8D-9C01-099B5EE96017}"/>
    <cellStyle name="Style1" xfId="6" xr:uid="{8DB6BDEC-93DA-40A9-A301-9481A58BFB97}"/>
    <cellStyle name="Style4" xfId="8" xr:uid="{1F6EFEA7-3CED-44E0-9840-332697DF044D}"/>
    <cellStyle name="Style5" xfId="9" xr:uid="{8411BFAD-068B-4805-8B0D-E2FFDE1F7147}"/>
    <cellStyle name="Style9" xfId="10" xr:uid="{70AB3E9D-782E-4B77-B97D-8DD972466A95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1653AA-636D-4660-9E19-1CE042D4A60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6B19B8-3969-4867-814B-5DEF8A089B8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0810329-2F7E-4FF5-9B76-3D5FCCE19C2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4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5A099-1F58-4773-8088-62920EF2CF1F}"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1104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1116</v>
      </c>
      <c r="C5" s="11"/>
      <c r="D5" s="11"/>
      <c r="E5" s="11"/>
    </row>
    <row r="6" spans="1:5" ht="15.75" customHeight="1">
      <c r="A6" s="11"/>
      <c r="B6" s="65" t="s">
        <v>1106</v>
      </c>
      <c r="C6" s="65"/>
      <c r="D6" s="65"/>
      <c r="E6" s="65"/>
    </row>
    <row r="7" spans="1:5" ht="15.75" customHeight="1">
      <c r="A7" s="11"/>
      <c r="B7" s="21" t="s">
        <v>1117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1118</v>
      </c>
      <c r="C9" s="24"/>
      <c r="D9" s="11"/>
      <c r="E9" s="11"/>
    </row>
    <row r="10" spans="1:5">
      <c r="A10" s="23"/>
      <c r="B10" s="25" t="s">
        <v>1119</v>
      </c>
      <c r="C10" s="23"/>
      <c r="D10" s="11"/>
      <c r="E10" s="11"/>
    </row>
    <row r="11" spans="1:5">
      <c r="A11" s="23"/>
      <c r="B11" s="26">
        <v>4.0999999999999996</v>
      </c>
      <c r="C11" s="27" t="s">
        <v>1120</v>
      </c>
      <c r="D11" s="11"/>
      <c r="E11" s="11"/>
    </row>
    <row r="12" spans="1:5">
      <c r="A12" s="23"/>
      <c r="B12" s="26">
        <v>4.2</v>
      </c>
      <c r="C12" s="27" t="s">
        <v>1121</v>
      </c>
      <c r="D12" s="11"/>
      <c r="E12" s="11"/>
    </row>
    <row r="13" spans="1:5">
      <c r="A13" s="23"/>
      <c r="B13" s="26" t="s">
        <v>1122</v>
      </c>
      <c r="C13" s="27" t="s">
        <v>1123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66"/>
      <c r="C15" s="66"/>
      <c r="D15" s="11"/>
      <c r="E15" s="11"/>
    </row>
    <row r="16" spans="1:5" ht="15.75">
      <c r="A16" s="23"/>
      <c r="B16" s="67" t="s">
        <v>1124</v>
      </c>
      <c r="C16" s="67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1125</v>
      </c>
      <c r="C18" s="23"/>
      <c r="D18" s="11"/>
      <c r="E18" s="11"/>
    </row>
    <row r="19" spans="1:5">
      <c r="A19" s="23"/>
      <c r="B19" s="68" t="s">
        <v>1126</v>
      </c>
      <c r="C19" s="68"/>
      <c r="D19" s="11"/>
      <c r="E19" s="11"/>
    </row>
    <row r="20" spans="1:5">
      <c r="A20" s="23"/>
      <c r="B20" s="74" t="s">
        <v>1127</v>
      </c>
      <c r="C20" s="74"/>
      <c r="D20" s="11"/>
      <c r="E20" s="11"/>
    </row>
    <row r="21" spans="1:5">
      <c r="A21" s="22"/>
      <c r="B21" s="22"/>
      <c r="C21" s="22"/>
      <c r="D21" s="11"/>
      <c r="E21" s="11"/>
    </row>
    <row r="22" spans="1:5">
      <c r="A22" s="22"/>
      <c r="B22" s="15" t="s">
        <v>1107</v>
      </c>
      <c r="C22" s="11"/>
      <c r="D22" s="11"/>
      <c r="E22" s="11"/>
    </row>
    <row r="23" spans="1:5">
      <c r="A23" s="22"/>
      <c r="B23" s="64" t="s">
        <v>1115</v>
      </c>
      <c r="C23" s="64"/>
      <c r="D23" s="64"/>
      <c r="E23" s="64"/>
    </row>
    <row r="24" spans="1:5">
      <c r="A24" s="22"/>
      <c r="B24" s="64" t="s">
        <v>1114</v>
      </c>
      <c r="C24" s="64"/>
      <c r="D24" s="64"/>
      <c r="E24" s="64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2024</v>
      </c>
      <c r="C27" s="23"/>
      <c r="D27" s="11"/>
      <c r="E27" s="1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2C589517-1B7C-4AE7-870B-DA91FF74DEA7}"/>
    <hyperlink ref="B13" location="Index!A12" display="Index" xr:uid="{2DF2090C-0630-431F-98D6-C3D67FA3F382}"/>
    <hyperlink ref="B27" r:id="rId2" display="© Commonwealth of Australia 2015" xr:uid="{9D2B3A1A-A149-4088-BECC-764137E8916C}"/>
    <hyperlink ref="B12" location="'Table 4.2'!C10" display="'Table 4.2'!C10" xr:uid="{FDEF7906-391F-4FDF-9F57-7D6E2C0D0A8A}"/>
    <hyperlink ref="B24" r:id="rId3" display="or the Labour Surveys Branch at labour.statistics@abs.gov.au." xr:uid="{2D0AB429-DDB8-44AC-99FF-FC8A18A44532}"/>
    <hyperlink ref="B23:E23" r:id="rId4" display="For further information about these and related statistics visit www.abs.gov.au/about/contact-us" xr:uid="{ADEE795E-2421-4FC2-8945-74BD9D63075A}"/>
    <hyperlink ref="B11" location="'Table 4.1'!C10" display="'Table 4.1'!C10" xr:uid="{7516D860-6050-4DA4-A7B6-53C4604F2939}"/>
    <hyperlink ref="B20" r:id="rId5" display="Explanatory Notes" xr:uid="{818E3DCB-A7AD-4FC3-9317-DFA7BB1F5CCC}"/>
    <hyperlink ref="B19" r:id="rId6" xr:uid="{34EB6407-9A43-4EFC-A707-E0A4C990E0B5}"/>
    <hyperlink ref="B19:C19" r:id="rId7" display="Summary" xr:uid="{97377860-AA32-4C36-A71F-73A40257C0DA}"/>
    <hyperlink ref="B20:C20" r:id="rId8" display="Methodology" xr:uid="{BB135890-C83E-4B15-B49F-C9457DEEAD8F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4FDF2-4598-4A0E-AC30-B735294A6464}">
  <sheetPr>
    <pageSetUpPr fitToPage="1"/>
  </sheetPr>
  <dimension ref="A1:U91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1104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1" t="str">
        <f>Contents!B5</f>
        <v>6229.0 Underemployed workers</v>
      </c>
      <c r="C5" s="71"/>
      <c r="D5" s="71"/>
      <c r="E5" s="71"/>
      <c r="F5" s="71"/>
      <c r="G5" s="71"/>
      <c r="H5" s="71"/>
      <c r="I5" s="71"/>
      <c r="J5" s="71"/>
      <c r="K5" s="71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1" t="str">
        <f>Contents!B6</f>
        <v>Table 4. Part-time workers who prefer more hours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0"/>
      <c r="B7" s="33" t="str">
        <f>Contents!B7</f>
        <v>Released at 11:30 am (Canberra time) Tue 09 July 2024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2" t="str">
        <f>Contents!C11</f>
        <v>Table 4.1 - Part-time workers who prefer more hours by age, February 2024</v>
      </c>
      <c r="B8" s="72"/>
      <c r="C8" s="72"/>
      <c r="D8" s="72"/>
      <c r="E8" s="72"/>
      <c r="F8" s="72"/>
      <c r="G8" s="72"/>
      <c r="H8" s="72"/>
      <c r="I8" s="34"/>
      <c r="J8" s="35"/>
      <c r="K8" s="35"/>
      <c r="L8" s="72"/>
      <c r="M8" s="72"/>
      <c r="N8" s="72"/>
      <c r="O8" s="72"/>
      <c r="P8" s="72"/>
      <c r="Q8" s="72"/>
      <c r="R8" s="72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1128</v>
      </c>
      <c r="C10" s="69" t="s">
        <v>1129</v>
      </c>
      <c r="D10" s="69"/>
      <c r="E10" s="69"/>
      <c r="F10" s="39"/>
      <c r="G10" s="70" t="s">
        <v>1130</v>
      </c>
      <c r="H10" s="70"/>
      <c r="I10" s="70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1131</v>
      </c>
      <c r="D11" s="37" t="s">
        <v>1132</v>
      </c>
      <c r="E11" s="37" t="s">
        <v>1133</v>
      </c>
      <c r="F11" s="37"/>
      <c r="G11" s="37" t="s">
        <v>1131</v>
      </c>
      <c r="H11" s="37" t="s">
        <v>1132</v>
      </c>
      <c r="I11" s="37" t="s">
        <v>1133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1134</v>
      </c>
      <c r="D12" s="40" t="s">
        <v>1134</v>
      </c>
      <c r="E12" s="40" t="s">
        <v>1134</v>
      </c>
      <c r="F12" s="40"/>
      <c r="G12" s="40" t="s">
        <v>1134</v>
      </c>
      <c r="H12" s="40" t="s">
        <v>1134</v>
      </c>
      <c r="I12" s="40" t="s">
        <v>1134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1135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3"/>
      <c r="B14" s="44" t="s">
        <v>1136</v>
      </c>
      <c r="C14" s="45" cm="1">
        <f t="array" ref="C14">INDEX($C$52:$T$64,$U52,C$38)</f>
        <v>989.83100000000002</v>
      </c>
      <c r="D14" s="45" cm="1">
        <f t="array" ref="D14">INDEX($C$52:$T$64,$U52,D$38)</f>
        <v>397.78100000000001</v>
      </c>
      <c r="E14" s="45" cm="1">
        <f t="array" ref="E14">INDEX($C$52:$T$64,$U52,E$38)</f>
        <v>592.04999999999995</v>
      </c>
      <c r="F14" s="45"/>
      <c r="G14" s="46" t="str" cm="1">
        <f t="array" ref="G14">HYPERLINK(TEXT("#"&amp;INDEX($C$73:$T$85,$U73,C$38),),INDEX($C$73:$T$85,$U73,C$38))</f>
        <v>A125197190V</v>
      </c>
      <c r="H14" s="46" t="str" cm="1">
        <f t="array" ref="H14">HYPERLINK(TEXT("#"&amp;INDEX($C$73:$T$85,$U73,D$38),),INDEX($C$73:$T$85,$U73,D$38))</f>
        <v>A125202806K</v>
      </c>
      <c r="I14" s="46" t="str" cm="1">
        <f t="array" ref="I14">HYPERLINK(TEXT("#"&amp;INDEX($C$73:$T$85,$U73,E$38),),INDEX($C$73:$T$85,$U73,E$38))</f>
        <v>A125199998W</v>
      </c>
    </row>
    <row r="15" spans="1:20">
      <c r="A15" s="47"/>
      <c r="B15" s="48" t="s">
        <v>1137</v>
      </c>
      <c r="C15" s="45" cm="1">
        <f t="array" ref="C15">INDEX($C$52:$T$64,$U53,C$38)</f>
        <v>889.84299999999996</v>
      </c>
      <c r="D15" s="45" cm="1">
        <f t="array" ref="D15">INDEX($C$52:$T$64,$U53,D$38)</f>
        <v>359.72899999999998</v>
      </c>
      <c r="E15" s="45" cm="1">
        <f t="array" ref="E15">INDEX($C$52:$T$64,$U53,E$38)</f>
        <v>530.11400000000003</v>
      </c>
      <c r="F15" s="45"/>
      <c r="G15" s="46" t="str" cm="1">
        <f t="array" ref="G15">HYPERLINK(TEXT("#"&amp;INDEX($C$73:$T$85,$U74,C$38),),INDEX($C$73:$T$85,$U74,C$38))</f>
        <v>A125197170K</v>
      </c>
      <c r="H15" s="46" t="str" cm="1">
        <f t="array" ref="H15">HYPERLINK(TEXT("#"&amp;INDEX($C$73:$T$85,$U74,D$38),),INDEX($C$73:$T$85,$U74,D$38))</f>
        <v>A125202786L</v>
      </c>
      <c r="I15" s="46" t="str" cm="1">
        <f t="array" ref="I15">HYPERLINK(TEXT("#"&amp;INDEX($C$73:$T$85,$U74,E$38),),INDEX($C$73:$T$85,$U74,E$38))</f>
        <v>A125199978L</v>
      </c>
    </row>
    <row r="16" spans="1:20">
      <c r="A16" s="47"/>
      <c r="B16" s="49" t="s">
        <v>1138</v>
      </c>
      <c r="C16" s="45" cm="1">
        <f t="array" ref="C16">INDEX($C$52:$T$64,$U54,C$38)</f>
        <v>419.435</v>
      </c>
      <c r="D16" s="45" cm="1">
        <f t="array" ref="D16">INDEX($C$52:$T$64,$U54,D$38)</f>
        <v>174.45</v>
      </c>
      <c r="E16" s="45" cm="1">
        <f t="array" ref="E16">INDEX($C$52:$T$64,$U54,E$38)</f>
        <v>244.98500000000001</v>
      </c>
      <c r="F16" s="45"/>
      <c r="G16" s="46" t="str" cm="1">
        <f t="array" ref="G16">HYPERLINK(TEXT("#"&amp;INDEX($C$73:$T$85,$U75,C$38),),INDEX($C$73:$T$85,$U75,C$38))</f>
        <v>A125197194C</v>
      </c>
      <c r="H16" s="46" t="str" cm="1">
        <f t="array" ref="H16">HYPERLINK(TEXT("#"&amp;INDEX($C$73:$T$85,$U75,D$38),),INDEX($C$73:$T$85,$U75,D$38))</f>
        <v>A125202810A</v>
      </c>
      <c r="I16" s="46" t="str" cm="1">
        <f t="array" ref="I16">HYPERLINK(TEXT("#"&amp;INDEX($C$73:$T$85,$U75,E$38),),INDEX($C$73:$T$85,$U75,E$38))</f>
        <v>A125200002T</v>
      </c>
    </row>
    <row r="17" spans="1:20">
      <c r="A17" s="47"/>
      <c r="B17" s="49" t="s">
        <v>1139</v>
      </c>
      <c r="C17" s="45" cm="1">
        <f t="array" ref="C17">INDEX($C$52:$T$64,$U55,C$38)</f>
        <v>470.40800000000002</v>
      </c>
      <c r="D17" s="45" cm="1">
        <f t="array" ref="D17">INDEX($C$52:$T$64,$U55,D$38)</f>
        <v>185.279</v>
      </c>
      <c r="E17" s="45" cm="1">
        <f t="array" ref="E17">INDEX($C$52:$T$64,$U55,E$38)</f>
        <v>285.12900000000002</v>
      </c>
      <c r="F17" s="45"/>
      <c r="G17" s="46" t="str" cm="1">
        <f t="array" ref="G17">HYPERLINK(TEXT("#"&amp;INDEX($C$73:$T$85,$U76,C$38),),INDEX($C$73:$T$85,$U76,C$38))</f>
        <v>A125197198L</v>
      </c>
      <c r="H17" s="46" t="str" cm="1">
        <f t="array" ref="H17">HYPERLINK(TEXT("#"&amp;INDEX($C$73:$T$85,$U76,D$38),),INDEX($C$73:$T$85,$U76,D$38))</f>
        <v>A125202814K</v>
      </c>
      <c r="I17" s="46" t="str" cm="1">
        <f t="array" ref="I17">HYPERLINK(TEXT("#"&amp;INDEX($C$73:$T$85,$U76,E$38),),INDEX($C$73:$T$85,$U76,E$38))</f>
        <v>A125200006A</v>
      </c>
    </row>
    <row r="18" spans="1:20">
      <c r="A18" s="47"/>
      <c r="B18" s="50" t="s">
        <v>1140</v>
      </c>
      <c r="C18" s="45" cm="1">
        <f t="array" ref="C18">INDEX($C$52:$T$64,$U56,C$38)</f>
        <v>779.91800000000001</v>
      </c>
      <c r="D18" s="45" cm="1">
        <f t="array" ref="D18">INDEX($C$52:$T$64,$U56,D$38)</f>
        <v>323.19400000000002</v>
      </c>
      <c r="E18" s="45" cm="1">
        <f t="array" ref="E18">INDEX($C$52:$T$64,$U56,E$38)</f>
        <v>456.72300000000001</v>
      </c>
      <c r="F18" s="45"/>
      <c r="G18" s="46" t="str" cm="1">
        <f t="array" ref="G18">HYPERLINK(TEXT("#"&amp;INDEX($C$73:$T$85,$U77,C$38),),INDEX($C$73:$T$85,$U77,C$38))</f>
        <v>A125197174V</v>
      </c>
      <c r="H18" s="46" t="str" cm="1">
        <f t="array" ref="H18">HYPERLINK(TEXT("#"&amp;INDEX($C$73:$T$85,$U77,D$38),),INDEX($C$73:$T$85,$U77,D$38))</f>
        <v>A125202790C</v>
      </c>
      <c r="I18" s="46" t="str" cm="1">
        <f t="array" ref="I18">HYPERLINK(TEXT("#"&amp;INDEX($C$73:$T$85,$U77,E$38),),INDEX($C$73:$T$85,$U77,E$38))</f>
        <v>A125199982C</v>
      </c>
    </row>
    <row r="19" spans="1:20">
      <c r="A19" s="47"/>
      <c r="B19" s="51" t="s">
        <v>1141</v>
      </c>
      <c r="C19" s="45" cm="1">
        <f t="array" ref="C19">INDEX($C$52:$T$64,$U57,C$38)</f>
        <v>372.512</v>
      </c>
      <c r="D19" s="45" cm="1">
        <f t="array" ref="D19">INDEX($C$52:$T$64,$U57,D$38)</f>
        <v>157.53899999999999</v>
      </c>
      <c r="E19" s="45" cm="1">
        <f t="array" ref="E19">INDEX($C$52:$T$64,$U57,E$38)</f>
        <v>214.97300000000001</v>
      </c>
      <c r="F19" s="45"/>
      <c r="G19" s="46" t="str" cm="1">
        <f t="array" ref="G19">HYPERLINK(TEXT("#"&amp;INDEX($C$73:$T$85,$U78,C$38),),INDEX($C$73:$T$85,$U78,C$38))</f>
        <v>A125197178C</v>
      </c>
      <c r="H19" s="46" t="str" cm="1">
        <f t="array" ref="H19">HYPERLINK(TEXT("#"&amp;INDEX($C$73:$T$85,$U78,D$38),),INDEX($C$73:$T$85,$U78,D$38))</f>
        <v>A125202794L</v>
      </c>
      <c r="I19" s="46" t="str" cm="1">
        <f t="array" ref="I19">HYPERLINK(TEXT("#"&amp;INDEX($C$73:$T$85,$U78,E$38),),INDEX($C$73:$T$85,$U78,E$38))</f>
        <v>A125199986L</v>
      </c>
    </row>
    <row r="20" spans="1:20">
      <c r="A20" s="47"/>
      <c r="B20" s="52" t="s">
        <v>1142</v>
      </c>
      <c r="C20" s="45" cm="1">
        <f t="array" ref="C20">INDEX($C$52:$T$64,$U58,C$38)</f>
        <v>407.40600000000001</v>
      </c>
      <c r="D20" s="45" cm="1">
        <f t="array" ref="D20">INDEX($C$52:$T$64,$U58,D$38)</f>
        <v>165.65600000000001</v>
      </c>
      <c r="E20" s="45" cm="1">
        <f t="array" ref="E20">INDEX($C$52:$T$64,$U58,E$38)</f>
        <v>241.751</v>
      </c>
      <c r="F20" s="45"/>
      <c r="G20" s="46" t="str" cm="1">
        <f t="array" ref="G20">HYPERLINK(TEXT("#"&amp;INDEX($C$73:$T$85,$U79,C$38),),INDEX($C$73:$T$85,$U79,C$38))</f>
        <v>A125197182V</v>
      </c>
      <c r="H20" s="46" t="str" cm="1">
        <f t="array" ref="H20">HYPERLINK(TEXT("#"&amp;INDEX($C$73:$T$85,$U79,D$38),),INDEX($C$73:$T$85,$U79,D$38))</f>
        <v>A125202798W</v>
      </c>
      <c r="I20" s="46" t="str" cm="1">
        <f t="array" ref="I20">HYPERLINK(TEXT("#"&amp;INDEX($C$73:$T$85,$U79,E$38),),INDEX($C$73:$T$85,$U79,E$38))</f>
        <v>A125199990C</v>
      </c>
    </row>
    <row r="21" spans="1:20">
      <c r="A21" s="47"/>
      <c r="B21" s="53" t="s">
        <v>1143</v>
      </c>
      <c r="C21" s="45" cm="1">
        <f t="array" ref="C21">INDEX($C$52:$T$64,$U59,C$38)</f>
        <v>109.926</v>
      </c>
      <c r="D21" s="45" cm="1">
        <f t="array" ref="D21">INDEX($C$52:$T$64,$U59,D$38)</f>
        <v>36.534999999999997</v>
      </c>
      <c r="E21" s="45" cm="1">
        <f t="array" ref="E21">INDEX($C$52:$T$64,$U59,E$38)</f>
        <v>73.391000000000005</v>
      </c>
      <c r="F21" s="45"/>
      <c r="G21" s="46" t="str" cm="1">
        <f t="array" ref="G21">HYPERLINK(TEXT("#"&amp;INDEX($C$73:$T$85,$U80,C$38),),INDEX($C$73:$T$85,$U80,C$38))</f>
        <v>A125197162K</v>
      </c>
      <c r="H21" s="46" t="str" cm="1">
        <f t="array" ref="H21">HYPERLINK(TEXT("#"&amp;INDEX($C$73:$T$85,$U80,D$38),),INDEX($C$73:$T$85,$U80,D$38))</f>
        <v>A125202778L</v>
      </c>
      <c r="I21" s="46" t="str" cm="1">
        <f t="array" ref="I21">HYPERLINK(TEXT("#"&amp;INDEX($C$73:$T$85,$U80,E$38),),INDEX($C$73:$T$85,$U80,E$38))</f>
        <v>A125199970V</v>
      </c>
    </row>
    <row r="22" spans="1:20">
      <c r="A22" s="47"/>
      <c r="B22" s="52" t="s">
        <v>1144</v>
      </c>
      <c r="C22" s="45" cm="1">
        <f t="array" ref="C22">INDEX($C$52:$T$64,$U60,C$38)</f>
        <v>46.923999999999999</v>
      </c>
      <c r="D22" s="45" cm="1">
        <f t="array" ref="D22">INDEX($C$52:$T$64,$U60,D$38)</f>
        <v>16.911000000000001</v>
      </c>
      <c r="E22" s="45" cm="1">
        <f t="array" ref="E22">INDEX($C$52:$T$64,$U60,E$38)</f>
        <v>30.013000000000002</v>
      </c>
      <c r="F22" s="45"/>
      <c r="G22" s="46" t="str" cm="1">
        <f t="array" ref="G22">HYPERLINK(TEXT("#"&amp;INDEX($C$73:$T$85,$U81,C$38),),INDEX($C$73:$T$85,$U81,C$38))</f>
        <v>A125197202T</v>
      </c>
      <c r="H22" s="46" t="str" cm="1">
        <f t="array" ref="H22">HYPERLINK(TEXT("#"&amp;INDEX($C$73:$T$85,$U81,D$38),),INDEX($C$73:$T$85,$U81,D$38))</f>
        <v>A125202818V</v>
      </c>
      <c r="I22" s="46" t="str" cm="1">
        <f t="array" ref="I22">HYPERLINK(TEXT("#"&amp;INDEX($C$73:$T$85,$U81,E$38),),INDEX($C$73:$T$85,$U81,E$38))</f>
        <v>A125200010T</v>
      </c>
    </row>
    <row r="23" spans="1:20">
      <c r="A23" s="47"/>
      <c r="B23" s="52" t="s">
        <v>1145</v>
      </c>
      <c r="C23" s="45" cm="1">
        <f t="array" ref="C23">INDEX($C$52:$T$64,$U61,C$38)</f>
        <v>63.002000000000002</v>
      </c>
      <c r="D23" s="45" cm="1">
        <f t="array" ref="D23">INDEX($C$52:$T$64,$U61,D$38)</f>
        <v>19.623000000000001</v>
      </c>
      <c r="E23" s="45" cm="1">
        <f t="array" ref="E23">INDEX($C$52:$T$64,$U61,E$38)</f>
        <v>43.378</v>
      </c>
      <c r="F23" s="45"/>
      <c r="G23" s="46" t="str" cm="1">
        <f t="array" ref="G23">HYPERLINK(TEXT("#"&amp;INDEX($C$73:$T$85,$U82,C$38),),INDEX($C$73:$T$85,$U82,C$38))</f>
        <v>A125197186C</v>
      </c>
      <c r="H23" s="46" t="str" cm="1">
        <f t="array" ref="H23">HYPERLINK(TEXT("#"&amp;INDEX($C$73:$T$85,$U82,D$38),),INDEX($C$73:$T$85,$U82,D$38))</f>
        <v>A125202802A</v>
      </c>
      <c r="I23" s="46" t="str" cm="1">
        <f t="array" ref="I23">HYPERLINK(TEXT("#"&amp;INDEX($C$73:$T$85,$U82,E$38),),INDEX($C$73:$T$85,$U82,E$38))</f>
        <v>A125199994L</v>
      </c>
    </row>
    <row r="24" spans="1:20">
      <c r="A24" s="47"/>
      <c r="B24" s="48" t="s">
        <v>1146</v>
      </c>
      <c r="C24" s="45" cm="1">
        <f t="array" ref="C24">INDEX($C$52:$T$64,$U62,C$38)</f>
        <v>99.986999999999995</v>
      </c>
      <c r="D24" s="45" cm="1">
        <f t="array" ref="D24">INDEX($C$52:$T$64,$U62,D$38)</f>
        <v>38.052</v>
      </c>
      <c r="E24" s="45" cm="1">
        <f t="array" ref="E24">INDEX($C$52:$T$64,$U62,E$38)</f>
        <v>61.935000000000002</v>
      </c>
      <c r="F24" s="45"/>
      <c r="G24" s="46" t="str" cm="1">
        <f t="array" ref="G24">HYPERLINK(TEXT("#"&amp;INDEX($C$73:$T$85,$U83,C$38),),INDEX($C$73:$T$85,$U83,C$38))</f>
        <v>A125197206A</v>
      </c>
      <c r="H24" s="46" t="str" cm="1">
        <f t="array" ref="H24">HYPERLINK(TEXT("#"&amp;INDEX($C$73:$T$85,$U83,D$38),),INDEX($C$73:$T$85,$U83,D$38))</f>
        <v>A125202822K</v>
      </c>
      <c r="I24" s="46" t="str" cm="1">
        <f t="array" ref="I24">HYPERLINK(TEXT("#"&amp;INDEX($C$73:$T$85,$U83,E$38),),INDEX($C$73:$T$85,$U83,E$38))</f>
        <v>A125200014A</v>
      </c>
    </row>
    <row r="25" spans="1:20">
      <c r="A25" s="47"/>
      <c r="B25" s="54" t="s">
        <v>1147</v>
      </c>
      <c r="C25" s="45" cm="1">
        <f t="array" ref="C25">INDEX($C$52:$T$64,$U63,C$38)</f>
        <v>22.442</v>
      </c>
      <c r="D25" s="45" cm="1">
        <f t="array" ref="D25">INDEX($C$52:$T$64,$U63,D$38)</f>
        <v>7.3049999999999997</v>
      </c>
      <c r="E25" s="45" cm="1">
        <f t="array" ref="E25">INDEX($C$52:$T$64,$U63,E$38)</f>
        <v>15.137</v>
      </c>
      <c r="F25" s="45"/>
      <c r="G25" s="46" t="str" cm="1">
        <f t="array" ref="G25">HYPERLINK(TEXT("#"&amp;INDEX($C$73:$T$85,$U84,C$38),),INDEX($C$73:$T$85,$U84,C$38))</f>
        <v>A125197166V</v>
      </c>
      <c r="H25" s="46" t="str" cm="1">
        <f t="array" ref="H25">HYPERLINK(TEXT("#"&amp;INDEX($C$73:$T$85,$U84,D$38),),INDEX($C$73:$T$85,$U84,D$38))</f>
        <v>A125202782C</v>
      </c>
      <c r="I25" s="46" t="str" cm="1">
        <f t="array" ref="I25">HYPERLINK(TEXT("#"&amp;INDEX($C$73:$T$85,$U84,E$38),),INDEX($C$73:$T$85,$U84,E$38))</f>
        <v>A125199974C</v>
      </c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</row>
    <row r="26" spans="1:20">
      <c r="A26" s="47"/>
      <c r="B26" s="54" t="s">
        <v>1148</v>
      </c>
      <c r="C26" s="45" cm="1">
        <f t="array" ref="C26">INDEX($C$52:$T$64,$U64,C$38)</f>
        <v>77.545000000000002</v>
      </c>
      <c r="D26" s="45" cm="1">
        <f t="array" ref="D26">INDEX($C$52:$T$64,$U64,D$38)</f>
        <v>30.747</v>
      </c>
      <c r="E26" s="45" cm="1">
        <f t="array" ref="E26">INDEX($C$52:$T$64,$U64,E$38)</f>
        <v>46.798000000000002</v>
      </c>
      <c r="F26" s="45"/>
      <c r="G26" s="46" t="str" cm="1">
        <f t="array" ref="G26">HYPERLINK(TEXT("#"&amp;INDEX($C$73:$T$85,$U85,C$38),),INDEX($C$73:$T$85,$U85,C$38))</f>
        <v>A125197158V</v>
      </c>
      <c r="H26" s="46" t="str" cm="1">
        <f t="array" ref="H26">HYPERLINK(TEXT("#"&amp;INDEX($C$73:$T$85,$U85,D$38),),INDEX($C$73:$T$85,$U85,D$38))</f>
        <v>A125202774C</v>
      </c>
      <c r="I26" s="46" t="str" cm="1">
        <f t="array" ref="I26">HYPERLINK(TEXT("#"&amp;INDEX($C$73:$T$85,$U85,E$38),),INDEX($C$73:$T$85,$U85,E$38))</f>
        <v>A125199966C</v>
      </c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</row>
    <row r="27" spans="1:20">
      <c r="A27" s="47"/>
      <c r="B27" s="5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1:20">
      <c r="A28" s="47"/>
      <c r="B28" s="54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0">
      <c r="A29" s="55" t="str">
        <f ca="1">Contents!B27</f>
        <v>© Commonwealth of Australia 2024</v>
      </c>
      <c r="B29" s="56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>
      <c r="A30" s="55"/>
      <c r="B30" s="56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0" hidden="1">
      <c r="A31" s="57"/>
      <c r="B31" s="58" t="s">
        <v>1129</v>
      </c>
      <c r="C31" s="59">
        <v>1</v>
      </c>
      <c r="D31" s="60"/>
      <c r="E31" s="60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1:20" hidden="1">
      <c r="A32" s="57"/>
      <c r="B32" s="58" t="s">
        <v>1149</v>
      </c>
      <c r="C32" s="59">
        <v>4</v>
      </c>
      <c r="D32" s="60"/>
      <c r="E32" s="60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1:21" hidden="1">
      <c r="A33" s="57"/>
      <c r="B33" s="58" t="s">
        <v>1150</v>
      </c>
      <c r="C33" s="59">
        <v>7</v>
      </c>
      <c r="D33" s="60"/>
      <c r="E33" s="60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1:21" hidden="1">
      <c r="A34" s="57"/>
      <c r="B34" s="58" t="s">
        <v>1151</v>
      </c>
      <c r="C34" s="59">
        <v>10</v>
      </c>
      <c r="D34" s="60"/>
      <c r="E34" s="60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1:21" hidden="1">
      <c r="A35" s="57"/>
      <c r="B35" s="58" t="s">
        <v>1152</v>
      </c>
      <c r="C35" s="59">
        <v>13</v>
      </c>
      <c r="D35" s="60"/>
      <c r="E35" s="60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1:21" hidden="1">
      <c r="A36" s="57"/>
      <c r="B36" s="58" t="s">
        <v>1153</v>
      </c>
      <c r="C36" s="59">
        <v>16</v>
      </c>
      <c r="D36" s="60"/>
      <c r="E36" s="60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</row>
    <row r="37" spans="1:21" hidden="1">
      <c r="A37" s="57"/>
      <c r="B37" s="61"/>
      <c r="C37" s="60"/>
      <c r="D37" s="60"/>
      <c r="E37" s="60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1:21" hidden="1">
      <c r="A38" s="57"/>
      <c r="B38" s="62"/>
      <c r="C38" s="59">
        <f>VLOOKUP(C10,B31:C36,2,FALSE)</f>
        <v>1</v>
      </c>
      <c r="D38" s="59">
        <f>C38+1</f>
        <v>2</v>
      </c>
      <c r="E38" s="59">
        <f>D38+1</f>
        <v>3</v>
      </c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</row>
    <row r="39" spans="1:21" hidden="1">
      <c r="A39" s="57"/>
      <c r="B39" s="56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1:21" hidden="1">
      <c r="A40" s="57"/>
      <c r="B40" s="56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1:21" hidden="1">
      <c r="A41" s="57"/>
      <c r="B41" s="56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1:21" hidden="1">
      <c r="A42" s="57"/>
      <c r="B42" s="56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1:21" hidden="1">
      <c r="A43" s="57"/>
      <c r="B43" s="56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1:21" hidden="1">
      <c r="A44" s="57"/>
      <c r="B44" s="56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1:21" hidden="1">
      <c r="A45" s="57"/>
      <c r="B45" s="56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1:21" hidden="1">
      <c r="A46" s="57"/>
      <c r="B46" s="56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1:21" hidden="1">
      <c r="A47" s="57"/>
      <c r="B47" s="56"/>
      <c r="C47" s="59">
        <v>1</v>
      </c>
      <c r="D47" s="59">
        <v>2</v>
      </c>
      <c r="E47" s="59">
        <v>3</v>
      </c>
      <c r="F47" s="59">
        <v>4</v>
      </c>
      <c r="G47" s="59">
        <v>5</v>
      </c>
      <c r="H47" s="59">
        <v>6</v>
      </c>
      <c r="I47" s="59">
        <v>7</v>
      </c>
      <c r="J47" s="59">
        <v>8</v>
      </c>
      <c r="K47" s="59">
        <v>9</v>
      </c>
      <c r="L47" s="59">
        <v>10</v>
      </c>
      <c r="M47" s="59">
        <v>11</v>
      </c>
      <c r="N47" s="59">
        <v>12</v>
      </c>
      <c r="O47" s="59">
        <v>13</v>
      </c>
      <c r="P47" s="59">
        <v>14</v>
      </c>
      <c r="Q47" s="59">
        <v>15</v>
      </c>
      <c r="R47" s="59">
        <v>16</v>
      </c>
      <c r="S47" s="59">
        <v>17</v>
      </c>
      <c r="T47" s="59">
        <v>18</v>
      </c>
    </row>
    <row r="48" spans="1:21" ht="15" hidden="1" customHeight="1">
      <c r="A48" s="36"/>
      <c r="B48" s="36"/>
      <c r="C48" s="73" t="s">
        <v>1129</v>
      </c>
      <c r="D48" s="73"/>
      <c r="E48" s="73"/>
      <c r="F48" s="73" t="s">
        <v>1149</v>
      </c>
      <c r="G48" s="73"/>
      <c r="H48" s="73"/>
      <c r="I48" s="73" t="s">
        <v>1150</v>
      </c>
      <c r="J48" s="73"/>
      <c r="K48" s="73"/>
      <c r="L48" s="73" t="s">
        <v>1151</v>
      </c>
      <c r="M48" s="73"/>
      <c r="N48" s="73"/>
      <c r="O48" s="73" t="s">
        <v>1152</v>
      </c>
      <c r="P48" s="73"/>
      <c r="Q48" s="73"/>
      <c r="R48" s="73" t="s">
        <v>1153</v>
      </c>
      <c r="S48" s="73"/>
      <c r="T48" s="73"/>
    </row>
    <row r="49" spans="1:21" hidden="1">
      <c r="A49" s="36"/>
      <c r="B49" s="36"/>
      <c r="C49" s="37" t="s">
        <v>1131</v>
      </c>
      <c r="D49" s="37" t="s">
        <v>1132</v>
      </c>
      <c r="E49" s="37" t="s">
        <v>1133</v>
      </c>
      <c r="F49" s="37" t="s">
        <v>1131</v>
      </c>
      <c r="G49" s="37" t="s">
        <v>1132</v>
      </c>
      <c r="H49" s="37" t="s">
        <v>1133</v>
      </c>
      <c r="I49" s="37" t="s">
        <v>1131</v>
      </c>
      <c r="J49" s="37" t="s">
        <v>1132</v>
      </c>
      <c r="K49" s="37" t="s">
        <v>1133</v>
      </c>
      <c r="L49" s="37" t="s">
        <v>1131</v>
      </c>
      <c r="M49" s="37" t="s">
        <v>1132</v>
      </c>
      <c r="N49" s="37" t="s">
        <v>1133</v>
      </c>
      <c r="O49" s="37" t="s">
        <v>1131</v>
      </c>
      <c r="P49" s="37" t="s">
        <v>1132</v>
      </c>
      <c r="Q49" s="37" t="s">
        <v>1133</v>
      </c>
      <c r="R49" s="37" t="s">
        <v>1131</v>
      </c>
      <c r="S49" s="37" t="s">
        <v>1132</v>
      </c>
      <c r="T49" s="37" t="s">
        <v>1133</v>
      </c>
    </row>
    <row r="50" spans="1:21" hidden="1">
      <c r="A50" s="36"/>
      <c r="B50" s="36"/>
      <c r="C50" s="40" t="s">
        <v>1134</v>
      </c>
      <c r="D50" s="40" t="s">
        <v>1134</v>
      </c>
      <c r="E50" s="40" t="s">
        <v>1134</v>
      </c>
      <c r="F50" s="40" t="s">
        <v>1134</v>
      </c>
      <c r="G50" s="40" t="s">
        <v>1134</v>
      </c>
      <c r="H50" s="40" t="s">
        <v>1134</v>
      </c>
      <c r="I50" s="40" t="s">
        <v>1134</v>
      </c>
      <c r="J50" s="40" t="s">
        <v>1134</v>
      </c>
      <c r="K50" s="40" t="s">
        <v>1134</v>
      </c>
      <c r="L50" s="40" t="s">
        <v>1134</v>
      </c>
      <c r="M50" s="40" t="s">
        <v>1134</v>
      </c>
      <c r="N50" s="40" t="s">
        <v>1134</v>
      </c>
      <c r="O50" s="40" t="s">
        <v>1134</v>
      </c>
      <c r="P50" s="40" t="s">
        <v>1134</v>
      </c>
      <c r="Q50" s="40" t="s">
        <v>1134</v>
      </c>
      <c r="R50" s="40" t="s">
        <v>1134</v>
      </c>
      <c r="S50" s="40" t="s">
        <v>1134</v>
      </c>
      <c r="T50" s="40" t="s">
        <v>1134</v>
      </c>
    </row>
    <row r="51" spans="1:21" hidden="1">
      <c r="A51" s="41" t="s">
        <v>1135</v>
      </c>
      <c r="B51" s="36"/>
      <c r="C51" s="40"/>
      <c r="D51" s="40"/>
      <c r="E51" s="40"/>
      <c r="F51" s="42"/>
      <c r="G51" s="63"/>
      <c r="H51" s="63"/>
    </row>
    <row r="52" spans="1:21" hidden="1">
      <c r="A52" s="43"/>
      <c r="B52" s="44" t="s">
        <v>1136</v>
      </c>
      <c r="C52" s="45">
        <f>A125197190V_Latest</f>
        <v>989.83100000000002</v>
      </c>
      <c r="D52" s="45">
        <f>A125202806K_Latest</f>
        <v>397.78100000000001</v>
      </c>
      <c r="E52" s="45">
        <f>A125199998W_Latest</f>
        <v>592.04999999999995</v>
      </c>
      <c r="F52" s="45">
        <f>A125198594J_Latest</f>
        <v>949.39</v>
      </c>
      <c r="G52" s="45">
        <f>A125204210J_Latest</f>
        <v>372.37799999999999</v>
      </c>
      <c r="H52" s="45">
        <f>A125201402W_Latest</f>
        <v>577.01199999999994</v>
      </c>
      <c r="I52" s="45">
        <f>A125197658R_Latest</f>
        <v>377.67500000000001</v>
      </c>
      <c r="J52" s="45">
        <f>A125203274A_Latest</f>
        <v>173.51599999999999</v>
      </c>
      <c r="K52" s="45">
        <f>A125200466R_Latest</f>
        <v>204.15799999999999</v>
      </c>
      <c r="L52" s="45">
        <f>A125199062L_Latest</f>
        <v>360.62900000000002</v>
      </c>
      <c r="M52" s="45">
        <f>A125204678R_Latest</f>
        <v>128.03399999999999</v>
      </c>
      <c r="N52" s="45">
        <f>A125201870K_Latest</f>
        <v>232.595</v>
      </c>
      <c r="O52" s="45">
        <f>A125199530R_Latest</f>
        <v>211.08699999999999</v>
      </c>
      <c r="P52" s="45">
        <f>A125205146V_Latest</f>
        <v>70.828000000000003</v>
      </c>
      <c r="Q52" s="45">
        <f>A125202338J_Latest</f>
        <v>140.25899999999999</v>
      </c>
      <c r="R52" s="45">
        <f>A125198126V_Latest</f>
        <v>40.44</v>
      </c>
      <c r="S52" s="45">
        <f>A125203742C_Latest</f>
        <v>25.402999999999999</v>
      </c>
      <c r="T52" s="45">
        <f>A125200934T_Latest</f>
        <v>15.037000000000001</v>
      </c>
      <c r="U52" s="58">
        <v>1</v>
      </c>
    </row>
    <row r="53" spans="1:21" hidden="1">
      <c r="A53" s="47"/>
      <c r="B53" s="48" t="s">
        <v>1137</v>
      </c>
      <c r="C53" s="45">
        <f>A125197170K_Latest</f>
        <v>889.84299999999996</v>
      </c>
      <c r="D53" s="45">
        <f>A125202786L_Latest</f>
        <v>359.72899999999998</v>
      </c>
      <c r="E53" s="45">
        <f>A125199978L_Latest</f>
        <v>530.11400000000003</v>
      </c>
      <c r="F53" s="45">
        <f>A125198574X_Latest</f>
        <v>853.14400000000001</v>
      </c>
      <c r="G53" s="45">
        <f>A125204190K_Latest</f>
        <v>338.06700000000001</v>
      </c>
      <c r="H53" s="45">
        <f>A125201382X_Latest</f>
        <v>515.077</v>
      </c>
      <c r="I53" s="45">
        <f>A125197638F_Latest</f>
        <v>345.59500000000003</v>
      </c>
      <c r="J53" s="45">
        <f>A125203254T_Latest</f>
        <v>160.32400000000001</v>
      </c>
      <c r="K53" s="45">
        <f>A125200446F_Latest</f>
        <v>185.27199999999999</v>
      </c>
      <c r="L53" s="45">
        <f>A125199042C_Latest</f>
        <v>313.44900000000001</v>
      </c>
      <c r="M53" s="45">
        <f>A125204658F_Latest</f>
        <v>112.792</v>
      </c>
      <c r="N53" s="45">
        <f>A125201850A_Latest</f>
        <v>200.65700000000001</v>
      </c>
      <c r="O53" s="45">
        <f>A125199510F_Latest</f>
        <v>194.09899999999999</v>
      </c>
      <c r="P53" s="45">
        <f>A125205126K_Latest</f>
        <v>64.950999999999993</v>
      </c>
      <c r="Q53" s="45">
        <f>A125202318X_Latest</f>
        <v>129.148</v>
      </c>
      <c r="R53" s="45">
        <f>A125198106K_Latest</f>
        <v>36.698999999999998</v>
      </c>
      <c r="S53" s="45">
        <f>A125203722V_Latest</f>
        <v>21.661999999999999</v>
      </c>
      <c r="T53" s="45">
        <f>A125200914J_Latest</f>
        <v>15.037000000000001</v>
      </c>
      <c r="U53" s="58">
        <v>2</v>
      </c>
    </row>
    <row r="54" spans="1:21" hidden="1">
      <c r="A54" s="47"/>
      <c r="B54" s="49" t="s">
        <v>1138</v>
      </c>
      <c r="C54" s="45">
        <f>A125197194C_Latest</f>
        <v>419.435</v>
      </c>
      <c r="D54" s="45">
        <f>A125202810A_Latest</f>
        <v>174.45</v>
      </c>
      <c r="E54" s="45">
        <f>A125200002T_Latest</f>
        <v>244.98500000000001</v>
      </c>
      <c r="F54" s="45">
        <f>A125198598T_Latest</f>
        <v>410.411</v>
      </c>
      <c r="G54" s="45">
        <f>A125204214T_Latest</f>
        <v>168.05500000000001</v>
      </c>
      <c r="H54" s="45">
        <f>A125201406F_Latest</f>
        <v>242.35599999999999</v>
      </c>
      <c r="I54" s="45">
        <f>A125197662F_Latest</f>
        <v>155.05199999999999</v>
      </c>
      <c r="J54" s="45">
        <f>A125203278K_Latest</f>
        <v>69.673000000000002</v>
      </c>
      <c r="K54" s="45">
        <f>A125200470F_Latest</f>
        <v>85.379000000000005</v>
      </c>
      <c r="L54" s="45">
        <f>A125199066W_Latest</f>
        <v>159.119</v>
      </c>
      <c r="M54" s="45">
        <f>A125204682F_Latest</f>
        <v>58.91</v>
      </c>
      <c r="N54" s="45">
        <f>A125201874V_Latest</f>
        <v>100.21</v>
      </c>
      <c r="O54" s="45">
        <f>A125199534X_Latest</f>
        <v>96.239000000000004</v>
      </c>
      <c r="P54" s="45">
        <f>A125205150K_Latest</f>
        <v>39.472000000000001</v>
      </c>
      <c r="Q54" s="45">
        <f>A125202342X_Latest</f>
        <v>56.767000000000003</v>
      </c>
      <c r="R54" s="45">
        <f>A125198130K_Latest</f>
        <v>9.0250000000000004</v>
      </c>
      <c r="S54" s="45">
        <f>A125203746L_Latest</f>
        <v>6.3949999999999996</v>
      </c>
      <c r="T54" s="45">
        <f>A125200938A_Latest</f>
        <v>2.63</v>
      </c>
      <c r="U54" s="58">
        <v>3</v>
      </c>
    </row>
    <row r="55" spans="1:21" hidden="1">
      <c r="A55" s="47"/>
      <c r="B55" s="49" t="s">
        <v>1139</v>
      </c>
      <c r="C55" s="45">
        <f>A125197198L_Latest</f>
        <v>470.40800000000002</v>
      </c>
      <c r="D55" s="45">
        <f>A125202814K_Latest</f>
        <v>185.279</v>
      </c>
      <c r="E55" s="45">
        <f>A125200006A_Latest</f>
        <v>285.12900000000002</v>
      </c>
      <c r="F55" s="45">
        <f>A125198602W_Latest</f>
        <v>442.733</v>
      </c>
      <c r="G55" s="45">
        <f>A125204218A_Latest</f>
        <v>170.012</v>
      </c>
      <c r="H55" s="45">
        <f>A125201410W_Latest</f>
        <v>272.721</v>
      </c>
      <c r="I55" s="45">
        <f>A125197666R_Latest</f>
        <v>190.54300000000001</v>
      </c>
      <c r="J55" s="45">
        <f>A125203282A_Latest</f>
        <v>90.65</v>
      </c>
      <c r="K55" s="45">
        <f>A125200474R_Latest</f>
        <v>99.891999999999996</v>
      </c>
      <c r="L55" s="45">
        <f>A125199070L_Latest</f>
        <v>154.33000000000001</v>
      </c>
      <c r="M55" s="45">
        <f>A125204686R_Latest</f>
        <v>53.881999999999998</v>
      </c>
      <c r="N55" s="45">
        <f>A125201878C_Latest</f>
        <v>100.44799999999999</v>
      </c>
      <c r="O55" s="45">
        <f>A125199538J_Latest</f>
        <v>97.86</v>
      </c>
      <c r="P55" s="45">
        <f>A125205154V_Latest</f>
        <v>25.478999999999999</v>
      </c>
      <c r="Q55" s="45">
        <f>A125202346J_Latest</f>
        <v>72.381</v>
      </c>
      <c r="R55" s="45">
        <f>A125198134V_Latest</f>
        <v>27.673999999999999</v>
      </c>
      <c r="S55" s="45">
        <f>A125203750C_Latest</f>
        <v>15.266999999999999</v>
      </c>
      <c r="T55" s="45">
        <f>A125200942T_Latest</f>
        <v>12.407999999999999</v>
      </c>
      <c r="U55" s="58">
        <v>4</v>
      </c>
    </row>
    <row r="56" spans="1:21" hidden="1">
      <c r="A56" s="47"/>
      <c r="B56" s="50" t="s">
        <v>1140</v>
      </c>
      <c r="C56" s="45">
        <f>A125197174V_Latest</f>
        <v>779.91800000000001</v>
      </c>
      <c r="D56" s="45">
        <f>A125202790C_Latest</f>
        <v>323.19400000000002</v>
      </c>
      <c r="E56" s="45">
        <f>A125199982C_Latest</f>
        <v>456.72300000000001</v>
      </c>
      <c r="F56" s="45">
        <f>A125198578J_Latest</f>
        <v>750.26800000000003</v>
      </c>
      <c r="G56" s="45">
        <f>A125204194V_Latest</f>
        <v>305.79199999999997</v>
      </c>
      <c r="H56" s="45">
        <f>A125201386J_Latest</f>
        <v>444.476</v>
      </c>
      <c r="I56" s="45">
        <f>A125197642W_Latest</f>
        <v>316.87299999999999</v>
      </c>
      <c r="J56" s="45">
        <f>A125203258A_Latest</f>
        <v>150.495</v>
      </c>
      <c r="K56" s="45">
        <f>A125200450W_Latest</f>
        <v>166.37700000000001</v>
      </c>
      <c r="L56" s="45">
        <f>A125199046L_Latest</f>
        <v>265.31099999999998</v>
      </c>
      <c r="M56" s="45">
        <f>A125204662W_Latest</f>
        <v>99.176000000000002</v>
      </c>
      <c r="N56" s="45">
        <f>A125201854K_Latest</f>
        <v>166.13399999999999</v>
      </c>
      <c r="O56" s="45">
        <f>A125199514R_Latest</f>
        <v>168.084</v>
      </c>
      <c r="P56" s="45">
        <f>A125205130A_Latest</f>
        <v>56.12</v>
      </c>
      <c r="Q56" s="45">
        <f>A125202322R_Latest</f>
        <v>111.964</v>
      </c>
      <c r="R56" s="45">
        <f>A125198110A_Latest</f>
        <v>29.65</v>
      </c>
      <c r="S56" s="45">
        <f>A125203726C_Latest</f>
        <v>17.402999999999999</v>
      </c>
      <c r="T56" s="45">
        <f>A125200918T_Latest</f>
        <v>12.247</v>
      </c>
      <c r="U56" s="58">
        <v>5</v>
      </c>
    </row>
    <row r="57" spans="1:21" hidden="1">
      <c r="A57" s="47"/>
      <c r="B57" s="51" t="s">
        <v>1141</v>
      </c>
      <c r="C57" s="45">
        <f>A125197178C_Latest</f>
        <v>372.512</v>
      </c>
      <c r="D57" s="45">
        <f>A125202794L_Latest</f>
        <v>157.53899999999999</v>
      </c>
      <c r="E57" s="45">
        <f>A125199986L_Latest</f>
        <v>214.97300000000001</v>
      </c>
      <c r="F57" s="45">
        <f>A125198582X_Latest</f>
        <v>364.69200000000001</v>
      </c>
      <c r="G57" s="45">
        <f>A125204198C_Latest</f>
        <v>152.34899999999999</v>
      </c>
      <c r="H57" s="45">
        <f>A125201390X_Latest</f>
        <v>212.34299999999999</v>
      </c>
      <c r="I57" s="45">
        <f>A125197646F_Latest</f>
        <v>139.94999999999999</v>
      </c>
      <c r="J57" s="45">
        <f>A125203262T_Latest</f>
        <v>64.572000000000003</v>
      </c>
      <c r="K57" s="45">
        <f>A125200454F_Latest</f>
        <v>75.378</v>
      </c>
      <c r="L57" s="45">
        <f>A125199050C_Latest</f>
        <v>137.67500000000001</v>
      </c>
      <c r="M57" s="45">
        <f>A125204666F_Latest</f>
        <v>51.820999999999998</v>
      </c>
      <c r="N57" s="45">
        <f>A125201858V_Latest</f>
        <v>85.852999999999994</v>
      </c>
      <c r="O57" s="45">
        <f>A125199518X_Latest</f>
        <v>87.066999999999993</v>
      </c>
      <c r="P57" s="45">
        <f>A125205134K_Latest</f>
        <v>35.956000000000003</v>
      </c>
      <c r="Q57" s="45">
        <f>A125202326X_Latest</f>
        <v>51.112000000000002</v>
      </c>
      <c r="R57" s="45">
        <f>A125198114K_Latest</f>
        <v>7.819</v>
      </c>
      <c r="S57" s="45">
        <f>A125203730V_Latest</f>
        <v>5.19</v>
      </c>
      <c r="T57" s="45">
        <f>A125200922J_Latest</f>
        <v>2.63</v>
      </c>
      <c r="U57" s="58">
        <v>6</v>
      </c>
    </row>
    <row r="58" spans="1:21" hidden="1">
      <c r="A58" s="47"/>
      <c r="B58" s="52" t="s">
        <v>1142</v>
      </c>
      <c r="C58" s="45">
        <f>A125197182V_Latest</f>
        <v>407.40600000000001</v>
      </c>
      <c r="D58" s="45">
        <f>A125202798W_Latest</f>
        <v>165.65600000000001</v>
      </c>
      <c r="E58" s="45">
        <f>A125199990C_Latest</f>
        <v>241.751</v>
      </c>
      <c r="F58" s="45">
        <f>A125198586J_Latest</f>
        <v>385.57600000000002</v>
      </c>
      <c r="G58" s="45">
        <f>A125204202J_Latest</f>
        <v>153.44200000000001</v>
      </c>
      <c r="H58" s="45">
        <f>A125201394J_Latest</f>
        <v>232.13300000000001</v>
      </c>
      <c r="I58" s="45">
        <f>A125197650W_Latest</f>
        <v>176.923</v>
      </c>
      <c r="J58" s="45">
        <f>A125203266A_Latest</f>
        <v>85.923000000000002</v>
      </c>
      <c r="K58" s="45">
        <f>A125200458R_Latest</f>
        <v>91</v>
      </c>
      <c r="L58" s="45">
        <f>A125199054L_Latest</f>
        <v>127.636</v>
      </c>
      <c r="M58" s="45">
        <f>A125204670W_Latest</f>
        <v>47.354999999999997</v>
      </c>
      <c r="N58" s="45">
        <f>A125201862K_Latest</f>
        <v>80.281000000000006</v>
      </c>
      <c r="O58" s="45">
        <f>A125199522R_Latest</f>
        <v>81.016999999999996</v>
      </c>
      <c r="P58" s="45">
        <f>A125205138V_Latest</f>
        <v>20.164000000000001</v>
      </c>
      <c r="Q58" s="45">
        <f>A125202330R_Latest</f>
        <v>60.853000000000002</v>
      </c>
      <c r="R58" s="45">
        <f>A125198118V_Latest</f>
        <v>21.831</v>
      </c>
      <c r="S58" s="45">
        <f>A125203734C_Latest</f>
        <v>12.212999999999999</v>
      </c>
      <c r="T58" s="45">
        <f>A125200926T_Latest</f>
        <v>9.6170000000000009</v>
      </c>
      <c r="U58" s="58">
        <v>7</v>
      </c>
    </row>
    <row r="59" spans="1:21" hidden="1">
      <c r="A59" s="47"/>
      <c r="B59" s="53" t="s">
        <v>1143</v>
      </c>
      <c r="C59" s="45">
        <f>A125197162K_Latest</f>
        <v>109.926</v>
      </c>
      <c r="D59" s="45">
        <f>A125202778L_Latest</f>
        <v>36.534999999999997</v>
      </c>
      <c r="E59" s="45">
        <f>A125199970V_Latest</f>
        <v>73.391000000000005</v>
      </c>
      <c r="F59" s="45">
        <f>A125198566X_Latest</f>
        <v>102.876</v>
      </c>
      <c r="G59" s="45">
        <f>A125204182K_Latest</f>
        <v>32.274999999999999</v>
      </c>
      <c r="H59" s="45">
        <f>A125201374X_Latest</f>
        <v>70.600999999999999</v>
      </c>
      <c r="I59" s="45">
        <f>A125197630L_Latest</f>
        <v>28.722999999999999</v>
      </c>
      <c r="J59" s="45">
        <f>A125203246T_Latest</f>
        <v>9.8279999999999994</v>
      </c>
      <c r="K59" s="45">
        <f>A125200438F_Latest</f>
        <v>18.895</v>
      </c>
      <c r="L59" s="45">
        <f>A125199034C_Latest</f>
        <v>48.137999999999998</v>
      </c>
      <c r="M59" s="45">
        <f>A125204650L_Latest</f>
        <v>13.616</v>
      </c>
      <c r="N59" s="45">
        <f>A125201842A_Latest</f>
        <v>34.523000000000003</v>
      </c>
      <c r="O59" s="45">
        <f>A125199502F_Latest</f>
        <v>26.015000000000001</v>
      </c>
      <c r="P59" s="45">
        <f>A125205118K_Latest</f>
        <v>8.8320000000000007</v>
      </c>
      <c r="Q59" s="45">
        <f>A125202310F_Latest</f>
        <v>17.184000000000001</v>
      </c>
      <c r="R59" s="45">
        <f>A125198098W_Latest</f>
        <v>7.0490000000000004</v>
      </c>
      <c r="S59" s="45">
        <f>A125203714V_Latest</f>
        <v>4.2590000000000003</v>
      </c>
      <c r="T59" s="45">
        <f>A125200906J_Latest</f>
        <v>2.79</v>
      </c>
      <c r="U59" s="58">
        <v>8</v>
      </c>
    </row>
    <row r="60" spans="1:21" hidden="1">
      <c r="A60" s="47"/>
      <c r="B60" s="52" t="s">
        <v>1144</v>
      </c>
      <c r="C60" s="45">
        <f>A125197202T_Latest</f>
        <v>46.923999999999999</v>
      </c>
      <c r="D60" s="45">
        <f>A125202818V_Latest</f>
        <v>16.911000000000001</v>
      </c>
      <c r="E60" s="45">
        <f>A125200010T_Latest</f>
        <v>30.013000000000002</v>
      </c>
      <c r="F60" s="45">
        <f>A125198606F_Latest</f>
        <v>45.719000000000001</v>
      </c>
      <c r="G60" s="45">
        <f>A125204222T_Latest</f>
        <v>15.706</v>
      </c>
      <c r="H60" s="45">
        <f>A125201414F_Latest</f>
        <v>30.013000000000002</v>
      </c>
      <c r="I60" s="45">
        <f>A125197670F_Latest</f>
        <v>15.102</v>
      </c>
      <c r="J60" s="45">
        <f>A125203286K_Latest</f>
        <v>5.101</v>
      </c>
      <c r="K60" s="45">
        <f>A125200478X_Latest</f>
        <v>10.002000000000001</v>
      </c>
      <c r="L60" s="45">
        <f>A125199074W_Latest</f>
        <v>21.445</v>
      </c>
      <c r="M60" s="45">
        <f>A125204690F_Latest</f>
        <v>7.0880000000000001</v>
      </c>
      <c r="N60" s="45">
        <f>A125201882V_Latest</f>
        <v>14.356</v>
      </c>
      <c r="O60" s="45">
        <f>A125199542X_Latest</f>
        <v>9.1720000000000006</v>
      </c>
      <c r="P60" s="45">
        <f>A125205158C_Latest</f>
        <v>3.5169999999999999</v>
      </c>
      <c r="Q60" s="45">
        <f>A125202350X_Latest</f>
        <v>5.6550000000000002</v>
      </c>
      <c r="R60" s="45">
        <f>A125198138C_Latest</f>
        <v>1.2050000000000001</v>
      </c>
      <c r="S60" s="45">
        <f>A125203754L_Latest</f>
        <v>1.2050000000000001</v>
      </c>
      <c r="T60" s="45">
        <f>A125200946A_Latest</f>
        <v>0</v>
      </c>
      <c r="U60" s="58">
        <v>9</v>
      </c>
    </row>
    <row r="61" spans="1:21" hidden="1">
      <c r="A61" s="47"/>
      <c r="B61" s="52" t="s">
        <v>1145</v>
      </c>
      <c r="C61" s="45">
        <f>A125197186C_Latest</f>
        <v>63.002000000000002</v>
      </c>
      <c r="D61" s="45">
        <f>A125202802A_Latest</f>
        <v>19.623000000000001</v>
      </c>
      <c r="E61" s="45">
        <f>A125199994L_Latest</f>
        <v>43.378</v>
      </c>
      <c r="F61" s="45">
        <f>A125198590X_Latest</f>
        <v>57.158000000000001</v>
      </c>
      <c r="G61" s="45">
        <f>A125204206T_Latest</f>
        <v>16.568999999999999</v>
      </c>
      <c r="H61" s="45">
        <f>A125201398T_Latest</f>
        <v>40.588000000000001</v>
      </c>
      <c r="I61" s="45">
        <f>A125197654F_Latest</f>
        <v>13.62</v>
      </c>
      <c r="J61" s="45">
        <f>A125203270T_Latest</f>
        <v>4.7270000000000003</v>
      </c>
      <c r="K61" s="45">
        <f>A125200462F_Latest</f>
        <v>8.8930000000000007</v>
      </c>
      <c r="L61" s="45">
        <f>A125199058W_Latest</f>
        <v>26.693999999999999</v>
      </c>
      <c r="M61" s="45">
        <f>A125204674F_Latest</f>
        <v>6.5270000000000001</v>
      </c>
      <c r="N61" s="45">
        <f>A125201866V_Latest</f>
        <v>20.167000000000002</v>
      </c>
      <c r="O61" s="45">
        <f>A125199526X_Latest</f>
        <v>16.844000000000001</v>
      </c>
      <c r="P61" s="45">
        <f>A125205142K_Latest</f>
        <v>5.3150000000000004</v>
      </c>
      <c r="Q61" s="45">
        <f>A125202334X_Latest</f>
        <v>11.529</v>
      </c>
      <c r="R61" s="45">
        <f>A125198122K_Latest</f>
        <v>5.8440000000000003</v>
      </c>
      <c r="S61" s="45">
        <f>A125203738L_Latest</f>
        <v>3.0539999999999998</v>
      </c>
      <c r="T61" s="45">
        <f>A125200930J_Latest</f>
        <v>2.79</v>
      </c>
      <c r="U61" s="58">
        <v>10</v>
      </c>
    </row>
    <row r="62" spans="1:21" hidden="1">
      <c r="A62" s="47"/>
      <c r="B62" s="48" t="s">
        <v>1146</v>
      </c>
      <c r="C62" s="45">
        <f>A125197206A_Latest</f>
        <v>99.986999999999995</v>
      </c>
      <c r="D62" s="45">
        <f>A125202822K_Latest</f>
        <v>38.052</v>
      </c>
      <c r="E62" s="45">
        <f>A125200014A_Latest</f>
        <v>61.935000000000002</v>
      </c>
      <c r="F62" s="45">
        <f>A125198610W_Latest</f>
        <v>96.245999999999995</v>
      </c>
      <c r="G62" s="45">
        <f>A125204226A_Latest</f>
        <v>34.311</v>
      </c>
      <c r="H62" s="45">
        <f>A125201418R_Latest</f>
        <v>61.935000000000002</v>
      </c>
      <c r="I62" s="45">
        <f>A125197674R_Latest</f>
        <v>32.079000000000001</v>
      </c>
      <c r="J62" s="45">
        <f>A125203290A_Latest</f>
        <v>13.192</v>
      </c>
      <c r="K62" s="45">
        <f>A125200482R_Latest</f>
        <v>18.887</v>
      </c>
      <c r="L62" s="45">
        <f>A125199078F_Latest</f>
        <v>47.18</v>
      </c>
      <c r="M62" s="45">
        <f>A125204694R_Latest</f>
        <v>15.242000000000001</v>
      </c>
      <c r="N62" s="45">
        <f>A125201886C_Latest</f>
        <v>31.937999999999999</v>
      </c>
      <c r="O62" s="45">
        <f>A125199546J_Latest</f>
        <v>16.986999999999998</v>
      </c>
      <c r="P62" s="45">
        <f>A125205162V_Latest</f>
        <v>5.8760000000000003</v>
      </c>
      <c r="Q62" s="45">
        <f>A125202354J_Latest</f>
        <v>11.111000000000001</v>
      </c>
      <c r="R62" s="45">
        <f>A125198142V_Latest</f>
        <v>3.7410000000000001</v>
      </c>
      <c r="S62" s="45">
        <f>A125203758W_Latest</f>
        <v>3.7410000000000001</v>
      </c>
      <c r="T62" s="45">
        <f>A125200950T_Latest</f>
        <v>0</v>
      </c>
      <c r="U62" s="58">
        <v>11</v>
      </c>
    </row>
    <row r="63" spans="1:21" hidden="1">
      <c r="A63" s="47"/>
      <c r="B63" s="54" t="s">
        <v>1147</v>
      </c>
      <c r="C63" s="45">
        <f>A125197166V_Latest</f>
        <v>22.442</v>
      </c>
      <c r="D63" s="45">
        <f>A125202782C_Latest</f>
        <v>7.3049999999999997</v>
      </c>
      <c r="E63" s="45">
        <f>A125199974C_Latest</f>
        <v>15.137</v>
      </c>
      <c r="F63" s="45">
        <f>A125198570R_Latest</f>
        <v>21.721</v>
      </c>
      <c r="G63" s="45">
        <f>A125204186V_Latest</f>
        <v>6.5839999999999996</v>
      </c>
      <c r="H63" s="45">
        <f>A125201378J_Latest</f>
        <v>15.137</v>
      </c>
      <c r="I63" s="45">
        <f>A125197634W_Latest</f>
        <v>7.8120000000000003</v>
      </c>
      <c r="J63" s="45">
        <f>A125203250J_Latest</f>
        <v>3.121</v>
      </c>
      <c r="K63" s="45">
        <f>A125200442W_Latest</f>
        <v>4.6900000000000004</v>
      </c>
      <c r="L63" s="45">
        <f>A125199038L_Latest</f>
        <v>8.3239999999999998</v>
      </c>
      <c r="M63" s="45">
        <f>A125204654W_Latest</f>
        <v>1.601</v>
      </c>
      <c r="N63" s="45">
        <f>A125201846K_Latest</f>
        <v>6.7229999999999999</v>
      </c>
      <c r="O63" s="45">
        <f>A125199506R_Latest</f>
        <v>5.585</v>
      </c>
      <c r="P63" s="45">
        <f>A125205122A_Latest</f>
        <v>1.861</v>
      </c>
      <c r="Q63" s="45">
        <f>A125202314R_Latest</f>
        <v>3.7240000000000002</v>
      </c>
      <c r="R63" s="45">
        <f>A125198102A_Latest</f>
        <v>0.72099999999999997</v>
      </c>
      <c r="S63" s="45">
        <f>A125203718C_Latest</f>
        <v>0.72099999999999997</v>
      </c>
      <c r="T63" s="45">
        <f>A125200910X_Latest</f>
        <v>0</v>
      </c>
      <c r="U63" s="58">
        <v>12</v>
      </c>
    </row>
    <row r="64" spans="1:21" hidden="1">
      <c r="A64" s="47"/>
      <c r="B64" s="54" t="s">
        <v>1148</v>
      </c>
      <c r="C64" s="45">
        <f>A125197158V_Latest</f>
        <v>77.545000000000002</v>
      </c>
      <c r="D64" s="45">
        <f>A125202774C_Latest</f>
        <v>30.747</v>
      </c>
      <c r="E64" s="45">
        <f>A125199966C_Latest</f>
        <v>46.798000000000002</v>
      </c>
      <c r="F64" s="45">
        <f>A125198562R_Latest</f>
        <v>74.525999999999996</v>
      </c>
      <c r="G64" s="45">
        <f>A125204178V_Latest</f>
        <v>27.727</v>
      </c>
      <c r="H64" s="45">
        <f>A125201370R_Latest</f>
        <v>46.798000000000002</v>
      </c>
      <c r="I64" s="45">
        <f>A125197626W_Latest</f>
        <v>24.268000000000001</v>
      </c>
      <c r="J64" s="45">
        <f>A125203242J_Latest</f>
        <v>10.071</v>
      </c>
      <c r="K64" s="45">
        <f>A125200434W_Latest</f>
        <v>14.196</v>
      </c>
      <c r="L64" s="45">
        <f>A125199030V_Latest</f>
        <v>38.856000000000002</v>
      </c>
      <c r="M64" s="45">
        <f>A125204646W_Latest</f>
        <v>13.641</v>
      </c>
      <c r="N64" s="45">
        <f>A125201838K_Latest</f>
        <v>25.215</v>
      </c>
      <c r="O64" s="45">
        <f>A125199498A_Latest</f>
        <v>11.401999999999999</v>
      </c>
      <c r="P64" s="45">
        <f>A125205114A_Latest</f>
        <v>4.0149999999999997</v>
      </c>
      <c r="Q64" s="45">
        <f>A125202306R_Latest</f>
        <v>7.3869999999999996</v>
      </c>
      <c r="R64" s="45">
        <f>A125198094L_Latest</f>
        <v>3.02</v>
      </c>
      <c r="S64" s="45">
        <f>A125203710K_Latest</f>
        <v>3.02</v>
      </c>
      <c r="T64" s="45">
        <f>A125200902X_Latest</f>
        <v>0</v>
      </c>
      <c r="U64" s="58">
        <v>13</v>
      </c>
    </row>
    <row r="65" spans="1:21" hidden="1">
      <c r="A65" s="47"/>
      <c r="B65" s="54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</row>
    <row r="66" spans="1:21" hidden="1">
      <c r="A66" s="47"/>
      <c r="B66" s="54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</row>
    <row r="67" spans="1:21" hidden="1">
      <c r="A67" s="47"/>
      <c r="B67" s="48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</row>
    <row r="68" spans="1:21" hidden="1">
      <c r="A68" s="57"/>
      <c r="B68" s="56"/>
      <c r="C68" s="59">
        <v>1</v>
      </c>
      <c r="D68" s="59">
        <v>2</v>
      </c>
      <c r="E68" s="59">
        <v>3</v>
      </c>
      <c r="F68" s="59">
        <v>4</v>
      </c>
      <c r="G68" s="59">
        <v>5</v>
      </c>
      <c r="H68" s="59">
        <v>6</v>
      </c>
      <c r="I68" s="59">
        <v>7</v>
      </c>
      <c r="J68" s="59">
        <v>8</v>
      </c>
      <c r="K68" s="59">
        <v>9</v>
      </c>
      <c r="L68" s="59">
        <v>10</v>
      </c>
      <c r="M68" s="59">
        <v>11</v>
      </c>
      <c r="N68" s="59">
        <v>12</v>
      </c>
      <c r="O68" s="59">
        <v>13</v>
      </c>
      <c r="P68" s="59">
        <v>14</v>
      </c>
      <c r="Q68" s="59">
        <v>15</v>
      </c>
      <c r="R68" s="59">
        <v>16</v>
      </c>
      <c r="S68" s="59">
        <v>17</v>
      </c>
      <c r="T68" s="59">
        <v>18</v>
      </c>
    </row>
    <row r="69" spans="1:21" hidden="1">
      <c r="A69" s="36"/>
      <c r="B69" s="36"/>
      <c r="C69" s="73" t="s">
        <v>1129</v>
      </c>
      <c r="D69" s="73"/>
      <c r="E69" s="73"/>
      <c r="F69" s="73" t="s">
        <v>1149</v>
      </c>
      <c r="G69" s="73"/>
      <c r="H69" s="73"/>
      <c r="I69" s="73" t="s">
        <v>1150</v>
      </c>
      <c r="J69" s="73"/>
      <c r="K69" s="73"/>
      <c r="L69" s="73" t="s">
        <v>1151</v>
      </c>
      <c r="M69" s="73"/>
      <c r="N69" s="73"/>
      <c r="O69" s="73" t="s">
        <v>1152</v>
      </c>
      <c r="P69" s="73"/>
      <c r="Q69" s="73"/>
      <c r="R69" s="73" t="s">
        <v>1153</v>
      </c>
      <c r="S69" s="73"/>
      <c r="T69" s="73"/>
    </row>
    <row r="70" spans="1:21" hidden="1">
      <c r="A70" s="36"/>
      <c r="B70" s="36"/>
      <c r="C70" s="37" t="s">
        <v>1131</v>
      </c>
      <c r="D70" s="37" t="s">
        <v>1132</v>
      </c>
      <c r="E70" s="37" t="s">
        <v>1133</v>
      </c>
      <c r="F70" s="37" t="s">
        <v>1131</v>
      </c>
      <c r="G70" s="37" t="s">
        <v>1132</v>
      </c>
      <c r="H70" s="37" t="s">
        <v>1133</v>
      </c>
      <c r="I70" s="37" t="s">
        <v>1131</v>
      </c>
      <c r="J70" s="37" t="s">
        <v>1132</v>
      </c>
      <c r="K70" s="37" t="s">
        <v>1133</v>
      </c>
      <c r="L70" s="37" t="s">
        <v>1131</v>
      </c>
      <c r="M70" s="37" t="s">
        <v>1132</v>
      </c>
      <c r="N70" s="37" t="s">
        <v>1133</v>
      </c>
      <c r="O70" s="37" t="s">
        <v>1131</v>
      </c>
      <c r="P70" s="37" t="s">
        <v>1132</v>
      </c>
      <c r="Q70" s="37" t="s">
        <v>1133</v>
      </c>
      <c r="R70" s="37" t="s">
        <v>1131</v>
      </c>
      <c r="S70" s="37" t="s">
        <v>1132</v>
      </c>
      <c r="T70" s="37" t="s">
        <v>1133</v>
      </c>
    </row>
    <row r="71" spans="1:21" hidden="1">
      <c r="A71" s="36"/>
      <c r="B71" s="36"/>
      <c r="C71" s="40" t="s">
        <v>1134</v>
      </c>
      <c r="D71" s="40" t="s">
        <v>1134</v>
      </c>
      <c r="E71" s="40" t="s">
        <v>1134</v>
      </c>
      <c r="F71" s="40" t="s">
        <v>1134</v>
      </c>
      <c r="G71" s="40" t="s">
        <v>1134</v>
      </c>
      <c r="H71" s="40" t="s">
        <v>1134</v>
      </c>
      <c r="I71" s="40" t="s">
        <v>1134</v>
      </c>
      <c r="J71" s="40" t="s">
        <v>1134</v>
      </c>
      <c r="K71" s="40" t="s">
        <v>1134</v>
      </c>
      <c r="L71" s="40" t="s">
        <v>1134</v>
      </c>
      <c r="M71" s="40" t="s">
        <v>1134</v>
      </c>
      <c r="N71" s="40" t="s">
        <v>1134</v>
      </c>
      <c r="O71" s="40" t="s">
        <v>1134</v>
      </c>
      <c r="P71" s="40" t="s">
        <v>1134</v>
      </c>
      <c r="Q71" s="40" t="s">
        <v>1134</v>
      </c>
      <c r="R71" s="40" t="s">
        <v>1134</v>
      </c>
      <c r="S71" s="40" t="s">
        <v>1134</v>
      </c>
      <c r="T71" s="40" t="s">
        <v>1134</v>
      </c>
    </row>
    <row r="72" spans="1:21" hidden="1">
      <c r="A72" s="41" t="s">
        <v>1135</v>
      </c>
      <c r="B72" s="36"/>
      <c r="C72" s="40"/>
      <c r="D72" s="40"/>
      <c r="E72" s="40"/>
      <c r="F72" s="42"/>
      <c r="G72" s="63"/>
      <c r="H72" s="63"/>
    </row>
    <row r="73" spans="1:21" hidden="1">
      <c r="A73" s="43"/>
      <c r="B73" s="44" t="s">
        <v>1136</v>
      </c>
      <c r="C73" s="46" t="s">
        <v>262</v>
      </c>
      <c r="D73" s="46" t="s">
        <v>263</v>
      </c>
      <c r="E73" s="46" t="s">
        <v>264</v>
      </c>
      <c r="F73" s="46" t="s">
        <v>301</v>
      </c>
      <c r="G73" s="46" t="s">
        <v>302</v>
      </c>
      <c r="H73" s="46" t="s">
        <v>303</v>
      </c>
      <c r="I73" s="46" t="s">
        <v>340</v>
      </c>
      <c r="J73" s="46" t="s">
        <v>341</v>
      </c>
      <c r="K73" s="46" t="s">
        <v>342</v>
      </c>
      <c r="L73" s="46" t="s">
        <v>379</v>
      </c>
      <c r="M73" s="46" t="s">
        <v>380</v>
      </c>
      <c r="N73" s="46" t="s">
        <v>381</v>
      </c>
      <c r="O73" s="46" t="s">
        <v>418</v>
      </c>
      <c r="P73" s="46" t="s">
        <v>419</v>
      </c>
      <c r="Q73" s="46" t="s">
        <v>420</v>
      </c>
      <c r="R73" s="46" t="s">
        <v>457</v>
      </c>
      <c r="S73" s="46" t="s">
        <v>458</v>
      </c>
      <c r="T73" s="46" t="s">
        <v>459</v>
      </c>
      <c r="U73" s="58">
        <v>1</v>
      </c>
    </row>
    <row r="74" spans="1:21" hidden="1">
      <c r="A74" s="47"/>
      <c r="B74" s="48" t="s">
        <v>1137</v>
      </c>
      <c r="C74" s="46" t="s">
        <v>265</v>
      </c>
      <c r="D74" s="46" t="s">
        <v>266</v>
      </c>
      <c r="E74" s="46" t="s">
        <v>267</v>
      </c>
      <c r="F74" s="46" t="s">
        <v>304</v>
      </c>
      <c r="G74" s="46" t="s">
        <v>305</v>
      </c>
      <c r="H74" s="46" t="s">
        <v>306</v>
      </c>
      <c r="I74" s="46" t="s">
        <v>343</v>
      </c>
      <c r="J74" s="46" t="s">
        <v>344</v>
      </c>
      <c r="K74" s="46" t="s">
        <v>345</v>
      </c>
      <c r="L74" s="46" t="s">
        <v>382</v>
      </c>
      <c r="M74" s="46" t="s">
        <v>383</v>
      </c>
      <c r="N74" s="46" t="s">
        <v>384</v>
      </c>
      <c r="O74" s="46" t="s">
        <v>421</v>
      </c>
      <c r="P74" s="46" t="s">
        <v>422</v>
      </c>
      <c r="Q74" s="46" t="s">
        <v>423</v>
      </c>
      <c r="R74" s="46" t="s">
        <v>460</v>
      </c>
      <c r="S74" s="46" t="s">
        <v>461</v>
      </c>
      <c r="T74" s="46" t="s">
        <v>462</v>
      </c>
      <c r="U74" s="58">
        <v>2</v>
      </c>
    </row>
    <row r="75" spans="1:21" hidden="1">
      <c r="A75" s="47"/>
      <c r="B75" s="49" t="s">
        <v>1138</v>
      </c>
      <c r="C75" s="46" t="s">
        <v>268</v>
      </c>
      <c r="D75" s="46" t="s">
        <v>269</v>
      </c>
      <c r="E75" s="46" t="s">
        <v>270</v>
      </c>
      <c r="F75" s="46" t="s">
        <v>307</v>
      </c>
      <c r="G75" s="46" t="s">
        <v>308</v>
      </c>
      <c r="H75" s="46" t="s">
        <v>309</v>
      </c>
      <c r="I75" s="46" t="s">
        <v>346</v>
      </c>
      <c r="J75" s="46" t="s">
        <v>347</v>
      </c>
      <c r="K75" s="46" t="s">
        <v>348</v>
      </c>
      <c r="L75" s="46" t="s">
        <v>385</v>
      </c>
      <c r="M75" s="46" t="s">
        <v>386</v>
      </c>
      <c r="N75" s="46" t="s">
        <v>387</v>
      </c>
      <c r="O75" s="46" t="s">
        <v>424</v>
      </c>
      <c r="P75" s="46" t="s">
        <v>425</v>
      </c>
      <c r="Q75" s="46" t="s">
        <v>426</v>
      </c>
      <c r="R75" s="46" t="s">
        <v>463</v>
      </c>
      <c r="S75" s="46" t="s">
        <v>464</v>
      </c>
      <c r="T75" s="46" t="s">
        <v>465</v>
      </c>
      <c r="U75" s="58">
        <v>3</v>
      </c>
    </row>
    <row r="76" spans="1:21" hidden="1">
      <c r="A76" s="47"/>
      <c r="B76" s="49" t="s">
        <v>1139</v>
      </c>
      <c r="C76" s="46" t="s">
        <v>271</v>
      </c>
      <c r="D76" s="46" t="s">
        <v>272</v>
      </c>
      <c r="E76" s="46" t="s">
        <v>273</v>
      </c>
      <c r="F76" s="46" t="s">
        <v>310</v>
      </c>
      <c r="G76" s="46" t="s">
        <v>311</v>
      </c>
      <c r="H76" s="46" t="s">
        <v>312</v>
      </c>
      <c r="I76" s="46" t="s">
        <v>349</v>
      </c>
      <c r="J76" s="46" t="s">
        <v>350</v>
      </c>
      <c r="K76" s="46" t="s">
        <v>351</v>
      </c>
      <c r="L76" s="46" t="s">
        <v>388</v>
      </c>
      <c r="M76" s="46" t="s">
        <v>389</v>
      </c>
      <c r="N76" s="46" t="s">
        <v>390</v>
      </c>
      <c r="O76" s="46" t="s">
        <v>427</v>
      </c>
      <c r="P76" s="46" t="s">
        <v>428</v>
      </c>
      <c r="Q76" s="46" t="s">
        <v>429</v>
      </c>
      <c r="R76" s="46" t="s">
        <v>466</v>
      </c>
      <c r="S76" s="46" t="s">
        <v>467</v>
      </c>
      <c r="T76" s="46" t="s">
        <v>468</v>
      </c>
      <c r="U76" s="58">
        <v>4</v>
      </c>
    </row>
    <row r="77" spans="1:21" hidden="1">
      <c r="A77" s="47"/>
      <c r="B77" s="50" t="s">
        <v>1140</v>
      </c>
      <c r="C77" s="46" t="s">
        <v>274</v>
      </c>
      <c r="D77" s="46" t="s">
        <v>275</v>
      </c>
      <c r="E77" s="46" t="s">
        <v>276</v>
      </c>
      <c r="F77" s="46" t="s">
        <v>313</v>
      </c>
      <c r="G77" s="46" t="s">
        <v>314</v>
      </c>
      <c r="H77" s="46" t="s">
        <v>315</v>
      </c>
      <c r="I77" s="46" t="s">
        <v>352</v>
      </c>
      <c r="J77" s="46" t="s">
        <v>353</v>
      </c>
      <c r="K77" s="46" t="s">
        <v>354</v>
      </c>
      <c r="L77" s="46" t="s">
        <v>391</v>
      </c>
      <c r="M77" s="46" t="s">
        <v>392</v>
      </c>
      <c r="N77" s="46" t="s">
        <v>393</v>
      </c>
      <c r="O77" s="46" t="s">
        <v>430</v>
      </c>
      <c r="P77" s="46" t="s">
        <v>431</v>
      </c>
      <c r="Q77" s="46" t="s">
        <v>432</v>
      </c>
      <c r="R77" s="46" t="s">
        <v>469</v>
      </c>
      <c r="S77" s="46" t="s">
        <v>470</v>
      </c>
      <c r="T77" s="46" t="s">
        <v>471</v>
      </c>
      <c r="U77" s="58">
        <v>5</v>
      </c>
    </row>
    <row r="78" spans="1:21" hidden="1">
      <c r="A78" s="47"/>
      <c r="B78" s="51" t="s">
        <v>1141</v>
      </c>
      <c r="C78" s="46" t="s">
        <v>277</v>
      </c>
      <c r="D78" s="46" t="s">
        <v>278</v>
      </c>
      <c r="E78" s="46" t="s">
        <v>279</v>
      </c>
      <c r="F78" s="46" t="s">
        <v>316</v>
      </c>
      <c r="G78" s="46" t="s">
        <v>317</v>
      </c>
      <c r="H78" s="46" t="s">
        <v>318</v>
      </c>
      <c r="I78" s="46" t="s">
        <v>355</v>
      </c>
      <c r="J78" s="46" t="s">
        <v>356</v>
      </c>
      <c r="K78" s="46" t="s">
        <v>357</v>
      </c>
      <c r="L78" s="46" t="s">
        <v>394</v>
      </c>
      <c r="M78" s="46" t="s">
        <v>395</v>
      </c>
      <c r="N78" s="46" t="s">
        <v>396</v>
      </c>
      <c r="O78" s="46" t="s">
        <v>433</v>
      </c>
      <c r="P78" s="46" t="s">
        <v>434</v>
      </c>
      <c r="Q78" s="46" t="s">
        <v>435</v>
      </c>
      <c r="R78" s="46" t="s">
        <v>472</v>
      </c>
      <c r="S78" s="46" t="s">
        <v>473</v>
      </c>
      <c r="T78" s="46" t="s">
        <v>474</v>
      </c>
      <c r="U78" s="58">
        <v>6</v>
      </c>
    </row>
    <row r="79" spans="1:21" hidden="1">
      <c r="A79" s="47"/>
      <c r="B79" s="52" t="s">
        <v>1142</v>
      </c>
      <c r="C79" s="46" t="s">
        <v>280</v>
      </c>
      <c r="D79" s="46" t="s">
        <v>281</v>
      </c>
      <c r="E79" s="46" t="s">
        <v>282</v>
      </c>
      <c r="F79" s="46" t="s">
        <v>319</v>
      </c>
      <c r="G79" s="46" t="s">
        <v>320</v>
      </c>
      <c r="H79" s="46" t="s">
        <v>321</v>
      </c>
      <c r="I79" s="46" t="s">
        <v>358</v>
      </c>
      <c r="J79" s="46" t="s">
        <v>359</v>
      </c>
      <c r="K79" s="46" t="s">
        <v>360</v>
      </c>
      <c r="L79" s="46" t="s">
        <v>397</v>
      </c>
      <c r="M79" s="46" t="s">
        <v>398</v>
      </c>
      <c r="N79" s="46" t="s">
        <v>399</v>
      </c>
      <c r="O79" s="46" t="s">
        <v>436</v>
      </c>
      <c r="P79" s="46" t="s">
        <v>437</v>
      </c>
      <c r="Q79" s="46" t="s">
        <v>438</v>
      </c>
      <c r="R79" s="46" t="s">
        <v>475</v>
      </c>
      <c r="S79" s="46" t="s">
        <v>476</v>
      </c>
      <c r="T79" s="46" t="s">
        <v>477</v>
      </c>
      <c r="U79" s="58">
        <v>7</v>
      </c>
    </row>
    <row r="80" spans="1:21" hidden="1">
      <c r="A80" s="47"/>
      <c r="B80" s="53" t="s">
        <v>1143</v>
      </c>
      <c r="C80" s="46" t="s">
        <v>283</v>
      </c>
      <c r="D80" s="46" t="s">
        <v>284</v>
      </c>
      <c r="E80" s="46" t="s">
        <v>285</v>
      </c>
      <c r="F80" s="46" t="s">
        <v>322</v>
      </c>
      <c r="G80" s="46" t="s">
        <v>323</v>
      </c>
      <c r="H80" s="46" t="s">
        <v>324</v>
      </c>
      <c r="I80" s="46" t="s">
        <v>361</v>
      </c>
      <c r="J80" s="46" t="s">
        <v>362</v>
      </c>
      <c r="K80" s="46" t="s">
        <v>363</v>
      </c>
      <c r="L80" s="46" t="s">
        <v>400</v>
      </c>
      <c r="M80" s="46" t="s">
        <v>401</v>
      </c>
      <c r="N80" s="46" t="s">
        <v>402</v>
      </c>
      <c r="O80" s="46" t="s">
        <v>439</v>
      </c>
      <c r="P80" s="46" t="s">
        <v>440</v>
      </c>
      <c r="Q80" s="46" t="s">
        <v>441</v>
      </c>
      <c r="R80" s="46" t="s">
        <v>478</v>
      </c>
      <c r="S80" s="46" t="s">
        <v>479</v>
      </c>
      <c r="T80" s="46" t="s">
        <v>480</v>
      </c>
      <c r="U80" s="58">
        <v>8</v>
      </c>
    </row>
    <row r="81" spans="1:21" hidden="1">
      <c r="A81" s="47"/>
      <c r="B81" s="52" t="s">
        <v>1144</v>
      </c>
      <c r="C81" s="46" t="s">
        <v>286</v>
      </c>
      <c r="D81" s="46" t="s">
        <v>287</v>
      </c>
      <c r="E81" s="46" t="s">
        <v>288</v>
      </c>
      <c r="F81" s="46" t="s">
        <v>325</v>
      </c>
      <c r="G81" s="46" t="s">
        <v>326</v>
      </c>
      <c r="H81" s="46" t="s">
        <v>327</v>
      </c>
      <c r="I81" s="46" t="s">
        <v>364</v>
      </c>
      <c r="J81" s="46" t="s">
        <v>365</v>
      </c>
      <c r="K81" s="46" t="s">
        <v>366</v>
      </c>
      <c r="L81" s="46" t="s">
        <v>403</v>
      </c>
      <c r="M81" s="46" t="s">
        <v>404</v>
      </c>
      <c r="N81" s="46" t="s">
        <v>405</v>
      </c>
      <c r="O81" s="46" t="s">
        <v>442</v>
      </c>
      <c r="P81" s="46" t="s">
        <v>443</v>
      </c>
      <c r="Q81" s="46" t="s">
        <v>444</v>
      </c>
      <c r="R81" s="46" t="s">
        <v>481</v>
      </c>
      <c r="S81" s="46" t="s">
        <v>482</v>
      </c>
      <c r="T81" s="46" t="s">
        <v>483</v>
      </c>
      <c r="U81" s="58">
        <v>9</v>
      </c>
    </row>
    <row r="82" spans="1:21" hidden="1">
      <c r="A82" s="47"/>
      <c r="B82" s="52" t="s">
        <v>1145</v>
      </c>
      <c r="C82" s="46" t="s">
        <v>289</v>
      </c>
      <c r="D82" s="46" t="s">
        <v>290</v>
      </c>
      <c r="E82" s="46" t="s">
        <v>291</v>
      </c>
      <c r="F82" s="46" t="s">
        <v>328</v>
      </c>
      <c r="G82" s="46" t="s">
        <v>329</v>
      </c>
      <c r="H82" s="46" t="s">
        <v>330</v>
      </c>
      <c r="I82" s="46" t="s">
        <v>367</v>
      </c>
      <c r="J82" s="46" t="s">
        <v>368</v>
      </c>
      <c r="K82" s="46" t="s">
        <v>369</v>
      </c>
      <c r="L82" s="46" t="s">
        <v>406</v>
      </c>
      <c r="M82" s="46" t="s">
        <v>407</v>
      </c>
      <c r="N82" s="46" t="s">
        <v>408</v>
      </c>
      <c r="O82" s="46" t="s">
        <v>445</v>
      </c>
      <c r="P82" s="46" t="s">
        <v>446</v>
      </c>
      <c r="Q82" s="46" t="s">
        <v>447</v>
      </c>
      <c r="R82" s="46" t="s">
        <v>484</v>
      </c>
      <c r="S82" s="46" t="s">
        <v>485</v>
      </c>
      <c r="T82" s="46" t="s">
        <v>486</v>
      </c>
      <c r="U82" s="58">
        <v>10</v>
      </c>
    </row>
    <row r="83" spans="1:21" hidden="1">
      <c r="A83" s="47"/>
      <c r="B83" s="48" t="s">
        <v>1146</v>
      </c>
      <c r="C83" s="46" t="s">
        <v>292</v>
      </c>
      <c r="D83" s="46" t="s">
        <v>293</v>
      </c>
      <c r="E83" s="46" t="s">
        <v>294</v>
      </c>
      <c r="F83" s="46" t="s">
        <v>331</v>
      </c>
      <c r="G83" s="46" t="s">
        <v>332</v>
      </c>
      <c r="H83" s="46" t="s">
        <v>333</v>
      </c>
      <c r="I83" s="46" t="s">
        <v>370</v>
      </c>
      <c r="J83" s="46" t="s">
        <v>371</v>
      </c>
      <c r="K83" s="46" t="s">
        <v>372</v>
      </c>
      <c r="L83" s="46" t="s">
        <v>409</v>
      </c>
      <c r="M83" s="46" t="s">
        <v>410</v>
      </c>
      <c r="N83" s="46" t="s">
        <v>411</v>
      </c>
      <c r="O83" s="46" t="s">
        <v>448</v>
      </c>
      <c r="P83" s="46" t="s">
        <v>449</v>
      </c>
      <c r="Q83" s="46" t="s">
        <v>450</v>
      </c>
      <c r="R83" s="46" t="s">
        <v>487</v>
      </c>
      <c r="S83" s="46" t="s">
        <v>488</v>
      </c>
      <c r="T83" s="46" t="s">
        <v>489</v>
      </c>
      <c r="U83" s="58">
        <v>11</v>
      </c>
    </row>
    <row r="84" spans="1:21" hidden="1">
      <c r="A84" s="47"/>
      <c r="B84" s="54" t="s">
        <v>1147</v>
      </c>
      <c r="C84" s="46" t="s">
        <v>295</v>
      </c>
      <c r="D84" s="46" t="s">
        <v>296</v>
      </c>
      <c r="E84" s="46" t="s">
        <v>297</v>
      </c>
      <c r="F84" s="46" t="s">
        <v>334</v>
      </c>
      <c r="G84" s="46" t="s">
        <v>335</v>
      </c>
      <c r="H84" s="46" t="s">
        <v>336</v>
      </c>
      <c r="I84" s="46" t="s">
        <v>373</v>
      </c>
      <c r="J84" s="46" t="s">
        <v>374</v>
      </c>
      <c r="K84" s="46" t="s">
        <v>375</v>
      </c>
      <c r="L84" s="46" t="s">
        <v>412</v>
      </c>
      <c r="M84" s="46" t="s">
        <v>413</v>
      </c>
      <c r="N84" s="46" t="s">
        <v>414</v>
      </c>
      <c r="O84" s="46" t="s">
        <v>451</v>
      </c>
      <c r="P84" s="46" t="s">
        <v>452</v>
      </c>
      <c r="Q84" s="46" t="s">
        <v>453</v>
      </c>
      <c r="R84" s="46" t="s">
        <v>490</v>
      </c>
      <c r="S84" s="46" t="s">
        <v>491</v>
      </c>
      <c r="T84" s="46" t="s">
        <v>492</v>
      </c>
      <c r="U84" s="58">
        <v>12</v>
      </c>
    </row>
    <row r="85" spans="1:21" hidden="1">
      <c r="A85" s="47"/>
      <c r="B85" s="54" t="s">
        <v>1148</v>
      </c>
      <c r="C85" s="46" t="s">
        <v>298</v>
      </c>
      <c r="D85" s="46" t="s">
        <v>299</v>
      </c>
      <c r="E85" s="46" t="s">
        <v>300</v>
      </c>
      <c r="F85" s="46" t="s">
        <v>337</v>
      </c>
      <c r="G85" s="46" t="s">
        <v>338</v>
      </c>
      <c r="H85" s="46" t="s">
        <v>339</v>
      </c>
      <c r="I85" s="46" t="s">
        <v>376</v>
      </c>
      <c r="J85" s="46" t="s">
        <v>377</v>
      </c>
      <c r="K85" s="46" t="s">
        <v>378</v>
      </c>
      <c r="L85" s="46" t="s">
        <v>415</v>
      </c>
      <c r="M85" s="46" t="s">
        <v>416</v>
      </c>
      <c r="N85" s="46" t="s">
        <v>417</v>
      </c>
      <c r="O85" s="46" t="s">
        <v>454</v>
      </c>
      <c r="P85" s="46" t="s">
        <v>455</v>
      </c>
      <c r="Q85" s="46" t="s">
        <v>456</v>
      </c>
      <c r="R85" s="46" t="s">
        <v>493</v>
      </c>
      <c r="S85" s="46" t="s">
        <v>494</v>
      </c>
      <c r="T85" s="46" t="s">
        <v>495</v>
      </c>
      <c r="U85" s="58">
        <v>13</v>
      </c>
    </row>
    <row r="86" spans="1:21" hidden="1">
      <c r="A86" s="47"/>
      <c r="B86" s="48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</row>
    <row r="87" spans="1:21">
      <c r="A87" s="47"/>
      <c r="B87" s="48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</row>
    <row r="88" spans="1:21">
      <c r="A88" s="47"/>
      <c r="B88" s="48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</row>
    <row r="89" spans="1:21">
      <c r="B89" s="57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</row>
    <row r="90" spans="1:21" ht="15" customHeight="1">
      <c r="B90" s="57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</row>
    <row r="91" spans="1:21" ht="15" customHeight="1"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</row>
  </sheetData>
  <mergeCells count="19">
    <mergeCell ref="R69:T69"/>
    <mergeCell ref="C48:E48"/>
    <mergeCell ref="F48:H48"/>
    <mergeCell ref="I48:K48"/>
    <mergeCell ref="L48:N48"/>
    <mergeCell ref="O48:Q48"/>
    <mergeCell ref="R48:T48"/>
    <mergeCell ref="C69:E69"/>
    <mergeCell ref="F69:H69"/>
    <mergeCell ref="I69:K69"/>
    <mergeCell ref="L69:N69"/>
    <mergeCell ref="O69:Q69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80074641-4477-42B9-A739-D20B751A73B4}">
      <formula1>$B$31:$B$36</formula1>
    </dataValidation>
  </dataValidations>
  <hyperlinks>
    <hyperlink ref="A29" r:id="rId1" display="http://www.abs.gov.au/websitedbs/d3310114.nsf/Home/©+Copyright?OpenDocument" xr:uid="{905D1EEB-B4DE-45E0-B7A0-67E9BF16E9A4}"/>
    <hyperlink ref="C73" location="A125197190V" display="A125197190V" xr:uid="{67EF30DF-BF4D-468E-8993-D0A896C8C5CC}"/>
    <hyperlink ref="C74" location="A125197170K" display="A125197170K" xr:uid="{C12C11F0-C5E4-4B9D-A1F1-5320D31EB1FF}"/>
    <hyperlink ref="C75" location="A125197194C" display="A125197194C" xr:uid="{AEE0490B-7248-4AF8-BCC1-970B36781B23}"/>
    <hyperlink ref="C76" location="A125197198L" display="A125197198L" xr:uid="{E3662E26-E13B-4B55-BF69-C1D4E691A7E5}"/>
    <hyperlink ref="C77" location="A125197174V" display="A125197174V" xr:uid="{D9727862-6CF8-4474-A43F-97105D5EB5BB}"/>
    <hyperlink ref="C78" location="A125197178C" display="A125197178C" xr:uid="{D302E6AF-0F37-4080-9021-131E7DCAFB8D}"/>
    <hyperlink ref="C79" location="A125197182V" display="A125197182V" xr:uid="{A53FB8B5-88DA-43EA-8BE9-925910BB4C08}"/>
    <hyperlink ref="C80" location="A125197162K" display="A125197162K" xr:uid="{D561FEF0-F969-43AA-A7C3-5D0AF4E2E9EC}"/>
    <hyperlink ref="C81" location="A125197202T" display="A125197202T" xr:uid="{1E25878E-A144-4368-9C53-0ACB250F91D3}"/>
    <hyperlink ref="C82" location="A125197186C" display="A125197186C" xr:uid="{405A8B95-74AD-416A-8F44-0087371847DD}"/>
    <hyperlink ref="C83" location="A125197206A" display="A125197206A" xr:uid="{A33B8A71-E3A9-4848-A8D1-D5EA2256F11F}"/>
    <hyperlink ref="C84" location="A125197166V" display="A125197166V" xr:uid="{4CBF0DB7-A995-48D1-8BCE-A1A27FAD4FBD}"/>
    <hyperlink ref="C85" location="A125197158V" display="A125197158V" xr:uid="{EE5F4B20-4476-4EC0-9B9A-89F54628CAC1}"/>
    <hyperlink ref="F73" location="A125198594J" display="A125198594J" xr:uid="{1BF2DF41-97C0-4067-A618-C6CDBB09F6D6}"/>
    <hyperlink ref="F74" location="A125198574X" display="A125198574X" xr:uid="{EE5FA14B-8D4E-4979-9379-F83F95ACFCB6}"/>
    <hyperlink ref="F75" location="A125198598T" display="A125198598T" xr:uid="{93E7B179-C674-431D-9B9C-EB5840AD6AC8}"/>
    <hyperlink ref="F76" location="A125198602W" display="A125198602W" xr:uid="{2B2A4AF2-9446-4C61-BF3C-E48A6D5DC658}"/>
    <hyperlink ref="F77" location="A125198578J" display="A125198578J" xr:uid="{E31FB483-2704-42DD-8142-8AE704D27244}"/>
    <hyperlink ref="F78" location="A125198582X" display="A125198582X" xr:uid="{857F4109-4454-4BF8-9B3F-0FAD9B44F7BE}"/>
    <hyperlink ref="F79" location="A125198586J" display="A125198586J" xr:uid="{9DD2A625-8538-4BE7-A4BE-7190AF98E395}"/>
    <hyperlink ref="F80" location="A125198566X" display="A125198566X" xr:uid="{7745AEB3-1A9B-47F8-83E7-6800A5FC7E71}"/>
    <hyperlink ref="F81" location="A125198606F" display="A125198606F" xr:uid="{013F8D81-83D4-49F9-AFD4-52EED1DFBD22}"/>
    <hyperlink ref="F82" location="A125198590X" display="A125198590X" xr:uid="{54FB4B21-6DD4-4FA8-AEFF-DDBBB9DD23F6}"/>
    <hyperlink ref="F83" location="A125198610W" display="A125198610W" xr:uid="{20FCDE97-27C0-41D2-9CDE-1CF2E8A90156}"/>
    <hyperlink ref="F84" location="A125198570R" display="A125198570R" xr:uid="{7A9ADAE8-3B59-43CB-8792-CDBBDA76949E}"/>
    <hyperlink ref="F85" location="A125198562R" display="A125198562R" xr:uid="{07FCF01E-9B66-4797-96A1-228AE9FF981E}"/>
    <hyperlink ref="I73" location="A125197658R" display="A125197658R" xr:uid="{01E72C89-16A0-4B61-A536-6360198894AD}"/>
    <hyperlink ref="I74" location="A125197638F" display="A125197638F" xr:uid="{68E567A8-352B-45B8-92F1-BFD16FF9F857}"/>
    <hyperlink ref="I75" location="A125197662F" display="A125197662F" xr:uid="{6E3AD1D8-8094-4F11-9AE2-5F9BA91C9B75}"/>
    <hyperlink ref="I76" location="A125197666R" display="A125197666R" xr:uid="{02AD11A2-8A3E-4E23-A61D-A3577F07E1D7}"/>
    <hyperlink ref="I77" location="A125197642W" display="A125197642W" xr:uid="{A470D796-8B30-4C0A-A15C-2E81F48E845D}"/>
    <hyperlink ref="I78" location="A125197646F" display="A125197646F" xr:uid="{C006A60C-3CEF-42CB-BBC0-3EBB6795A519}"/>
    <hyperlink ref="I79" location="A125197650W" display="A125197650W" xr:uid="{61E9DF06-4E16-478C-9578-27090716D19C}"/>
    <hyperlink ref="I80" location="A125197630L" display="A125197630L" xr:uid="{5BA3064E-5846-40A1-A63D-CE6488A62DAD}"/>
    <hyperlink ref="I81" location="A125197670F" display="A125197670F" xr:uid="{BF6A7CF9-3689-41D3-A381-E389FC90A409}"/>
    <hyperlink ref="I82" location="A125197654F" display="A125197654F" xr:uid="{E046D2E0-70CB-484F-9AEE-A61A975BEB97}"/>
    <hyperlink ref="I83" location="A125197674R" display="A125197674R" xr:uid="{484075A3-A2AA-4B60-AE32-084A5330CBF1}"/>
    <hyperlink ref="I84" location="A125197634W" display="A125197634W" xr:uid="{D228CE06-96D7-4D13-B55B-4CC30FFF6A60}"/>
    <hyperlink ref="I85" location="A125197626W" display="A125197626W" xr:uid="{5DFE337E-4622-49F9-8E14-E04E08118B65}"/>
    <hyperlink ref="L73" location="A125199062L" display="A125199062L" xr:uid="{1574FC25-5724-4A45-BAC7-DE2FB7548597}"/>
    <hyperlink ref="L74" location="A125199042C" display="A125199042C" xr:uid="{4D0BB730-143E-41E4-A9E2-FEABF8CFDB89}"/>
    <hyperlink ref="L75" location="A125199066W" display="A125199066W" xr:uid="{62DAA662-ED77-458B-B21C-CF5B3D3BD1F5}"/>
    <hyperlink ref="L76" location="A125199070L" display="A125199070L" xr:uid="{0720B835-0114-4362-9591-70A4677A2C7F}"/>
    <hyperlink ref="L77" location="A125199046L" display="A125199046L" xr:uid="{951C5C71-CE5F-4F2B-ACC4-F7012C8FA468}"/>
    <hyperlink ref="L78" location="A125199050C" display="A125199050C" xr:uid="{522C865B-2820-477B-8C84-179E7D84A2EC}"/>
    <hyperlink ref="L79" location="A125199054L" display="A125199054L" xr:uid="{DD13FCC0-A12E-4A2D-9563-148967E9EAF3}"/>
    <hyperlink ref="L80" location="A125199034C" display="A125199034C" xr:uid="{1A329EF5-59A7-49FD-9335-7A027722F234}"/>
    <hyperlink ref="L81" location="A125199074W" display="A125199074W" xr:uid="{7091FCF4-715F-459A-9DD6-48BD38EED7F4}"/>
    <hyperlink ref="L82" location="A125199058W" display="A125199058W" xr:uid="{1A53A72E-F689-46BB-8C0D-A4DCFF698C59}"/>
    <hyperlink ref="L83" location="A125199078F" display="A125199078F" xr:uid="{DC84887C-810A-45DB-889B-570A991E4B38}"/>
    <hyperlink ref="L84" location="A125199038L" display="A125199038L" xr:uid="{92881DBA-EFCB-4EE3-8E0B-32989CA08F08}"/>
    <hyperlink ref="L85" location="A125199030V" display="A125199030V" xr:uid="{E3F6E5CC-1754-4128-8CBF-AA74EA70A341}"/>
    <hyperlink ref="O73" location="A125199530R" display="A125199530R" xr:uid="{50AFDDDA-1166-4900-804D-53D0992A1F2F}"/>
    <hyperlink ref="O74" location="A125199510F" display="A125199510F" xr:uid="{4615FCDE-305F-4927-8DFE-11582B150801}"/>
    <hyperlink ref="O75" location="A125199534X" display="A125199534X" xr:uid="{A7D7D993-6158-4AFE-B44B-D9F2A9798090}"/>
    <hyperlink ref="O76" location="A125199538J" display="A125199538J" xr:uid="{834559D6-A5F4-4EAC-AE79-ECA456B6D40A}"/>
    <hyperlink ref="O77" location="A125199514R" display="A125199514R" xr:uid="{5E44F9B3-58E6-448F-A2D3-3942C6049E52}"/>
    <hyperlink ref="O78" location="A125199518X" display="A125199518X" xr:uid="{A025FC48-7518-40E1-BEA9-FD5C95C1AE7C}"/>
    <hyperlink ref="O79" location="A125199522R" display="A125199522R" xr:uid="{725F75E6-493F-4C60-87ED-952B5D11FAA1}"/>
    <hyperlink ref="O80" location="A125199502F" display="A125199502F" xr:uid="{56953EC7-0202-4B48-B874-DE5A91BB8BA7}"/>
    <hyperlink ref="O81" location="A125199542X" display="A125199542X" xr:uid="{1D75EA21-B4D8-4F94-B20E-412863A88715}"/>
    <hyperlink ref="O82" location="A125199526X" display="A125199526X" xr:uid="{DC329A1E-2094-4DF8-851F-512CF71F4E2A}"/>
    <hyperlink ref="O83" location="A125199546J" display="A125199546J" xr:uid="{BD1B7441-D069-46B0-B31A-5B8C69CB4DB7}"/>
    <hyperlink ref="O84" location="A125199506R" display="A125199506R" xr:uid="{6303412C-A59E-4E42-A77E-084AFBA81C2E}"/>
    <hyperlink ref="O85" location="A125199498A" display="A125199498A" xr:uid="{59B36C12-6BB2-4A5F-8C98-86C41F708F1A}"/>
    <hyperlink ref="R73" location="A125198126V" display="A125198126V" xr:uid="{BBF7FC83-2B80-41C6-B333-1A994A12F118}"/>
    <hyperlink ref="R74" location="A125198106K" display="A125198106K" xr:uid="{FA416EF3-C82C-499E-B080-E835D70B4D07}"/>
    <hyperlink ref="R75" location="A125198130K" display="A125198130K" xr:uid="{79ECA620-6892-464C-B47D-5E9A0A9C3C83}"/>
    <hyperlink ref="R76" location="A125198134V" display="A125198134V" xr:uid="{BAE82F5A-CFFD-41D8-BAFD-A2ABF630D4E0}"/>
    <hyperlink ref="R77" location="A125198110A" display="A125198110A" xr:uid="{D4674D1D-6B69-4904-B4F9-4EF39EAC5C6D}"/>
    <hyperlink ref="R78" location="A125198114K" display="A125198114K" xr:uid="{51B35D51-4809-457E-B7BB-C8ADDD5A2214}"/>
    <hyperlink ref="R79" location="A125198118V" display="A125198118V" xr:uid="{568F0332-3D1D-4C8E-8F19-5B41EB6697E3}"/>
    <hyperlink ref="R80" location="A125198098W" display="A125198098W" xr:uid="{4FC2DAAD-5917-4DCE-B5E5-0402C04DFDE5}"/>
    <hyperlink ref="R81" location="A125198138C" display="A125198138C" xr:uid="{B360CDD5-9931-4A44-BC3B-A069586E13DE}"/>
    <hyperlink ref="R82" location="A125198122K" display="A125198122K" xr:uid="{B35A546A-65FD-44A1-B9E5-C373ED7FAE28}"/>
    <hyperlink ref="R83" location="A125198142V" display="A125198142V" xr:uid="{73C672B6-B123-4A33-8137-7275D233D9A3}"/>
    <hyperlink ref="R84" location="A125198102A" display="A125198102A" xr:uid="{AC19AA16-A834-411E-AC7F-9F70DB46F07C}"/>
    <hyperlink ref="R85" location="A125198094L" display="A125198094L" xr:uid="{50764705-2087-4473-B87D-39504D2A92B2}"/>
    <hyperlink ref="D73" location="A125202806K" display="A125202806K" xr:uid="{DE325A44-D4FF-4B0D-80AF-F355BC70FF1E}"/>
    <hyperlink ref="D74" location="A125202786L" display="A125202786L" xr:uid="{B665E43E-11EA-4361-9AD1-31C553C64360}"/>
    <hyperlink ref="D75" location="A125202810A" display="A125202810A" xr:uid="{865EF9AD-2701-4D9D-AA75-15D1BAA1C1AA}"/>
    <hyperlink ref="D76" location="A125202814K" display="A125202814K" xr:uid="{A2781786-CFD8-455A-801B-2469D8E870F7}"/>
    <hyperlink ref="D77" location="A125202790C" display="A125202790C" xr:uid="{4AC43651-255E-4042-B142-6EEDA8F67BE3}"/>
    <hyperlink ref="D78" location="A125202794L" display="A125202794L" xr:uid="{A6FFAA29-25BA-4036-A209-442A5733096D}"/>
    <hyperlink ref="D79" location="A125202798W" display="A125202798W" xr:uid="{A4F94422-8F3D-4D6B-8632-8BBD32FB1F67}"/>
    <hyperlink ref="D80" location="A125202778L" display="A125202778L" xr:uid="{0C539814-DB8A-4985-A604-8FE8A254FF93}"/>
    <hyperlink ref="D81" location="A125202818V" display="A125202818V" xr:uid="{C0444ACA-2B12-40B8-A17A-EF2F58B977AD}"/>
    <hyperlink ref="D82" location="A125202802A" display="A125202802A" xr:uid="{5E58EF69-8C3D-4F5E-8C32-870FABA455CA}"/>
    <hyperlink ref="D83" location="A125202822K" display="A125202822K" xr:uid="{643A1585-AB7C-42BE-B9C9-92EDA164676B}"/>
    <hyperlink ref="D84" location="A125202782C" display="A125202782C" xr:uid="{19FF8C5C-B3CC-41CF-8D7E-7DC2079D9782}"/>
    <hyperlink ref="D85" location="A125202774C" display="A125202774C" xr:uid="{DDCB03DF-4029-4B72-B5E9-78469F8966A3}"/>
    <hyperlink ref="G73" location="A125204210J" display="A125204210J" xr:uid="{72747503-D900-406A-90F4-812869B48C21}"/>
    <hyperlink ref="G74" location="A125204190K" display="A125204190K" xr:uid="{D30FA998-BA5D-439E-8F82-588851ADA291}"/>
    <hyperlink ref="G75" location="A125204214T" display="A125204214T" xr:uid="{C20972C1-C6B1-4CDC-9003-770363623DAB}"/>
    <hyperlink ref="G76" location="A125204218A" display="A125204218A" xr:uid="{54DAFA3C-8678-4FED-9166-38333DFAE469}"/>
    <hyperlink ref="G77" location="A125204194V" display="A125204194V" xr:uid="{188326DA-6E78-4EC3-9F5A-662E42BC7842}"/>
    <hyperlink ref="G78" location="A125204198C" display="A125204198C" xr:uid="{1D7A64C7-B886-47E2-AB9E-C80844475578}"/>
    <hyperlink ref="G79" location="A125204202J" display="A125204202J" xr:uid="{A022019A-4A05-4F8C-8C6A-58127AD733C7}"/>
    <hyperlink ref="G80" location="A125204182K" display="A125204182K" xr:uid="{74227C23-0B68-4AC9-9997-AFFCE778E6DF}"/>
    <hyperlink ref="G81" location="A125204222T" display="A125204222T" xr:uid="{D48DB26D-F42B-4547-8400-DE967489C501}"/>
    <hyperlink ref="G82" location="A125204206T" display="A125204206T" xr:uid="{809CB156-19CA-4DDB-8CF4-D101F0A30F1F}"/>
    <hyperlink ref="G83" location="A125204226A" display="A125204226A" xr:uid="{1BB7BFE1-CF4F-4B3E-B7DB-E35AAD796623}"/>
    <hyperlink ref="G84" location="A125204186V" display="A125204186V" xr:uid="{06135AD3-67DD-4D14-A19E-035E23B958BF}"/>
    <hyperlink ref="G85" location="A125204178V" display="A125204178V" xr:uid="{72165B59-69A4-4704-9371-2EC2570A7CF0}"/>
    <hyperlink ref="J73" location="A125203274A" display="A125203274A" xr:uid="{97E29DD9-5F49-40E6-9776-1F86EAB21304}"/>
    <hyperlink ref="J74" location="A125203254T" display="A125203254T" xr:uid="{4CDA2B24-6617-44B4-B297-34A2D4CE29DE}"/>
    <hyperlink ref="J75" location="A125203278K" display="A125203278K" xr:uid="{AE0F61F2-8A33-4AA4-BAA9-7B962D40EA3D}"/>
    <hyperlink ref="J76" location="A125203282A" display="A125203282A" xr:uid="{82115F38-BC57-4C75-BD08-246BAD96A1A9}"/>
    <hyperlink ref="J77" location="A125203258A" display="A125203258A" xr:uid="{DEB66A9F-3A82-4073-AABF-54C8CA930887}"/>
    <hyperlink ref="J78" location="A125203262T" display="A125203262T" xr:uid="{A909CE2C-DC87-48FA-9761-E53C3E089D10}"/>
    <hyperlink ref="J79" location="A125203266A" display="A125203266A" xr:uid="{6786B7B1-C061-4115-9EAE-F61C97B278C2}"/>
    <hyperlink ref="J80" location="A125203246T" display="A125203246T" xr:uid="{4FD846FF-64B6-4545-83C0-D1A73C523420}"/>
    <hyperlink ref="J81" location="A125203286K" display="A125203286K" xr:uid="{52298C89-F60B-4DA6-8AFF-9144D806AB44}"/>
    <hyperlink ref="J82" location="A125203270T" display="A125203270T" xr:uid="{54629AAD-7DD1-4E57-838F-4862A7C2CD29}"/>
    <hyperlink ref="J83" location="A125203290A" display="A125203290A" xr:uid="{D0D3E444-3F7D-4B2F-A08C-7896061157BF}"/>
    <hyperlink ref="J84" location="A125203250J" display="A125203250J" xr:uid="{E711B7CD-A16D-41EC-98C9-31E11C534171}"/>
    <hyperlink ref="J85" location="A125203242J" display="A125203242J" xr:uid="{B8F69134-E6E2-4B88-BC5F-35ECE3BDEE69}"/>
    <hyperlink ref="M73" location="A125204678R" display="A125204678R" xr:uid="{84966C90-CB96-48E6-87A9-E810C98FA144}"/>
    <hyperlink ref="M74" location="A125204658F" display="A125204658F" xr:uid="{9BD7BAFE-767F-48E7-8F32-D117E79E521B}"/>
    <hyperlink ref="M75" location="A125204682F" display="A125204682F" xr:uid="{51543EF8-A16B-4A9C-9637-89C9559597EE}"/>
    <hyperlink ref="M76" location="A125204686R" display="A125204686R" xr:uid="{689902C3-6253-4613-A9C8-CDC7EE8E4564}"/>
    <hyperlink ref="M77" location="A125204662W" display="A125204662W" xr:uid="{E654C3D7-43BF-49C9-94D8-0205E798AD90}"/>
    <hyperlink ref="M78" location="A125204666F" display="A125204666F" xr:uid="{F6450D61-8ED7-4AF1-8E5A-BC5B425ED7B4}"/>
    <hyperlink ref="M79" location="A125204670W" display="A125204670W" xr:uid="{22E20EA5-F198-46D0-98D9-070B5121F600}"/>
    <hyperlink ref="M80" location="A125204650L" display="A125204650L" xr:uid="{5028C92D-88E0-4135-9B6E-C2E2917A2512}"/>
    <hyperlink ref="M81" location="A125204690F" display="A125204690F" xr:uid="{86A5A10F-4F8F-4D55-BEFD-389E01A458C2}"/>
    <hyperlink ref="M82" location="A125204674F" display="A125204674F" xr:uid="{14648160-6B07-4DFC-8995-A7084C2D20E1}"/>
    <hyperlink ref="M83" location="A125204694R" display="A125204694R" xr:uid="{46781CFF-2F4E-4628-A744-DC0D4DF4191E}"/>
    <hyperlink ref="M84" location="A125204654W" display="A125204654W" xr:uid="{9CCF5853-9E3C-40CF-A666-9457DED0262F}"/>
    <hyperlink ref="M85" location="A125204646W" display="A125204646W" xr:uid="{92B84905-C8F8-46DF-A456-133B1D262D7F}"/>
    <hyperlink ref="P73" location="A125205146V" display="A125205146V" xr:uid="{2BBC63C5-74E3-4995-A15A-82BDAA31A819}"/>
    <hyperlink ref="P74" location="A125205126K" display="A125205126K" xr:uid="{8616C3E7-C5B5-48C2-A22A-00593A391D2B}"/>
    <hyperlink ref="P75" location="A125205150K" display="A125205150K" xr:uid="{8C8F0380-5FFC-4177-AE3B-D38A5C3D7698}"/>
    <hyperlink ref="P76" location="A125205154V" display="A125205154V" xr:uid="{2999AE7F-53B4-4E1B-A96B-95520663489F}"/>
    <hyperlink ref="P77" location="A125205130A" display="A125205130A" xr:uid="{C877172F-E7B0-4726-BFF4-AF3E8C40F631}"/>
    <hyperlink ref="P78" location="A125205134K" display="A125205134K" xr:uid="{89BE2370-5ED9-4545-AEF5-EDC51979F58A}"/>
    <hyperlink ref="P79" location="A125205138V" display="A125205138V" xr:uid="{C6145257-23AC-403D-A6AA-01D79221A502}"/>
    <hyperlink ref="P80" location="A125205118K" display="A125205118K" xr:uid="{E9097D5A-1C07-478F-A09A-A9B9E23C8B30}"/>
    <hyperlink ref="P81" location="A125205158C" display="A125205158C" xr:uid="{3E14DD86-C155-4F2F-948D-AB0D5EE98ABB}"/>
    <hyperlink ref="P82" location="A125205142K" display="A125205142K" xr:uid="{1FFE851F-2A6F-45C9-A6D7-4BD32D973B28}"/>
    <hyperlink ref="P83" location="A125205162V" display="A125205162V" xr:uid="{C0580932-ADD3-4099-B509-A6968AEAFF9C}"/>
    <hyperlink ref="P84" location="A125205122A" display="A125205122A" xr:uid="{6B914A9B-1F8F-430F-9722-CF3BF465C36B}"/>
    <hyperlink ref="P85" location="A125205114A" display="A125205114A" xr:uid="{2E75E1DF-B321-420D-9367-1F2165644F88}"/>
    <hyperlink ref="S73" location="A125203742C" display="A125203742C" xr:uid="{004442A6-B2F5-438D-A96E-AA42CD9E66C5}"/>
    <hyperlink ref="S74" location="A125203722V" display="A125203722V" xr:uid="{E807792C-6F08-416C-A2BC-EEE5475DDC14}"/>
    <hyperlink ref="S75" location="A125203746L" display="A125203746L" xr:uid="{3A4A45A6-7824-4FAD-A914-5E5995B8C78F}"/>
    <hyperlink ref="S76" location="A125203750C" display="A125203750C" xr:uid="{7E6BE6D4-1316-49A1-87C6-26AA4F7948BF}"/>
    <hyperlink ref="S77" location="A125203726C" display="A125203726C" xr:uid="{9926DF3B-4B1F-46E6-BCF0-533EE11B0B23}"/>
    <hyperlink ref="S78" location="A125203730V" display="A125203730V" xr:uid="{5AF4BF95-1380-45FE-A14F-D1305B2CA0CF}"/>
    <hyperlink ref="S79" location="A125203734C" display="A125203734C" xr:uid="{84595681-76FE-4A09-A0F2-C18C23A5BDB8}"/>
    <hyperlink ref="S80" location="A125203714V" display="A125203714V" xr:uid="{138093B5-8405-43ED-B8A5-F0AEEC2AC860}"/>
    <hyperlink ref="S81" location="A125203754L" display="A125203754L" xr:uid="{83C17489-2FCB-4C77-875C-8E0144795E04}"/>
    <hyperlink ref="S82" location="A125203738L" display="A125203738L" xr:uid="{90D2473F-D950-4D52-93A8-65EEE86F0C97}"/>
    <hyperlink ref="S83" location="A125203758W" display="A125203758W" xr:uid="{622195A8-CF26-4792-9377-BFD8D49F725D}"/>
    <hyperlink ref="S84" location="A125203718C" display="A125203718C" xr:uid="{2F80E017-E87A-4DB7-9B2D-07AC0237D7DF}"/>
    <hyperlink ref="S85" location="A125203710K" display="A125203710K" xr:uid="{4FE5B87F-AE05-4A91-A6F4-21A91D73DE73}"/>
    <hyperlink ref="E73" location="A125199998W" display="A125199998W" xr:uid="{54FA33D4-322D-4722-A2E5-A8120FC6DD19}"/>
    <hyperlink ref="E74" location="A125199978L" display="A125199978L" xr:uid="{3E0FF232-3D37-4D7B-B5A8-8863030B0EF1}"/>
    <hyperlink ref="E75" location="A125200002T" display="A125200002T" xr:uid="{DB41E27F-570B-46A1-A65D-2771BD768B01}"/>
    <hyperlink ref="E76" location="A125200006A" display="A125200006A" xr:uid="{35B7E31B-6124-4A50-B7FC-D4186963594E}"/>
    <hyperlink ref="E77" location="A125199982C" display="A125199982C" xr:uid="{F3D8FADE-2313-4965-B46B-2BB6CE3618CC}"/>
    <hyperlink ref="E78" location="A125199986L" display="A125199986L" xr:uid="{48BA55DF-BA97-4358-A148-6828B1B65A8A}"/>
    <hyperlink ref="E79" location="A125199990C" display="A125199990C" xr:uid="{9FACC5C8-5F16-4091-AB59-BF0004E1732F}"/>
    <hyperlink ref="E80" location="A125199970V" display="A125199970V" xr:uid="{1D578E06-521F-4286-81A0-E78C99B85BE9}"/>
    <hyperlink ref="E81" location="A125200010T" display="A125200010T" xr:uid="{78E719A1-39AD-44E6-BE06-F58A1A0E65FF}"/>
    <hyperlink ref="E82" location="A125199994L" display="A125199994L" xr:uid="{8F45391A-D8FD-483E-8367-3F4ADCC85A0D}"/>
    <hyperlink ref="E83" location="A125200014A" display="A125200014A" xr:uid="{896E2044-F6F7-44E4-AFA3-10923C5E0BC4}"/>
    <hyperlink ref="E84" location="A125199974C" display="A125199974C" xr:uid="{C68EFCAB-5A65-4652-91CB-4ACAD8AD3988}"/>
    <hyperlink ref="E85" location="A125199966C" display="A125199966C" xr:uid="{AE5BAE51-FAC1-4B1A-9589-1B4F860FD5FB}"/>
    <hyperlink ref="H73" location="A125201402W" display="A125201402W" xr:uid="{840027BB-02E7-41A2-9411-46B93F32F28A}"/>
    <hyperlink ref="H74" location="A125201382X" display="A125201382X" xr:uid="{7E0F0325-D360-4063-A3C4-A59434D53173}"/>
    <hyperlink ref="H75" location="A125201406F" display="A125201406F" xr:uid="{85B02480-8237-47E7-A5BD-98F2259CB0A6}"/>
    <hyperlink ref="H76" location="A125201410W" display="A125201410W" xr:uid="{BEEA8C57-6E2B-49A1-9174-00B8CB9EBF8C}"/>
    <hyperlink ref="H77" location="A125201386J" display="A125201386J" xr:uid="{DB1EB667-300A-4772-A253-8EA84426E059}"/>
    <hyperlink ref="H78" location="A125201390X" display="A125201390X" xr:uid="{5BFC690F-6FAB-4F0B-9ACD-C354FC63B502}"/>
    <hyperlink ref="H79" location="A125201394J" display="A125201394J" xr:uid="{54B0019B-4C70-4882-A38C-7CC5E6F51734}"/>
    <hyperlink ref="H80" location="A125201374X" display="A125201374X" xr:uid="{F15D3869-486C-4718-8BEF-8BB82A889294}"/>
    <hyperlink ref="H81" location="A125201414F" display="A125201414F" xr:uid="{FA818069-8AB4-420A-A476-AF111EC6F88D}"/>
    <hyperlink ref="H82" location="A125201398T" display="A125201398T" xr:uid="{2A64888E-8C08-4D43-A188-5B5995C5F186}"/>
    <hyperlink ref="H83" location="A125201418R" display="A125201418R" xr:uid="{66CE33D5-4BB5-4937-A690-A16028CF2FA9}"/>
    <hyperlink ref="H84" location="A125201378J" display="A125201378J" xr:uid="{3A542D49-5CC1-4CB6-87DB-AA780757C3BD}"/>
    <hyperlink ref="H85" location="A125201370R" display="A125201370R" xr:uid="{4638B439-8E08-4C4A-A882-5ACE622E8AB4}"/>
    <hyperlink ref="K73" location="A125200466R" display="A125200466R" xr:uid="{24F5324B-81D9-4578-9C97-398874CDF760}"/>
    <hyperlink ref="K74" location="A125200446F" display="A125200446F" xr:uid="{C9610939-CF37-4A3E-A847-42543331BF46}"/>
    <hyperlink ref="K75" location="A125200470F" display="A125200470F" xr:uid="{F51620DC-057D-4A93-A056-142C6BFD7BAA}"/>
    <hyperlink ref="K76" location="A125200474R" display="A125200474R" xr:uid="{8C05A627-73AF-4F19-8E27-B84C96D80DAE}"/>
    <hyperlink ref="K77" location="A125200450W" display="A125200450W" xr:uid="{301BD4EA-827E-46AF-8941-C9CDBC6F254E}"/>
    <hyperlink ref="K78" location="A125200454F" display="A125200454F" xr:uid="{0CEE4EAE-1AEC-45F8-873E-0EB98AA62DFA}"/>
    <hyperlink ref="K79" location="A125200458R" display="A125200458R" xr:uid="{331217B1-0A2B-43AA-9E15-0F4F8FA27D6D}"/>
    <hyperlink ref="K80" location="A125200438F" display="A125200438F" xr:uid="{C530FB08-1F81-477D-9F06-8C2347A920DE}"/>
    <hyperlink ref="K81" location="A125200478X" display="A125200478X" xr:uid="{85B7C687-075A-48DB-B20D-4DBDD0A875B4}"/>
    <hyperlink ref="K82" location="A125200462F" display="A125200462F" xr:uid="{2A61D3EA-1451-437A-A26B-FB746D7CC8E0}"/>
    <hyperlink ref="K83" location="A125200482R" display="A125200482R" xr:uid="{90828658-188D-4751-88B7-3F2AFEDE4A80}"/>
    <hyperlink ref="K84" location="A125200442W" display="A125200442W" xr:uid="{7C41A4F4-D76E-4AF9-9D36-656F8B35E47C}"/>
    <hyperlink ref="K85" location="A125200434W" display="A125200434W" xr:uid="{BC491E90-1828-439B-86AF-00BC340D54C7}"/>
    <hyperlink ref="N73" location="A125201870K" display="A125201870K" xr:uid="{F8F28C42-C5BA-47CF-B019-58936ED462F7}"/>
    <hyperlink ref="N74" location="A125201850A" display="A125201850A" xr:uid="{689554F6-7308-40A8-906F-DBDC2BDA8F52}"/>
    <hyperlink ref="N75" location="A125201874V" display="A125201874V" xr:uid="{D03C798C-0D4A-41BE-BDD5-F1AE8862DEFB}"/>
    <hyperlink ref="N76" location="A125201878C" display="A125201878C" xr:uid="{41DCCD08-A7FF-487D-831B-6CB383B05169}"/>
    <hyperlink ref="N77" location="A125201854K" display="A125201854K" xr:uid="{EBCF655B-F419-4777-AD33-72D4BB1DABA3}"/>
    <hyperlink ref="N78" location="A125201858V" display="A125201858V" xr:uid="{0BF6BD44-4A79-447C-BEEC-8F7AA4FECD7E}"/>
    <hyperlink ref="N79" location="A125201862K" display="A125201862K" xr:uid="{F5255640-69A5-42D8-A133-F47FB3ACFBE3}"/>
    <hyperlink ref="N80" location="A125201842A" display="A125201842A" xr:uid="{36D7777D-47A8-4F0E-AE24-29EEFD4FA479}"/>
    <hyperlink ref="N81" location="A125201882V" display="A125201882V" xr:uid="{B5B645CA-FFBD-4655-92E2-3D824DB716D3}"/>
    <hyperlink ref="N82" location="A125201866V" display="A125201866V" xr:uid="{44A0908A-727A-49D4-B939-72BF5B5521ED}"/>
    <hyperlink ref="N83" location="A125201886C" display="A125201886C" xr:uid="{8B765ABA-7D6A-4667-BF73-A70597906E4F}"/>
    <hyperlink ref="N84" location="A125201846K" display="A125201846K" xr:uid="{9BA4C7F1-E89D-47DD-AA86-2E1D7E0A34C0}"/>
    <hyperlink ref="N85" location="A125201838K" display="A125201838K" xr:uid="{F976E374-72A1-498B-A6FD-446454D2685A}"/>
    <hyperlink ref="Q73" location="A125202338J" display="A125202338J" xr:uid="{144FFB77-A224-4974-B202-6FE6C826C893}"/>
    <hyperlink ref="Q74" location="A125202318X" display="A125202318X" xr:uid="{63AC3D5D-17F8-4CC4-91EE-0B2B6B3D9122}"/>
    <hyperlink ref="Q75" location="A125202342X" display="A125202342X" xr:uid="{AF100441-95F5-4D61-B818-142FD0E54136}"/>
    <hyperlink ref="Q76" location="A125202346J" display="A125202346J" xr:uid="{8A245F3A-BD7E-4008-ADB5-21703F137CEF}"/>
    <hyperlink ref="Q77" location="A125202322R" display="A125202322R" xr:uid="{1421CB6D-3610-4EAA-89F6-62785BEFE9D7}"/>
    <hyperlink ref="Q78" location="A125202326X" display="A125202326X" xr:uid="{78971C21-0578-4413-BA5E-B0E8F0CFBDB6}"/>
    <hyperlink ref="Q79" location="A125202330R" display="A125202330R" xr:uid="{F5C54442-EECE-49F1-A842-9D51E584436D}"/>
    <hyperlink ref="Q80" location="A125202310F" display="A125202310F" xr:uid="{E4173EBF-EE5E-4406-8BEA-898F72DB2830}"/>
    <hyperlink ref="Q81" location="A125202350X" display="A125202350X" xr:uid="{237CAF8B-A7AB-484D-9817-71D5337B212E}"/>
    <hyperlink ref="Q82" location="A125202334X" display="A125202334X" xr:uid="{5E822774-C607-4A7C-98EA-C925F4DF3160}"/>
    <hyperlink ref="Q83" location="A125202354J" display="A125202354J" xr:uid="{C6B055D0-446C-496F-BA3C-43852E939066}"/>
    <hyperlink ref="Q84" location="A125202314R" display="A125202314R" xr:uid="{05EBD5E9-653A-4A74-B6AB-F714BDBE5FC7}"/>
    <hyperlink ref="Q85" location="A125202306R" display="A125202306R" xr:uid="{554FF910-1715-4446-8F1F-CD1DF41674BB}"/>
    <hyperlink ref="T73" location="A125200934T" display="A125200934T" xr:uid="{2264344C-223C-4525-A36C-177CF7BD15E1}"/>
    <hyperlink ref="T74" location="A125200914J" display="A125200914J" xr:uid="{73883FDD-C3E9-4A35-820C-7A6A000A9EED}"/>
    <hyperlink ref="T75" location="A125200938A" display="A125200938A" xr:uid="{0D8C7D5E-BB86-4003-9DE5-351E5551DE82}"/>
    <hyperlink ref="T76" location="A125200942T" display="A125200942T" xr:uid="{3B071ADB-F9D0-4A45-889E-70881306CA00}"/>
    <hyperlink ref="T77" location="A125200918T" display="A125200918T" xr:uid="{9431173B-E56A-41E7-AF47-BD7F5A939D76}"/>
    <hyperlink ref="T78" location="A125200922J" display="A125200922J" xr:uid="{385053EC-800C-4C91-8530-2E6BBA95685E}"/>
    <hyperlink ref="T79" location="A125200926T" display="A125200926T" xr:uid="{24FC977A-8DD7-4C53-9CA8-7471ADC47A6F}"/>
    <hyperlink ref="T80" location="A125200906J" display="A125200906J" xr:uid="{FC85D27A-DCF5-431B-92A9-58D533A035BA}"/>
    <hyperlink ref="T81" location="A125200946A" display="A125200946A" xr:uid="{BDD1FB12-1494-45C7-87E5-4D9C4F783C26}"/>
    <hyperlink ref="T82" location="A125200930J" display="A125200930J" xr:uid="{A243E078-284D-4AB4-8B65-DE20100299AC}"/>
    <hyperlink ref="T83" location="A125200950T" display="A125200950T" xr:uid="{317B4CCD-C271-42B7-9F73-1CC0F6999246}"/>
    <hyperlink ref="T84" location="A125200910X" display="A125200910X" xr:uid="{1867D062-2859-424D-8EA1-D071CFE404A7}"/>
    <hyperlink ref="T85" location="A125200902X" display="A125200902X" xr:uid="{32083285-DBFB-4417-AE90-EF9EF4431F80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57EC6-25B7-48B5-8FC6-A63F3A4DB884}">
  <sheetPr>
    <pageSetUpPr fitToPage="1"/>
  </sheetPr>
  <dimension ref="A1:AD91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1104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1" t="str">
        <f>Contents!B5</f>
        <v>6229.0 Underemployed workers</v>
      </c>
      <c r="C5" s="71"/>
      <c r="D5" s="71"/>
      <c r="E5" s="71"/>
      <c r="F5" s="71"/>
      <c r="G5" s="71"/>
      <c r="H5" s="71"/>
      <c r="I5" s="71"/>
      <c r="J5" s="71"/>
      <c r="K5" s="71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1" t="str">
        <f>Contents!B6</f>
        <v>Table 4. Part-time workers who prefer more hours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0"/>
      <c r="B7" s="33" t="str">
        <f>Contents!B7</f>
        <v>Released at 11:30 am (Canberra time) Tue 09 July 2024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2" t="str">
        <f>Contents!C12</f>
        <v>Table 4.2 - Part-time workers who prefer more hours by state and territory, February 2024</v>
      </c>
      <c r="B8" s="72"/>
      <c r="C8" s="72"/>
      <c r="D8" s="72"/>
      <c r="E8" s="72"/>
      <c r="F8" s="72"/>
      <c r="G8" s="72"/>
      <c r="H8" s="72"/>
      <c r="I8" s="34"/>
      <c r="J8" s="35"/>
      <c r="K8" s="35"/>
      <c r="L8" s="72"/>
      <c r="M8" s="72"/>
      <c r="N8" s="72"/>
      <c r="O8" s="72"/>
      <c r="P8" s="72"/>
      <c r="Q8" s="72"/>
      <c r="R8" s="72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1154</v>
      </c>
      <c r="C10" s="69" t="s">
        <v>1155</v>
      </c>
      <c r="D10" s="69"/>
      <c r="E10" s="69"/>
      <c r="F10" s="39"/>
      <c r="G10" s="70" t="s">
        <v>1130</v>
      </c>
      <c r="H10" s="70"/>
      <c r="I10" s="70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1131</v>
      </c>
      <c r="D11" s="37" t="s">
        <v>1132</v>
      </c>
      <c r="E11" s="37" t="s">
        <v>1133</v>
      </c>
      <c r="F11" s="37"/>
      <c r="G11" s="37" t="s">
        <v>1131</v>
      </c>
      <c r="H11" s="37" t="s">
        <v>1132</v>
      </c>
      <c r="I11" s="37" t="s">
        <v>1133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1134</v>
      </c>
      <c r="D12" s="40" t="s">
        <v>1134</v>
      </c>
      <c r="E12" s="40" t="s">
        <v>1134</v>
      </c>
      <c r="F12" s="40"/>
      <c r="G12" s="40" t="s">
        <v>1134</v>
      </c>
      <c r="H12" s="40" t="s">
        <v>1134</v>
      </c>
      <c r="I12" s="40" t="s">
        <v>1134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1135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3"/>
      <c r="B14" s="44" t="s">
        <v>1136</v>
      </c>
      <c r="C14" s="45" cm="1">
        <f t="array" ref="C14">INDEX($C$52:$AC$64,$AD52,C$41)</f>
        <v>989.83100000000002</v>
      </c>
      <c r="D14" s="45" cm="1">
        <f t="array" ref="D14">INDEX($C$52:$AC$64,$AD52,D$41)</f>
        <v>397.78100000000001</v>
      </c>
      <c r="E14" s="45" cm="1">
        <f t="array" ref="E14">INDEX($C$52:$AC$64,$AD52,E$41)</f>
        <v>592.04999999999995</v>
      </c>
      <c r="F14" s="45"/>
      <c r="G14" s="46" t="str" cm="1">
        <f t="array" ref="G14">HYPERLINK(TEXT("#"&amp;INDEX($C$73:$AC$85,$AD73,C$41),),INDEX($C$73:$AC$85,$AD73,C$41))</f>
        <v>A125197190V</v>
      </c>
      <c r="H14" s="46" t="str" cm="1">
        <f t="array" ref="H14">HYPERLINK(TEXT("#"&amp;INDEX($C$73:$AC$85,$AD73,D$41),),INDEX($C$73:$AC$85,$AD73,D$41))</f>
        <v>A125202806K</v>
      </c>
      <c r="I14" s="46" t="str" cm="1">
        <f t="array" ref="I14">HYPERLINK(TEXT("#"&amp;INDEX($C$73:$AC$85,$AD73,E$41),),INDEX($C$73:$AC$85,$AD73,E$41))</f>
        <v>A125199998W</v>
      </c>
    </row>
    <row r="15" spans="1:20">
      <c r="A15" s="47"/>
      <c r="B15" s="48" t="s">
        <v>1137</v>
      </c>
      <c r="C15" s="45" cm="1">
        <f t="array" ref="C15">INDEX($C$52:$AC$64,$AD53,C$41)</f>
        <v>889.84299999999996</v>
      </c>
      <c r="D15" s="45" cm="1">
        <f t="array" ref="D15">INDEX($C$52:$AC$64,$AD53,D$41)</f>
        <v>359.72899999999998</v>
      </c>
      <c r="E15" s="45" cm="1">
        <f t="array" ref="E15">INDEX($C$52:$AC$64,$AD53,E$41)</f>
        <v>530.11400000000003</v>
      </c>
      <c r="F15" s="45"/>
      <c r="G15" s="46" t="str" cm="1">
        <f t="array" ref="G15">HYPERLINK(TEXT("#"&amp;INDEX($C$73:$AC$85,$AD74,C$41),),INDEX($C$73:$AC$85,$AD74,C$41))</f>
        <v>A125197170K</v>
      </c>
      <c r="H15" s="46" t="str" cm="1">
        <f t="array" ref="H15">HYPERLINK(TEXT("#"&amp;INDEX($C$73:$AC$85,$AD74,D$41),),INDEX($C$73:$AC$85,$AD74,D$41))</f>
        <v>A125202786L</v>
      </c>
      <c r="I15" s="46" t="str" cm="1">
        <f t="array" ref="I15">HYPERLINK(TEXT("#"&amp;INDEX($C$73:$AC$85,$AD74,E$41),),INDEX($C$73:$AC$85,$AD74,E$41))</f>
        <v>A125199978L</v>
      </c>
    </row>
    <row r="16" spans="1:20">
      <c r="A16" s="47"/>
      <c r="B16" s="49" t="s">
        <v>1138</v>
      </c>
      <c r="C16" s="45" cm="1">
        <f t="array" ref="C16">INDEX($C$52:$AC$64,$AD54,C$41)</f>
        <v>419.435</v>
      </c>
      <c r="D16" s="45" cm="1">
        <f t="array" ref="D16">INDEX($C$52:$AC$64,$AD54,D$41)</f>
        <v>174.45</v>
      </c>
      <c r="E16" s="45" cm="1">
        <f t="array" ref="E16">INDEX($C$52:$AC$64,$AD54,E$41)</f>
        <v>244.98500000000001</v>
      </c>
      <c r="F16" s="45"/>
      <c r="G16" s="46" t="str" cm="1">
        <f t="array" ref="G16">HYPERLINK(TEXT("#"&amp;INDEX($C$73:$AC$85,$AD75,C$41),),INDEX($C$73:$AC$85,$AD75,C$41))</f>
        <v>A125197194C</v>
      </c>
      <c r="H16" s="46" t="str" cm="1">
        <f t="array" ref="H16">HYPERLINK(TEXT("#"&amp;INDEX($C$73:$AC$85,$AD75,D$41),),INDEX($C$73:$AC$85,$AD75,D$41))</f>
        <v>A125202810A</v>
      </c>
      <c r="I16" s="46" t="str" cm="1">
        <f t="array" ref="I16">HYPERLINK(TEXT("#"&amp;INDEX($C$73:$AC$85,$AD75,E$41),),INDEX($C$73:$AC$85,$AD75,E$41))</f>
        <v>A125200002T</v>
      </c>
    </row>
    <row r="17" spans="1:20">
      <c r="A17" s="47"/>
      <c r="B17" s="49" t="s">
        <v>1139</v>
      </c>
      <c r="C17" s="45" cm="1">
        <f t="array" ref="C17">INDEX($C$52:$AC$64,$AD55,C$41)</f>
        <v>470.40800000000002</v>
      </c>
      <c r="D17" s="45" cm="1">
        <f t="array" ref="D17">INDEX($C$52:$AC$64,$AD55,D$41)</f>
        <v>185.279</v>
      </c>
      <c r="E17" s="45" cm="1">
        <f t="array" ref="E17">INDEX($C$52:$AC$64,$AD55,E$41)</f>
        <v>285.12900000000002</v>
      </c>
      <c r="F17" s="45"/>
      <c r="G17" s="46" t="str" cm="1">
        <f t="array" ref="G17">HYPERLINK(TEXT("#"&amp;INDEX($C$73:$AC$85,$AD76,C$41),),INDEX($C$73:$AC$85,$AD76,C$41))</f>
        <v>A125197198L</v>
      </c>
      <c r="H17" s="46" t="str" cm="1">
        <f t="array" ref="H17">HYPERLINK(TEXT("#"&amp;INDEX($C$73:$AC$85,$AD76,D$41),),INDEX($C$73:$AC$85,$AD76,D$41))</f>
        <v>A125202814K</v>
      </c>
      <c r="I17" s="46" t="str" cm="1">
        <f t="array" ref="I17">HYPERLINK(TEXT("#"&amp;INDEX($C$73:$AC$85,$AD76,E$41),),INDEX($C$73:$AC$85,$AD76,E$41))</f>
        <v>A125200006A</v>
      </c>
    </row>
    <row r="18" spans="1:20">
      <c r="A18" s="47"/>
      <c r="B18" s="50" t="s">
        <v>1140</v>
      </c>
      <c r="C18" s="45" cm="1">
        <f t="array" ref="C18">INDEX($C$52:$AC$64,$AD56,C$41)</f>
        <v>779.91800000000001</v>
      </c>
      <c r="D18" s="45" cm="1">
        <f t="array" ref="D18">INDEX($C$52:$AC$64,$AD56,D$41)</f>
        <v>323.19400000000002</v>
      </c>
      <c r="E18" s="45" cm="1">
        <f t="array" ref="E18">INDEX($C$52:$AC$64,$AD56,E$41)</f>
        <v>456.72300000000001</v>
      </c>
      <c r="F18" s="45"/>
      <c r="G18" s="46" t="str" cm="1">
        <f t="array" ref="G18">HYPERLINK(TEXT("#"&amp;INDEX($C$73:$AC$85,$AD77,C$41),),INDEX($C$73:$AC$85,$AD77,C$41))</f>
        <v>A125197174V</v>
      </c>
      <c r="H18" s="46" t="str" cm="1">
        <f t="array" ref="H18">HYPERLINK(TEXT("#"&amp;INDEX($C$73:$AC$85,$AD77,D$41),),INDEX($C$73:$AC$85,$AD77,D$41))</f>
        <v>A125202790C</v>
      </c>
      <c r="I18" s="46" t="str" cm="1">
        <f t="array" ref="I18">HYPERLINK(TEXT("#"&amp;INDEX($C$73:$AC$85,$AD77,E$41),),INDEX($C$73:$AC$85,$AD77,E$41))</f>
        <v>A125199982C</v>
      </c>
    </row>
    <row r="19" spans="1:20">
      <c r="A19" s="47"/>
      <c r="B19" s="51" t="s">
        <v>1141</v>
      </c>
      <c r="C19" s="45" cm="1">
        <f t="array" ref="C19">INDEX($C$52:$AC$64,$AD57,C$41)</f>
        <v>372.512</v>
      </c>
      <c r="D19" s="45" cm="1">
        <f t="array" ref="D19">INDEX($C$52:$AC$64,$AD57,D$41)</f>
        <v>157.53899999999999</v>
      </c>
      <c r="E19" s="45" cm="1">
        <f t="array" ref="E19">INDEX($C$52:$AC$64,$AD57,E$41)</f>
        <v>214.97300000000001</v>
      </c>
      <c r="F19" s="45"/>
      <c r="G19" s="46" t="str" cm="1">
        <f t="array" ref="G19">HYPERLINK(TEXT("#"&amp;INDEX($C$73:$AC$85,$AD78,C$41),),INDEX($C$73:$AC$85,$AD78,C$41))</f>
        <v>A125197178C</v>
      </c>
      <c r="H19" s="46" t="str" cm="1">
        <f t="array" ref="H19">HYPERLINK(TEXT("#"&amp;INDEX($C$73:$AC$85,$AD78,D$41),),INDEX($C$73:$AC$85,$AD78,D$41))</f>
        <v>A125202794L</v>
      </c>
      <c r="I19" s="46" t="str" cm="1">
        <f t="array" ref="I19">HYPERLINK(TEXT("#"&amp;INDEX($C$73:$AC$85,$AD78,E$41),),INDEX($C$73:$AC$85,$AD78,E$41))</f>
        <v>A125199986L</v>
      </c>
    </row>
    <row r="20" spans="1:20">
      <c r="A20" s="47"/>
      <c r="B20" s="52" t="s">
        <v>1142</v>
      </c>
      <c r="C20" s="45" cm="1">
        <f t="array" ref="C20">INDEX($C$52:$AC$64,$AD58,C$41)</f>
        <v>407.40600000000001</v>
      </c>
      <c r="D20" s="45" cm="1">
        <f t="array" ref="D20">INDEX($C$52:$AC$64,$AD58,D$41)</f>
        <v>165.65600000000001</v>
      </c>
      <c r="E20" s="45" cm="1">
        <f t="array" ref="E20">INDEX($C$52:$AC$64,$AD58,E$41)</f>
        <v>241.751</v>
      </c>
      <c r="F20" s="45"/>
      <c r="G20" s="46" t="str" cm="1">
        <f t="array" ref="G20">HYPERLINK(TEXT("#"&amp;INDEX($C$73:$AC$85,$AD79,C$41),),INDEX($C$73:$AC$85,$AD79,C$41))</f>
        <v>A125197182V</v>
      </c>
      <c r="H20" s="46" t="str" cm="1">
        <f t="array" ref="H20">HYPERLINK(TEXT("#"&amp;INDEX($C$73:$AC$85,$AD79,D$41),),INDEX($C$73:$AC$85,$AD79,D$41))</f>
        <v>A125202798W</v>
      </c>
      <c r="I20" s="46" t="str" cm="1">
        <f t="array" ref="I20">HYPERLINK(TEXT("#"&amp;INDEX($C$73:$AC$85,$AD79,E$41),),INDEX($C$73:$AC$85,$AD79,E$41))</f>
        <v>A125199990C</v>
      </c>
    </row>
    <row r="21" spans="1:20">
      <c r="A21" s="47"/>
      <c r="B21" s="53" t="s">
        <v>1143</v>
      </c>
      <c r="C21" s="45" cm="1">
        <f t="array" ref="C21">INDEX($C$52:$AC$64,$AD59,C$41)</f>
        <v>109.926</v>
      </c>
      <c r="D21" s="45" cm="1">
        <f t="array" ref="D21">INDEX($C$52:$AC$64,$AD59,D$41)</f>
        <v>36.534999999999997</v>
      </c>
      <c r="E21" s="45" cm="1">
        <f t="array" ref="E21">INDEX($C$52:$AC$64,$AD59,E$41)</f>
        <v>73.391000000000005</v>
      </c>
      <c r="F21" s="45"/>
      <c r="G21" s="46" t="str" cm="1">
        <f t="array" ref="G21">HYPERLINK(TEXT("#"&amp;INDEX($C$73:$AC$85,$AD80,C$41),),INDEX($C$73:$AC$85,$AD80,C$41))</f>
        <v>A125197162K</v>
      </c>
      <c r="H21" s="46" t="str" cm="1">
        <f t="array" ref="H21">HYPERLINK(TEXT("#"&amp;INDEX($C$73:$AC$85,$AD80,D$41),),INDEX($C$73:$AC$85,$AD80,D$41))</f>
        <v>A125202778L</v>
      </c>
      <c r="I21" s="46" t="str" cm="1">
        <f t="array" ref="I21">HYPERLINK(TEXT("#"&amp;INDEX($C$73:$AC$85,$AD80,E$41),),INDEX($C$73:$AC$85,$AD80,E$41))</f>
        <v>A125199970V</v>
      </c>
    </row>
    <row r="22" spans="1:20">
      <c r="A22" s="47"/>
      <c r="B22" s="52" t="s">
        <v>1144</v>
      </c>
      <c r="C22" s="45" cm="1">
        <f t="array" ref="C22">INDEX($C$52:$AC$64,$AD60,C$41)</f>
        <v>46.923999999999999</v>
      </c>
      <c r="D22" s="45" cm="1">
        <f t="array" ref="D22">INDEX($C$52:$AC$64,$AD60,D$41)</f>
        <v>16.911000000000001</v>
      </c>
      <c r="E22" s="45" cm="1">
        <f t="array" ref="E22">INDEX($C$52:$AC$64,$AD60,E$41)</f>
        <v>30.013000000000002</v>
      </c>
      <c r="F22" s="45"/>
      <c r="G22" s="46" t="str" cm="1">
        <f t="array" ref="G22">HYPERLINK(TEXT("#"&amp;INDEX($C$73:$AC$85,$AD81,C$41),),INDEX($C$73:$AC$85,$AD81,C$41))</f>
        <v>A125197202T</v>
      </c>
      <c r="H22" s="46" t="str" cm="1">
        <f t="array" ref="H22">HYPERLINK(TEXT("#"&amp;INDEX($C$73:$AC$85,$AD81,D$41),),INDEX($C$73:$AC$85,$AD81,D$41))</f>
        <v>A125202818V</v>
      </c>
      <c r="I22" s="46" t="str" cm="1">
        <f t="array" ref="I22">HYPERLINK(TEXT("#"&amp;INDEX($C$73:$AC$85,$AD81,E$41),),INDEX($C$73:$AC$85,$AD81,E$41))</f>
        <v>A125200010T</v>
      </c>
    </row>
    <row r="23" spans="1:20">
      <c r="A23" s="47"/>
      <c r="B23" s="52" t="s">
        <v>1145</v>
      </c>
      <c r="C23" s="45" cm="1">
        <f t="array" ref="C23">INDEX($C$52:$AC$64,$AD61,C$41)</f>
        <v>63.002000000000002</v>
      </c>
      <c r="D23" s="45" cm="1">
        <f t="array" ref="D23">INDEX($C$52:$AC$64,$AD61,D$41)</f>
        <v>19.623000000000001</v>
      </c>
      <c r="E23" s="45" cm="1">
        <f t="array" ref="E23">INDEX($C$52:$AC$64,$AD61,E$41)</f>
        <v>43.378</v>
      </c>
      <c r="F23" s="45"/>
      <c r="G23" s="46" t="str" cm="1">
        <f t="array" ref="G23">HYPERLINK(TEXT("#"&amp;INDEX($C$73:$AC$85,$AD82,C$41),),INDEX($C$73:$AC$85,$AD82,C$41))</f>
        <v>A125197186C</v>
      </c>
      <c r="H23" s="46" t="str" cm="1">
        <f t="array" ref="H23">HYPERLINK(TEXT("#"&amp;INDEX($C$73:$AC$85,$AD82,D$41),),INDEX($C$73:$AC$85,$AD82,D$41))</f>
        <v>A125202802A</v>
      </c>
      <c r="I23" s="46" t="str" cm="1">
        <f t="array" ref="I23">HYPERLINK(TEXT("#"&amp;INDEX($C$73:$AC$85,$AD82,E$41),),INDEX($C$73:$AC$85,$AD82,E$41))</f>
        <v>A125199994L</v>
      </c>
    </row>
    <row r="24" spans="1:20">
      <c r="A24" s="47"/>
      <c r="B24" s="48" t="s">
        <v>1146</v>
      </c>
      <c r="C24" s="45" cm="1">
        <f t="array" ref="C24">INDEX($C$52:$AC$64,$AD62,C$41)</f>
        <v>99.986999999999995</v>
      </c>
      <c r="D24" s="45" cm="1">
        <f t="array" ref="D24">INDEX($C$52:$AC$64,$AD62,D$41)</f>
        <v>38.052</v>
      </c>
      <c r="E24" s="45" cm="1">
        <f t="array" ref="E24">INDEX($C$52:$AC$64,$AD62,E$41)</f>
        <v>61.935000000000002</v>
      </c>
      <c r="F24" s="45"/>
      <c r="G24" s="46" t="str" cm="1">
        <f t="array" ref="G24">HYPERLINK(TEXT("#"&amp;INDEX($C$73:$AC$85,$AD83,C$41),),INDEX($C$73:$AC$85,$AD83,C$41))</f>
        <v>A125197206A</v>
      </c>
      <c r="H24" s="46" t="str" cm="1">
        <f t="array" ref="H24">HYPERLINK(TEXT("#"&amp;INDEX($C$73:$AC$85,$AD83,D$41),),INDEX($C$73:$AC$85,$AD83,D$41))</f>
        <v>A125202822K</v>
      </c>
      <c r="I24" s="46" t="str" cm="1">
        <f t="array" ref="I24">HYPERLINK(TEXT("#"&amp;INDEX($C$73:$AC$85,$AD83,E$41),),INDEX($C$73:$AC$85,$AD83,E$41))</f>
        <v>A125200014A</v>
      </c>
    </row>
    <row r="25" spans="1:20">
      <c r="A25" s="47"/>
      <c r="B25" s="54" t="s">
        <v>1147</v>
      </c>
      <c r="C25" s="45" cm="1">
        <f t="array" ref="C25">INDEX($C$52:$AC$64,$AD63,C$41)</f>
        <v>22.442</v>
      </c>
      <c r="D25" s="45" cm="1">
        <f t="array" ref="D25">INDEX($C$52:$AC$64,$AD63,D$41)</f>
        <v>7.3049999999999997</v>
      </c>
      <c r="E25" s="45" cm="1">
        <f t="array" ref="E25">INDEX($C$52:$AC$64,$AD63,E$41)</f>
        <v>15.137</v>
      </c>
      <c r="F25" s="45"/>
      <c r="G25" s="46" t="str" cm="1">
        <f t="array" ref="G25">HYPERLINK(TEXT("#"&amp;INDEX($C$73:$AC$85,$AD84,C$41),),INDEX($C$73:$AC$85,$AD84,C$41))</f>
        <v>A125197166V</v>
      </c>
      <c r="H25" s="46" t="str" cm="1">
        <f t="array" ref="H25">HYPERLINK(TEXT("#"&amp;INDEX($C$73:$AC$85,$AD84,D$41),),INDEX($C$73:$AC$85,$AD84,D$41))</f>
        <v>A125202782C</v>
      </c>
      <c r="I25" s="46" t="str" cm="1">
        <f t="array" ref="I25">HYPERLINK(TEXT("#"&amp;INDEX($C$73:$AC$85,$AD84,E$41),),INDEX($C$73:$AC$85,$AD84,E$41))</f>
        <v>A125199974C</v>
      </c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</row>
    <row r="26" spans="1:20">
      <c r="A26" s="47"/>
      <c r="B26" s="54" t="s">
        <v>1148</v>
      </c>
      <c r="C26" s="45" cm="1">
        <f t="array" ref="C26">INDEX($C$52:$AC$64,$AD64,C$41)</f>
        <v>77.545000000000002</v>
      </c>
      <c r="D26" s="45" cm="1">
        <f t="array" ref="D26">INDEX($C$52:$AC$64,$AD64,D$41)</f>
        <v>30.747</v>
      </c>
      <c r="E26" s="45" cm="1">
        <f t="array" ref="E26">INDEX($C$52:$AC$64,$AD64,E$41)</f>
        <v>46.798000000000002</v>
      </c>
      <c r="F26" s="45"/>
      <c r="G26" s="46" t="str" cm="1">
        <f t="array" ref="G26">HYPERLINK(TEXT("#"&amp;INDEX($C$73:$AC$85,$AD85,C$41),),INDEX($C$73:$AC$85,$AD85,C$41))</f>
        <v>A125197158V</v>
      </c>
      <c r="H26" s="46" t="str" cm="1">
        <f t="array" ref="H26">HYPERLINK(TEXT("#"&amp;INDEX($C$73:$AC$85,$AD85,D$41),),INDEX($C$73:$AC$85,$AD85,D$41))</f>
        <v>A125202774C</v>
      </c>
      <c r="I26" s="46" t="str" cm="1">
        <f t="array" ref="I26">HYPERLINK(TEXT("#"&amp;INDEX($C$73:$AC$85,$AD85,E$41),),INDEX($C$73:$AC$85,$AD85,E$41))</f>
        <v>A125199966C</v>
      </c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</row>
    <row r="27" spans="1:20">
      <c r="A27" s="47"/>
      <c r="B27" s="54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1:20">
      <c r="A28" s="47"/>
      <c r="B28" s="54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0">
      <c r="A29" s="55" t="str">
        <f ca="1">Contents!B27</f>
        <v>© Commonwealth of Australia 2024</v>
      </c>
      <c r="B29" s="56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>
      <c r="A30" s="55"/>
      <c r="B30" s="56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0" hidden="1">
      <c r="A31" s="57"/>
      <c r="B31" s="58" t="s">
        <v>1155</v>
      </c>
      <c r="C31" s="59">
        <v>1</v>
      </c>
      <c r="D31" s="60"/>
      <c r="E31" s="60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1:20" hidden="1">
      <c r="A32" s="57"/>
      <c r="B32" s="58" t="s">
        <v>1156</v>
      </c>
      <c r="C32" s="59">
        <v>4</v>
      </c>
      <c r="D32" s="60"/>
      <c r="E32" s="60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1:29" hidden="1">
      <c r="A33" s="57"/>
      <c r="B33" s="58" t="s">
        <v>1157</v>
      </c>
      <c r="C33" s="59">
        <v>7</v>
      </c>
      <c r="D33" s="60"/>
      <c r="E33" s="60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1:29" hidden="1">
      <c r="A34" s="57"/>
      <c r="B34" s="58" t="s">
        <v>1158</v>
      </c>
      <c r="C34" s="59">
        <v>10</v>
      </c>
      <c r="D34" s="60"/>
      <c r="E34" s="60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1:29" hidden="1">
      <c r="A35" s="57"/>
      <c r="B35" s="58" t="s">
        <v>1159</v>
      </c>
      <c r="C35" s="59">
        <v>13</v>
      </c>
      <c r="D35" s="60"/>
      <c r="E35" s="60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1:29" hidden="1">
      <c r="A36" s="57"/>
      <c r="B36" s="58" t="s">
        <v>1160</v>
      </c>
      <c r="C36" s="59">
        <v>16</v>
      </c>
      <c r="D36" s="60"/>
      <c r="E36" s="60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</row>
    <row r="37" spans="1:29" hidden="1">
      <c r="A37" s="57"/>
      <c r="B37" s="58" t="s">
        <v>1161</v>
      </c>
      <c r="C37" s="59">
        <v>19</v>
      </c>
      <c r="D37" s="60"/>
      <c r="E37" s="60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1:29" hidden="1">
      <c r="A38" s="57"/>
      <c r="B38" s="58" t="s">
        <v>1162</v>
      </c>
      <c r="C38" s="59">
        <v>22</v>
      </c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</row>
    <row r="39" spans="1:29" hidden="1">
      <c r="A39" s="57"/>
      <c r="B39" s="58" t="s">
        <v>1163</v>
      </c>
      <c r="C39" s="59">
        <v>25</v>
      </c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1:29" hidden="1">
      <c r="A40" s="57"/>
      <c r="B40" s="56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1:29" hidden="1">
      <c r="A41" s="57"/>
      <c r="B41" s="56"/>
      <c r="C41" s="59">
        <f>VLOOKUP(C10,B31:C39,2,FALSE)</f>
        <v>1</v>
      </c>
      <c r="D41" s="59">
        <f>C41+1</f>
        <v>2</v>
      </c>
      <c r="E41" s="59">
        <f>D41+1</f>
        <v>3</v>
      </c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1:29" hidden="1">
      <c r="A42" s="57"/>
      <c r="B42" s="56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1:29" hidden="1">
      <c r="A43" s="57"/>
      <c r="B43" s="56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1:29" hidden="1">
      <c r="A44" s="57"/>
      <c r="B44" s="56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1:29" hidden="1">
      <c r="A45" s="57"/>
      <c r="B45" s="56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1:29" hidden="1">
      <c r="A46" s="57"/>
      <c r="B46" s="56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1:29" hidden="1">
      <c r="A47" s="57"/>
      <c r="B47" s="56"/>
      <c r="C47" s="59">
        <v>1</v>
      </c>
      <c r="D47" s="59">
        <v>2</v>
      </c>
      <c r="E47" s="59">
        <v>3</v>
      </c>
      <c r="F47" s="59">
        <v>4</v>
      </c>
      <c r="G47" s="59">
        <v>5</v>
      </c>
      <c r="H47" s="59">
        <v>6</v>
      </c>
      <c r="I47" s="59">
        <v>7</v>
      </c>
      <c r="J47" s="59">
        <v>8</v>
      </c>
      <c r="K47" s="59">
        <v>9</v>
      </c>
      <c r="L47" s="59">
        <v>10</v>
      </c>
      <c r="M47" s="59">
        <v>11</v>
      </c>
      <c r="N47" s="59">
        <v>12</v>
      </c>
      <c r="O47" s="59">
        <v>13</v>
      </c>
      <c r="P47" s="59">
        <v>14</v>
      </c>
      <c r="Q47" s="59">
        <v>15</v>
      </c>
      <c r="R47" s="59">
        <v>16</v>
      </c>
      <c r="S47" s="59">
        <v>17</v>
      </c>
      <c r="T47" s="59">
        <v>18</v>
      </c>
      <c r="U47" s="59">
        <v>19</v>
      </c>
      <c r="V47" s="59">
        <v>20</v>
      </c>
      <c r="W47" s="59">
        <v>21</v>
      </c>
      <c r="X47" s="59">
        <v>22</v>
      </c>
      <c r="Y47" s="59">
        <v>23</v>
      </c>
      <c r="Z47" s="59">
        <v>24</v>
      </c>
      <c r="AA47" s="59">
        <v>25</v>
      </c>
      <c r="AB47" s="59">
        <v>26</v>
      </c>
      <c r="AC47" s="59">
        <v>27</v>
      </c>
    </row>
    <row r="48" spans="1:29" ht="15" hidden="1" customHeight="1">
      <c r="A48" s="36"/>
      <c r="B48" s="36"/>
      <c r="C48" s="73" t="s">
        <v>1155</v>
      </c>
      <c r="D48" s="73"/>
      <c r="E48" s="73"/>
      <c r="F48" s="73" t="s">
        <v>1156</v>
      </c>
      <c r="G48" s="73"/>
      <c r="H48" s="73"/>
      <c r="I48" s="73" t="s">
        <v>1157</v>
      </c>
      <c r="J48" s="73"/>
      <c r="K48" s="73"/>
      <c r="L48" s="73" t="s">
        <v>1158</v>
      </c>
      <c r="M48" s="73"/>
      <c r="N48" s="73"/>
      <c r="O48" s="73" t="s">
        <v>1159</v>
      </c>
      <c r="P48" s="73"/>
      <c r="Q48" s="73"/>
      <c r="R48" s="73" t="s">
        <v>1160</v>
      </c>
      <c r="S48" s="73"/>
      <c r="T48" s="73"/>
      <c r="U48" s="73" t="s">
        <v>1161</v>
      </c>
      <c r="V48" s="73"/>
      <c r="W48" s="73"/>
      <c r="X48" s="73" t="s">
        <v>1162</v>
      </c>
      <c r="Y48" s="73"/>
      <c r="Z48" s="73"/>
      <c r="AA48" s="73" t="s">
        <v>1163</v>
      </c>
      <c r="AB48" s="73"/>
      <c r="AC48" s="73"/>
    </row>
    <row r="49" spans="1:30" hidden="1">
      <c r="A49" s="36"/>
      <c r="B49" s="36"/>
      <c r="C49" s="37" t="s">
        <v>1131</v>
      </c>
      <c r="D49" s="37" t="s">
        <v>1132</v>
      </c>
      <c r="E49" s="37" t="s">
        <v>1133</v>
      </c>
      <c r="F49" s="37" t="s">
        <v>1131</v>
      </c>
      <c r="G49" s="37" t="s">
        <v>1132</v>
      </c>
      <c r="H49" s="37" t="s">
        <v>1133</v>
      </c>
      <c r="I49" s="37" t="s">
        <v>1131</v>
      </c>
      <c r="J49" s="37" t="s">
        <v>1132</v>
      </c>
      <c r="K49" s="37" t="s">
        <v>1133</v>
      </c>
      <c r="L49" s="37" t="s">
        <v>1131</v>
      </c>
      <c r="M49" s="37" t="s">
        <v>1132</v>
      </c>
      <c r="N49" s="37" t="s">
        <v>1133</v>
      </c>
      <c r="O49" s="37" t="s">
        <v>1131</v>
      </c>
      <c r="P49" s="37" t="s">
        <v>1132</v>
      </c>
      <c r="Q49" s="37" t="s">
        <v>1133</v>
      </c>
      <c r="R49" s="37" t="s">
        <v>1131</v>
      </c>
      <c r="S49" s="37" t="s">
        <v>1132</v>
      </c>
      <c r="T49" s="37" t="s">
        <v>1133</v>
      </c>
      <c r="U49" s="37" t="s">
        <v>1131</v>
      </c>
      <c r="V49" s="37" t="s">
        <v>1132</v>
      </c>
      <c r="W49" s="37" t="s">
        <v>1133</v>
      </c>
      <c r="X49" s="37" t="s">
        <v>1131</v>
      </c>
      <c r="Y49" s="37" t="s">
        <v>1132</v>
      </c>
      <c r="Z49" s="37" t="s">
        <v>1133</v>
      </c>
      <c r="AA49" s="37" t="s">
        <v>1131</v>
      </c>
      <c r="AB49" s="37" t="s">
        <v>1132</v>
      </c>
      <c r="AC49" s="37" t="s">
        <v>1133</v>
      </c>
    </row>
    <row r="50" spans="1:30" hidden="1">
      <c r="A50" s="36"/>
      <c r="B50" s="36"/>
      <c r="C50" s="40" t="s">
        <v>1134</v>
      </c>
      <c r="D50" s="40" t="s">
        <v>1134</v>
      </c>
      <c r="E50" s="40" t="s">
        <v>1134</v>
      </c>
      <c r="F50" s="40" t="s">
        <v>1134</v>
      </c>
      <c r="G50" s="40" t="s">
        <v>1134</v>
      </c>
      <c r="H50" s="40" t="s">
        <v>1134</v>
      </c>
      <c r="I50" s="40" t="s">
        <v>1134</v>
      </c>
      <c r="J50" s="40" t="s">
        <v>1134</v>
      </c>
      <c r="K50" s="40" t="s">
        <v>1134</v>
      </c>
      <c r="L50" s="40" t="s">
        <v>1134</v>
      </c>
      <c r="M50" s="40" t="s">
        <v>1134</v>
      </c>
      <c r="N50" s="40" t="s">
        <v>1134</v>
      </c>
      <c r="O50" s="40" t="s">
        <v>1134</v>
      </c>
      <c r="P50" s="40" t="s">
        <v>1134</v>
      </c>
      <c r="Q50" s="40" t="s">
        <v>1134</v>
      </c>
      <c r="R50" s="40" t="s">
        <v>1134</v>
      </c>
      <c r="S50" s="40" t="s">
        <v>1134</v>
      </c>
      <c r="T50" s="40" t="s">
        <v>1134</v>
      </c>
      <c r="U50" s="40" t="s">
        <v>1134</v>
      </c>
      <c r="V50" s="40" t="s">
        <v>1134</v>
      </c>
      <c r="W50" s="40" t="s">
        <v>1134</v>
      </c>
      <c r="X50" s="40" t="s">
        <v>1134</v>
      </c>
      <c r="Y50" s="40" t="s">
        <v>1134</v>
      </c>
      <c r="Z50" s="40" t="s">
        <v>1134</v>
      </c>
      <c r="AA50" s="40" t="s">
        <v>1134</v>
      </c>
      <c r="AB50" s="40" t="s">
        <v>1134</v>
      </c>
      <c r="AC50" s="40" t="s">
        <v>1134</v>
      </c>
    </row>
    <row r="51" spans="1:30" hidden="1">
      <c r="A51" s="41" t="s">
        <v>1135</v>
      </c>
      <c r="B51" s="36"/>
      <c r="C51" s="40"/>
      <c r="D51" s="40"/>
      <c r="E51" s="40"/>
      <c r="F51" s="42"/>
      <c r="G51" s="63"/>
      <c r="H51" s="63"/>
    </row>
    <row r="52" spans="1:30" hidden="1">
      <c r="A52" s="43"/>
      <c r="B52" s="44" t="s">
        <v>1136</v>
      </c>
      <c r="C52" s="45">
        <f>A125197190V_Latest</f>
        <v>989.83100000000002</v>
      </c>
      <c r="D52" s="45">
        <f>A125202806K_Latest</f>
        <v>397.78100000000001</v>
      </c>
      <c r="E52" s="45">
        <f>A125199998W_Latest</f>
        <v>592.04999999999995</v>
      </c>
      <c r="F52" s="45">
        <f>A125197502V_Latest</f>
        <v>294.42099999999999</v>
      </c>
      <c r="G52" s="45">
        <f>A125203118X_Latest</f>
        <v>119.374</v>
      </c>
      <c r="H52" s="45">
        <f>A125200310V_Latest</f>
        <v>175.047</v>
      </c>
      <c r="I52" s="45">
        <f>A125197294L_Latest</f>
        <v>275.85399999999998</v>
      </c>
      <c r="J52" s="45">
        <f>A125202910K_Latest</f>
        <v>114.905</v>
      </c>
      <c r="K52" s="45">
        <f>A125200102A_Latest</f>
        <v>160.94900000000001</v>
      </c>
      <c r="L52" s="45">
        <f>A125197554W_Latest</f>
        <v>208.357</v>
      </c>
      <c r="M52" s="45">
        <f>A125203170J_Latest</f>
        <v>82.472999999999999</v>
      </c>
      <c r="N52" s="45">
        <f>A125200362W_Latest</f>
        <v>125.88500000000001</v>
      </c>
      <c r="O52" s="45">
        <f>A125197606L_Latest</f>
        <v>73.510999999999996</v>
      </c>
      <c r="P52" s="45">
        <f>A125203222X_Latest</f>
        <v>29.850999999999999</v>
      </c>
      <c r="Q52" s="45">
        <f>A125200414L_Latest</f>
        <v>43.66</v>
      </c>
      <c r="R52" s="45">
        <f>A125197346C_Latest</f>
        <v>97.457999999999998</v>
      </c>
      <c r="S52" s="45">
        <f>A125202962L_Latest</f>
        <v>35.460999999999999</v>
      </c>
      <c r="T52" s="45">
        <f>A125200154C_Latest</f>
        <v>61.997</v>
      </c>
      <c r="U52" s="45">
        <f>A125197398F_Latest</f>
        <v>21.106000000000002</v>
      </c>
      <c r="V52" s="45">
        <f>A125203014F_Latest</f>
        <v>6.9969999999999999</v>
      </c>
      <c r="W52" s="45">
        <f>A125200206V_Latest</f>
        <v>14.109</v>
      </c>
      <c r="X52" s="45">
        <f>A125197450C_Latest</f>
        <v>5.0890000000000004</v>
      </c>
      <c r="Y52" s="45">
        <f>A125203066J_Latest</f>
        <v>2.0049999999999999</v>
      </c>
      <c r="Z52" s="45">
        <f>A125200258W_Latest</f>
        <v>3.0840000000000001</v>
      </c>
      <c r="AA52" s="45">
        <f>A125197242K_Latest</f>
        <v>14.034000000000001</v>
      </c>
      <c r="AB52" s="45">
        <f>A125202858L_Latest</f>
        <v>6.7140000000000004</v>
      </c>
      <c r="AC52" s="45">
        <f>A125200050K_Latest</f>
        <v>7.319</v>
      </c>
      <c r="AD52" s="59">
        <v>1</v>
      </c>
    </row>
    <row r="53" spans="1:30" hidden="1">
      <c r="A53" s="47"/>
      <c r="B53" s="48" t="s">
        <v>1137</v>
      </c>
      <c r="C53" s="45">
        <f>A125197170K_Latest</f>
        <v>889.84299999999996</v>
      </c>
      <c r="D53" s="45">
        <f>A125202786L_Latest</f>
        <v>359.72899999999998</v>
      </c>
      <c r="E53" s="45">
        <f>A125199978L_Latest</f>
        <v>530.11400000000003</v>
      </c>
      <c r="F53" s="45">
        <f>A125197482W_Latest</f>
        <v>260.738</v>
      </c>
      <c r="G53" s="45">
        <f>A125203098A_Latest</f>
        <v>108.18899999999999</v>
      </c>
      <c r="H53" s="45">
        <f>A125200290W_Latest</f>
        <v>152.55000000000001</v>
      </c>
      <c r="I53" s="45">
        <f>A125197274C_Latest</f>
        <v>250.792</v>
      </c>
      <c r="J53" s="45">
        <f>A125202890L_Latest</f>
        <v>103.812</v>
      </c>
      <c r="K53" s="45">
        <f>A125200082C_Latest</f>
        <v>146.97999999999999</v>
      </c>
      <c r="L53" s="45">
        <f>A125197534L_Latest</f>
        <v>187.803</v>
      </c>
      <c r="M53" s="45">
        <f>A125203150X_Latest</f>
        <v>75.120999999999995</v>
      </c>
      <c r="N53" s="45">
        <f>A125200342L_Latest</f>
        <v>112.682</v>
      </c>
      <c r="O53" s="45">
        <f>A125197586R_Latest</f>
        <v>66.052000000000007</v>
      </c>
      <c r="P53" s="45">
        <f>A125203202R_Latest</f>
        <v>27.591999999999999</v>
      </c>
      <c r="Q53" s="45">
        <f>A125200394R_Latest</f>
        <v>38.46</v>
      </c>
      <c r="R53" s="45">
        <f>A125197326V_Latest</f>
        <v>87.653000000000006</v>
      </c>
      <c r="S53" s="45">
        <f>A125202942C_Latest</f>
        <v>30.146000000000001</v>
      </c>
      <c r="T53" s="45">
        <f>A125200134V_Latest</f>
        <v>57.506999999999998</v>
      </c>
      <c r="U53" s="45">
        <f>A125197378W_Latest</f>
        <v>19.579999999999998</v>
      </c>
      <c r="V53" s="45">
        <f>A125202994F_Latest</f>
        <v>6.8079999999999998</v>
      </c>
      <c r="W53" s="45">
        <f>A125200186W_Latest</f>
        <v>12.773</v>
      </c>
      <c r="X53" s="45">
        <f>A125197430V_Latest</f>
        <v>4.5659999999999998</v>
      </c>
      <c r="Y53" s="45">
        <f>A125203046X_Latest</f>
        <v>1.821</v>
      </c>
      <c r="Z53" s="45">
        <f>A125200238L_Latest</f>
        <v>2.7450000000000001</v>
      </c>
      <c r="AA53" s="45">
        <f>A125197222A_Latest</f>
        <v>12.659000000000001</v>
      </c>
      <c r="AB53" s="45">
        <f>A125202838C_Latest</f>
        <v>6.2409999999999997</v>
      </c>
      <c r="AC53" s="45">
        <f>A125200030A_Latest</f>
        <v>6.4189999999999996</v>
      </c>
      <c r="AD53" s="59">
        <v>2</v>
      </c>
    </row>
    <row r="54" spans="1:30" hidden="1">
      <c r="A54" s="47"/>
      <c r="B54" s="49" t="s">
        <v>1138</v>
      </c>
      <c r="C54" s="45">
        <f>A125197194C_Latest</f>
        <v>419.435</v>
      </c>
      <c r="D54" s="45">
        <f>A125202810A_Latest</f>
        <v>174.45</v>
      </c>
      <c r="E54" s="45">
        <f>A125200002T_Latest</f>
        <v>244.98500000000001</v>
      </c>
      <c r="F54" s="45">
        <f>A125197506C_Latest</f>
        <v>115.47</v>
      </c>
      <c r="G54" s="45">
        <f>A125203122R_Latest</f>
        <v>57.180999999999997</v>
      </c>
      <c r="H54" s="45">
        <f>A125200314C_Latest</f>
        <v>58.289000000000001</v>
      </c>
      <c r="I54" s="45">
        <f>A125197298W_Latest</f>
        <v>129.292</v>
      </c>
      <c r="J54" s="45">
        <f>A125202914V_Latest</f>
        <v>47.662999999999997</v>
      </c>
      <c r="K54" s="45">
        <f>A125200106K_Latest</f>
        <v>81.63</v>
      </c>
      <c r="L54" s="45">
        <f>A125197558F_Latest</f>
        <v>85.917000000000002</v>
      </c>
      <c r="M54" s="45">
        <f>A125203174T_Latest</f>
        <v>32.878999999999998</v>
      </c>
      <c r="N54" s="45">
        <f>A125200366F_Latest</f>
        <v>53.039000000000001</v>
      </c>
      <c r="O54" s="45">
        <f>A125197610C_Latest</f>
        <v>29.431999999999999</v>
      </c>
      <c r="P54" s="45">
        <f>A125203226J_Latest</f>
        <v>13.565</v>
      </c>
      <c r="Q54" s="45">
        <f>A125200418W_Latest</f>
        <v>15.867000000000001</v>
      </c>
      <c r="R54" s="45">
        <f>A125197350V_Latest</f>
        <v>40.747999999999998</v>
      </c>
      <c r="S54" s="45">
        <f>A125202966W_Latest</f>
        <v>14.971</v>
      </c>
      <c r="T54" s="45">
        <f>A125200158L_Latest</f>
        <v>25.777000000000001</v>
      </c>
      <c r="U54" s="45">
        <f>A125197402K_Latest</f>
        <v>9.1460000000000008</v>
      </c>
      <c r="V54" s="45">
        <f>A125203018R_Latest</f>
        <v>3.4769999999999999</v>
      </c>
      <c r="W54" s="45">
        <f>A125200210K_Latest</f>
        <v>5.6689999999999996</v>
      </c>
      <c r="X54" s="45">
        <f>A125197454L_Latest</f>
        <v>2.4460000000000002</v>
      </c>
      <c r="Y54" s="45">
        <f>A125203070X_Latest</f>
        <v>0.94699999999999995</v>
      </c>
      <c r="Z54" s="45">
        <f>A125200262L_Latest</f>
        <v>1.4990000000000001</v>
      </c>
      <c r="AA54" s="45">
        <f>A125197246V_Latest</f>
        <v>6.984</v>
      </c>
      <c r="AB54" s="45">
        <f>A125202862C_Latest</f>
        <v>3.7679999999999998</v>
      </c>
      <c r="AC54" s="45">
        <f>A125200054V_Latest</f>
        <v>3.2160000000000002</v>
      </c>
      <c r="AD54" s="59">
        <v>3</v>
      </c>
    </row>
    <row r="55" spans="1:30" hidden="1">
      <c r="A55" s="47"/>
      <c r="B55" s="49" t="s">
        <v>1139</v>
      </c>
      <c r="C55" s="45">
        <f>A125197198L_Latest</f>
        <v>470.40800000000002</v>
      </c>
      <c r="D55" s="45">
        <f>A125202814K_Latest</f>
        <v>185.279</v>
      </c>
      <c r="E55" s="45">
        <f>A125200006A_Latest</f>
        <v>285.12900000000002</v>
      </c>
      <c r="F55" s="45">
        <f>A125197510V_Latest</f>
        <v>145.268</v>
      </c>
      <c r="G55" s="45">
        <f>A125203126X_Latest</f>
        <v>51.006999999999998</v>
      </c>
      <c r="H55" s="45">
        <f>A125200318L_Latest</f>
        <v>94.260999999999996</v>
      </c>
      <c r="I55" s="45">
        <f>A125197302A_Latest</f>
        <v>121.5</v>
      </c>
      <c r="J55" s="45">
        <f>A125202918C_Latest</f>
        <v>56.15</v>
      </c>
      <c r="K55" s="45">
        <f>A125200110A_Latest</f>
        <v>65.349999999999994</v>
      </c>
      <c r="L55" s="45">
        <f>A125197562W_Latest</f>
        <v>101.886</v>
      </c>
      <c r="M55" s="45">
        <f>A125203178A_Latest</f>
        <v>42.243000000000002</v>
      </c>
      <c r="N55" s="45">
        <f>A125200370W_Latest</f>
        <v>59.643000000000001</v>
      </c>
      <c r="O55" s="45">
        <f>A125197614L_Latest</f>
        <v>36.619999999999997</v>
      </c>
      <c r="P55" s="45">
        <f>A125203230X_Latest</f>
        <v>14.026999999999999</v>
      </c>
      <c r="Q55" s="45">
        <f>A125200422L_Latest</f>
        <v>22.593</v>
      </c>
      <c r="R55" s="45">
        <f>A125197354C_Latest</f>
        <v>46.905000000000001</v>
      </c>
      <c r="S55" s="45">
        <f>A125202970L_Latest</f>
        <v>15.175000000000001</v>
      </c>
      <c r="T55" s="45">
        <f>A125200162C_Latest</f>
        <v>31.73</v>
      </c>
      <c r="U55" s="45">
        <f>A125197406V_Latest</f>
        <v>10.433999999999999</v>
      </c>
      <c r="V55" s="45">
        <f>A125203022F_Latest</f>
        <v>3.331</v>
      </c>
      <c r="W55" s="45">
        <f>A125200214V_Latest</f>
        <v>7.1040000000000001</v>
      </c>
      <c r="X55" s="45">
        <f>A125197458W_Latest</f>
        <v>2.12</v>
      </c>
      <c r="Y55" s="45">
        <f>A125203074J_Latest</f>
        <v>0.874</v>
      </c>
      <c r="Z55" s="45">
        <f>A125200266W_Latest</f>
        <v>1.246</v>
      </c>
      <c r="AA55" s="45">
        <f>A125197250K_Latest</f>
        <v>5.6760000000000002</v>
      </c>
      <c r="AB55" s="45">
        <f>A125202866L_Latest</f>
        <v>2.472</v>
      </c>
      <c r="AC55" s="45">
        <f>A125200058C_Latest</f>
        <v>3.2029999999999998</v>
      </c>
      <c r="AD55" s="59">
        <v>4</v>
      </c>
    </row>
    <row r="56" spans="1:30" hidden="1">
      <c r="A56" s="47"/>
      <c r="B56" s="50" t="s">
        <v>1140</v>
      </c>
      <c r="C56" s="45">
        <f>A125197174V_Latest</f>
        <v>779.91800000000001</v>
      </c>
      <c r="D56" s="45">
        <f>A125202790C_Latest</f>
        <v>323.19400000000002</v>
      </c>
      <c r="E56" s="45">
        <f>A125199982C_Latest</f>
        <v>456.72300000000001</v>
      </c>
      <c r="F56" s="45">
        <f>A125197486F_Latest</f>
        <v>225.69300000000001</v>
      </c>
      <c r="G56" s="45">
        <f>A125203102F_Latest</f>
        <v>95.516999999999996</v>
      </c>
      <c r="H56" s="45">
        <f>A125200294F_Latest</f>
        <v>130.17599999999999</v>
      </c>
      <c r="I56" s="45">
        <f>A125197278L_Latest</f>
        <v>222.78899999999999</v>
      </c>
      <c r="J56" s="45">
        <f>A125202894W_Latest</f>
        <v>94.335999999999999</v>
      </c>
      <c r="K56" s="45">
        <f>A125200086L_Latest</f>
        <v>128.452</v>
      </c>
      <c r="L56" s="45">
        <f>A125197538W_Latest</f>
        <v>167.20500000000001</v>
      </c>
      <c r="M56" s="45">
        <f>A125203154J_Latest</f>
        <v>69.215000000000003</v>
      </c>
      <c r="N56" s="45">
        <f>A125200346W_Latest</f>
        <v>97.99</v>
      </c>
      <c r="O56" s="45">
        <f>A125197590F_Latest</f>
        <v>54.529000000000003</v>
      </c>
      <c r="P56" s="45">
        <f>A125203206X_Latest</f>
        <v>23.114000000000001</v>
      </c>
      <c r="Q56" s="45">
        <f>A125200398X_Latest</f>
        <v>31.414000000000001</v>
      </c>
      <c r="R56" s="45">
        <f>A125197330K_Latest</f>
        <v>79.703999999999994</v>
      </c>
      <c r="S56" s="45">
        <f>A125202946L_Latest</f>
        <v>28.728999999999999</v>
      </c>
      <c r="T56" s="45">
        <f>A125200138C_Latest</f>
        <v>50.973999999999997</v>
      </c>
      <c r="U56" s="45">
        <f>A125197382L_Latest</f>
        <v>15.42</v>
      </c>
      <c r="V56" s="45">
        <f>A125202998R_Latest</f>
        <v>5.4809999999999999</v>
      </c>
      <c r="W56" s="45">
        <f>A125200190L_Latest</f>
        <v>9.94</v>
      </c>
      <c r="X56" s="45">
        <f>A125197434C_Latest</f>
        <v>3.952</v>
      </c>
      <c r="Y56" s="45">
        <f>A125203050R_Latest</f>
        <v>1.5629999999999999</v>
      </c>
      <c r="Z56" s="45">
        <f>A125200242C_Latest</f>
        <v>2.3879999999999999</v>
      </c>
      <c r="AA56" s="45">
        <f>A125197226K_Latest</f>
        <v>10.627000000000001</v>
      </c>
      <c r="AB56" s="45">
        <f>A125202842V_Latest</f>
        <v>5.2389999999999999</v>
      </c>
      <c r="AC56" s="45">
        <f>A125200034K_Latest</f>
        <v>5.3879999999999999</v>
      </c>
      <c r="AD56" s="59">
        <v>5</v>
      </c>
    </row>
    <row r="57" spans="1:30" hidden="1">
      <c r="A57" s="47"/>
      <c r="B57" s="51" t="s">
        <v>1141</v>
      </c>
      <c r="C57" s="45">
        <f>A125197178C_Latest</f>
        <v>372.512</v>
      </c>
      <c r="D57" s="45">
        <f>A125202794L_Latest</f>
        <v>157.53899999999999</v>
      </c>
      <c r="E57" s="45">
        <f>A125199986L_Latest</f>
        <v>214.97300000000001</v>
      </c>
      <c r="F57" s="45">
        <f>A125197490W_Latest</f>
        <v>101.36799999999999</v>
      </c>
      <c r="G57" s="45">
        <f>A125203106R_Latest</f>
        <v>51.201000000000001</v>
      </c>
      <c r="H57" s="45">
        <f>A125200298R_Latest</f>
        <v>50.167000000000002</v>
      </c>
      <c r="I57" s="45">
        <f>A125197282C_Latest</f>
        <v>117.18300000000001</v>
      </c>
      <c r="J57" s="45">
        <f>A125202898F_Latest</f>
        <v>43.192</v>
      </c>
      <c r="K57" s="45">
        <f>A125200090C_Latest</f>
        <v>73.989999999999995</v>
      </c>
      <c r="L57" s="45">
        <f>A125197542L_Latest</f>
        <v>76.084000000000003</v>
      </c>
      <c r="M57" s="45">
        <f>A125203158T_Latest</f>
        <v>30.710999999999999</v>
      </c>
      <c r="N57" s="45">
        <f>A125200350L_Latest</f>
        <v>45.372999999999998</v>
      </c>
      <c r="O57" s="45">
        <f>A125197594R_Latest</f>
        <v>25.085999999999999</v>
      </c>
      <c r="P57" s="45">
        <f>A125203210R_Latest</f>
        <v>11.458</v>
      </c>
      <c r="Q57" s="45">
        <f>A125200402C_Latest</f>
        <v>13.627000000000001</v>
      </c>
      <c r="R57" s="45">
        <f>A125197334V_Latest</f>
        <v>37.088999999999999</v>
      </c>
      <c r="S57" s="45">
        <f>A125202950C_Latest</f>
        <v>13.974</v>
      </c>
      <c r="T57" s="45">
        <f>A125200142V_Latest</f>
        <v>23.114999999999998</v>
      </c>
      <c r="U57" s="45">
        <f>A125197386W_Latest</f>
        <v>7.42</v>
      </c>
      <c r="V57" s="45">
        <f>A125203002W_Latest</f>
        <v>3.093</v>
      </c>
      <c r="W57" s="45">
        <f>A125200194W_Latest</f>
        <v>4.327</v>
      </c>
      <c r="X57" s="45">
        <f>A125197438L_Latest</f>
        <v>2.19</v>
      </c>
      <c r="Y57" s="45">
        <f>A125203054X_Latest</f>
        <v>0.78</v>
      </c>
      <c r="Z57" s="45">
        <f>A125200246L_Latest</f>
        <v>1.41</v>
      </c>
      <c r="AA57" s="45">
        <f>A125197230A_Latest</f>
        <v>6.093</v>
      </c>
      <c r="AB57" s="45">
        <f>A125202846C_Latest</f>
        <v>3.13</v>
      </c>
      <c r="AC57" s="45">
        <f>A125200038V_Latest</f>
        <v>2.9630000000000001</v>
      </c>
      <c r="AD57" s="59">
        <v>6</v>
      </c>
    </row>
    <row r="58" spans="1:30" hidden="1">
      <c r="A58" s="47"/>
      <c r="B58" s="52" t="s">
        <v>1142</v>
      </c>
      <c r="C58" s="45">
        <f>A125197182V_Latest</f>
        <v>407.40600000000001</v>
      </c>
      <c r="D58" s="45">
        <f>A125202798W_Latest</f>
        <v>165.65600000000001</v>
      </c>
      <c r="E58" s="45">
        <f>A125199990C_Latest</f>
        <v>241.751</v>
      </c>
      <c r="F58" s="45">
        <f>A125197494F_Latest</f>
        <v>124.325</v>
      </c>
      <c r="G58" s="45">
        <f>A125203110F_Latest</f>
        <v>44.316000000000003</v>
      </c>
      <c r="H58" s="45">
        <f>A125200302V_Latest</f>
        <v>80.009</v>
      </c>
      <c r="I58" s="45">
        <f>A125197286L_Latest</f>
        <v>105.60599999999999</v>
      </c>
      <c r="J58" s="45">
        <f>A125202902K_Latest</f>
        <v>51.143999999999998</v>
      </c>
      <c r="K58" s="45">
        <f>A125200094L_Latest</f>
        <v>54.462000000000003</v>
      </c>
      <c r="L58" s="45">
        <f>A125197546W_Latest</f>
        <v>91.120999999999995</v>
      </c>
      <c r="M58" s="45">
        <f>A125203162J_Latest</f>
        <v>38.503999999999998</v>
      </c>
      <c r="N58" s="45">
        <f>A125200354W_Latest</f>
        <v>52.618000000000002</v>
      </c>
      <c r="O58" s="45">
        <f>A125197598X_Latest</f>
        <v>29.443000000000001</v>
      </c>
      <c r="P58" s="45">
        <f>A125203214X_Latest</f>
        <v>11.656000000000001</v>
      </c>
      <c r="Q58" s="45">
        <f>A125200406L_Latest</f>
        <v>17.786999999999999</v>
      </c>
      <c r="R58" s="45">
        <f>A125197338C_Latest</f>
        <v>42.615000000000002</v>
      </c>
      <c r="S58" s="45">
        <f>A125202954L_Latest</f>
        <v>14.755000000000001</v>
      </c>
      <c r="T58" s="45">
        <f>A125200146C_Latest</f>
        <v>27.859000000000002</v>
      </c>
      <c r="U58" s="45">
        <f>A125197390L_Latest</f>
        <v>8</v>
      </c>
      <c r="V58" s="45">
        <f>A125203006F_Latest</f>
        <v>2.3879999999999999</v>
      </c>
      <c r="W58" s="45">
        <f>A125200198F_Latest</f>
        <v>5.6130000000000004</v>
      </c>
      <c r="X58" s="45">
        <f>A125197442C_Latest</f>
        <v>1.762</v>
      </c>
      <c r="Y58" s="45">
        <f>A125203058J_Latest</f>
        <v>0.78400000000000003</v>
      </c>
      <c r="Z58" s="45">
        <f>A125200250C_Latest</f>
        <v>0.97799999999999998</v>
      </c>
      <c r="AA58" s="45">
        <f>A125197234K_Latest</f>
        <v>4.5339999999999998</v>
      </c>
      <c r="AB58" s="45">
        <f>A125202850V_Latest</f>
        <v>2.109</v>
      </c>
      <c r="AC58" s="45">
        <f>A125200042K_Latest</f>
        <v>2.4260000000000002</v>
      </c>
      <c r="AD58" s="59">
        <v>7</v>
      </c>
    </row>
    <row r="59" spans="1:30" hidden="1">
      <c r="A59" s="47"/>
      <c r="B59" s="53" t="s">
        <v>1143</v>
      </c>
      <c r="C59" s="45">
        <f>A125197162K_Latest</f>
        <v>109.926</v>
      </c>
      <c r="D59" s="45">
        <f>A125202778L_Latest</f>
        <v>36.534999999999997</v>
      </c>
      <c r="E59" s="45">
        <f>A125199970V_Latest</f>
        <v>73.391000000000005</v>
      </c>
      <c r="F59" s="45">
        <f>A125197474W_Latest</f>
        <v>35.045000000000002</v>
      </c>
      <c r="G59" s="45">
        <f>A125203090J_Latest</f>
        <v>12.672000000000001</v>
      </c>
      <c r="H59" s="45">
        <f>A125200282W_Latest</f>
        <v>22.373999999999999</v>
      </c>
      <c r="I59" s="45">
        <f>A125197266C_Latest</f>
        <v>28.003</v>
      </c>
      <c r="J59" s="45">
        <f>A125202882L_Latest</f>
        <v>9.4760000000000009</v>
      </c>
      <c r="K59" s="45">
        <f>A125200074C_Latest</f>
        <v>18.527000000000001</v>
      </c>
      <c r="L59" s="45">
        <f>A125197526L_Latest</f>
        <v>20.597999999999999</v>
      </c>
      <c r="M59" s="45">
        <f>A125203142X_Latest</f>
        <v>5.907</v>
      </c>
      <c r="N59" s="45">
        <f>A125200334L_Latest</f>
        <v>14.692</v>
      </c>
      <c r="O59" s="45">
        <f>A125197578R_Latest</f>
        <v>11.523</v>
      </c>
      <c r="P59" s="45">
        <f>A125203194A_Latest</f>
        <v>4.4770000000000003</v>
      </c>
      <c r="Q59" s="45">
        <f>A125200386R_Latest</f>
        <v>7.0460000000000003</v>
      </c>
      <c r="R59" s="45">
        <f>A125197318V_Latest</f>
        <v>7.9489999999999998</v>
      </c>
      <c r="S59" s="45">
        <f>A125202934C_Latest</f>
        <v>1.417</v>
      </c>
      <c r="T59" s="45">
        <f>A125200126V_Latest</f>
        <v>6.532</v>
      </c>
      <c r="U59" s="45">
        <f>A125197370C_Latest</f>
        <v>4.16</v>
      </c>
      <c r="V59" s="45">
        <f>A125202986F_Latest</f>
        <v>1.327</v>
      </c>
      <c r="W59" s="45">
        <f>A125200178W_Latest</f>
        <v>2.8330000000000002</v>
      </c>
      <c r="X59" s="45">
        <f>A125197422V_Latest</f>
        <v>0.61399999999999999</v>
      </c>
      <c r="Y59" s="45">
        <f>A125203038X_Latest</f>
        <v>0.25700000000000001</v>
      </c>
      <c r="Z59" s="45">
        <f>A125200230V_Latest</f>
        <v>0.35699999999999998</v>
      </c>
      <c r="AA59" s="45">
        <f>A125197214A_Latest</f>
        <v>2.032</v>
      </c>
      <c r="AB59" s="45">
        <f>A125202830K_Latest</f>
        <v>1.002</v>
      </c>
      <c r="AC59" s="45">
        <f>A125200022A_Latest</f>
        <v>1.03</v>
      </c>
      <c r="AD59" s="59">
        <v>8</v>
      </c>
    </row>
    <row r="60" spans="1:30" hidden="1">
      <c r="A60" s="47"/>
      <c r="B60" s="52" t="s">
        <v>1144</v>
      </c>
      <c r="C60" s="45">
        <f>A125197202T_Latest</f>
        <v>46.923999999999999</v>
      </c>
      <c r="D60" s="45">
        <f>A125202818V_Latest</f>
        <v>16.911000000000001</v>
      </c>
      <c r="E60" s="45">
        <f>A125200010T_Latest</f>
        <v>30.013000000000002</v>
      </c>
      <c r="F60" s="45">
        <f>A125197514C_Latest</f>
        <v>14.102</v>
      </c>
      <c r="G60" s="45">
        <f>A125203130R_Latest</f>
        <v>5.98</v>
      </c>
      <c r="H60" s="45">
        <f>A125200322C_Latest</f>
        <v>8.1219999999999999</v>
      </c>
      <c r="I60" s="45">
        <f>A125197306K_Latest</f>
        <v>12.11</v>
      </c>
      <c r="J60" s="45">
        <f>A125202922V_Latest</f>
        <v>4.47</v>
      </c>
      <c r="K60" s="45">
        <f>A125200114K_Latest</f>
        <v>7.6390000000000002</v>
      </c>
      <c r="L60" s="45">
        <f>A125197566F_Latest</f>
        <v>9.8339999999999996</v>
      </c>
      <c r="M60" s="45">
        <f>A125203182T_Latest</f>
        <v>2.1669999999999998</v>
      </c>
      <c r="N60" s="45">
        <f>A125200374F_Latest</f>
        <v>7.6660000000000004</v>
      </c>
      <c r="O60" s="45">
        <f>A125197618W_Latest</f>
        <v>4.3460000000000001</v>
      </c>
      <c r="P60" s="45">
        <f>A125203234J_Latest</f>
        <v>2.1070000000000002</v>
      </c>
      <c r="Q60" s="45">
        <f>A125200426W_Latest</f>
        <v>2.2400000000000002</v>
      </c>
      <c r="R60" s="45">
        <f>A125197358L_Latest</f>
        <v>3.66</v>
      </c>
      <c r="S60" s="45">
        <f>A125202974W_Latest</f>
        <v>0.998</v>
      </c>
      <c r="T60" s="45">
        <f>A125200166L_Latest</f>
        <v>2.6619999999999999</v>
      </c>
      <c r="U60" s="45">
        <f>A125197410K_Latest</f>
        <v>1.726</v>
      </c>
      <c r="V60" s="45">
        <f>A125203026R_Latest</f>
        <v>0.38400000000000001</v>
      </c>
      <c r="W60" s="45">
        <f>A125200218C_Latest</f>
        <v>1.3420000000000001</v>
      </c>
      <c r="X60" s="45">
        <f>A125197462L_Latest</f>
        <v>0.25600000000000001</v>
      </c>
      <c r="Y60" s="45">
        <f>A125203078T_Latest</f>
        <v>0.16700000000000001</v>
      </c>
      <c r="Z60" s="45">
        <f>A125200270L_Latest</f>
        <v>8.7999999999999995E-2</v>
      </c>
      <c r="AA60" s="45">
        <f>A125197254V_Latest</f>
        <v>0.89100000000000001</v>
      </c>
      <c r="AB60" s="45">
        <f>A125202870C_Latest</f>
        <v>0.63800000000000001</v>
      </c>
      <c r="AC60" s="45">
        <f>A125200062V_Latest</f>
        <v>0.253</v>
      </c>
      <c r="AD60" s="59">
        <v>9</v>
      </c>
    </row>
    <row r="61" spans="1:30" hidden="1">
      <c r="A61" s="47"/>
      <c r="B61" s="52" t="s">
        <v>1145</v>
      </c>
      <c r="C61" s="45">
        <f>A125197186C_Latest</f>
        <v>63.002000000000002</v>
      </c>
      <c r="D61" s="45">
        <f>A125202802A_Latest</f>
        <v>19.623000000000001</v>
      </c>
      <c r="E61" s="45">
        <f>A125199994L_Latest</f>
        <v>43.378</v>
      </c>
      <c r="F61" s="45">
        <f>A125197498R_Latest</f>
        <v>20.943000000000001</v>
      </c>
      <c r="G61" s="45">
        <f>A125203114R_Latest</f>
        <v>6.6909999999999998</v>
      </c>
      <c r="H61" s="45">
        <f>A125200306C_Latest</f>
        <v>14.252000000000001</v>
      </c>
      <c r="I61" s="45">
        <f>A125197290C_Latest</f>
        <v>15.894</v>
      </c>
      <c r="J61" s="45">
        <f>A125202906V_Latest</f>
        <v>5.0060000000000002</v>
      </c>
      <c r="K61" s="45">
        <f>A125200098W_Latest</f>
        <v>10.888</v>
      </c>
      <c r="L61" s="45">
        <f>A125197550L_Latest</f>
        <v>10.765000000000001</v>
      </c>
      <c r="M61" s="45">
        <f>A125203166T_Latest</f>
        <v>3.7389999999999999</v>
      </c>
      <c r="N61" s="45">
        <f>A125200358F_Latest</f>
        <v>7.0250000000000004</v>
      </c>
      <c r="O61" s="45">
        <f>A125197602C_Latest</f>
        <v>7.1769999999999996</v>
      </c>
      <c r="P61" s="45">
        <f>A125203218J_Latest</f>
        <v>2.371</v>
      </c>
      <c r="Q61" s="45">
        <f>A125200410C_Latest</f>
        <v>4.806</v>
      </c>
      <c r="R61" s="45">
        <f>A125197342V_Latest</f>
        <v>4.29</v>
      </c>
      <c r="S61" s="45">
        <f>A125202958W_Latest</f>
        <v>0.42</v>
      </c>
      <c r="T61" s="45">
        <f>A125200150V_Latest</f>
        <v>3.87</v>
      </c>
      <c r="U61" s="45">
        <f>A125197394W_Latest</f>
        <v>2.4340000000000002</v>
      </c>
      <c r="V61" s="45">
        <f>A125203010W_Latest</f>
        <v>0.94299999999999995</v>
      </c>
      <c r="W61" s="45">
        <f>A125200202K_Latest</f>
        <v>1.4910000000000001</v>
      </c>
      <c r="X61" s="45">
        <f>A125197446L_Latest</f>
        <v>0.35799999999999998</v>
      </c>
      <c r="Y61" s="45">
        <f>A125203062X_Latest</f>
        <v>0.09</v>
      </c>
      <c r="Z61" s="45">
        <f>A125200254L_Latest</f>
        <v>0.26800000000000002</v>
      </c>
      <c r="AA61" s="45">
        <f>A125197238V_Latest</f>
        <v>1.141</v>
      </c>
      <c r="AB61" s="45">
        <f>A125202854C_Latest</f>
        <v>0.36399999999999999</v>
      </c>
      <c r="AC61" s="45">
        <f>A125200046V_Latest</f>
        <v>0.77800000000000002</v>
      </c>
      <c r="AD61" s="59">
        <v>10</v>
      </c>
    </row>
    <row r="62" spans="1:30" hidden="1">
      <c r="A62" s="47"/>
      <c r="B62" s="48" t="s">
        <v>1146</v>
      </c>
      <c r="C62" s="45">
        <f>A125197206A_Latest</f>
        <v>99.986999999999995</v>
      </c>
      <c r="D62" s="45">
        <f>A125202822K_Latest</f>
        <v>38.052</v>
      </c>
      <c r="E62" s="45">
        <f>A125200014A_Latest</f>
        <v>61.935000000000002</v>
      </c>
      <c r="F62" s="45">
        <f>A125197518L_Latest</f>
        <v>33.683</v>
      </c>
      <c r="G62" s="45">
        <f>A125203134X_Latest</f>
        <v>11.185</v>
      </c>
      <c r="H62" s="45">
        <f>A125200326L_Latest</f>
        <v>22.498000000000001</v>
      </c>
      <c r="I62" s="45">
        <f>A125197310A_Latest</f>
        <v>25.062000000000001</v>
      </c>
      <c r="J62" s="45">
        <f>A125202926C_Latest</f>
        <v>11.093</v>
      </c>
      <c r="K62" s="45">
        <f>A125200118V_Latest</f>
        <v>13.968999999999999</v>
      </c>
      <c r="L62" s="45">
        <f>A125197570W_Latest</f>
        <v>20.553999999999998</v>
      </c>
      <c r="M62" s="45">
        <f>A125203186A_Latest</f>
        <v>7.351</v>
      </c>
      <c r="N62" s="45">
        <f>A125200378R_Latest</f>
        <v>13.202</v>
      </c>
      <c r="O62" s="45">
        <f>A125197622L_Latest</f>
        <v>7.4589999999999996</v>
      </c>
      <c r="P62" s="45">
        <f>A125203238T_Latest</f>
        <v>2.2599999999999998</v>
      </c>
      <c r="Q62" s="45">
        <f>A125200430L_Latest</f>
        <v>5.2</v>
      </c>
      <c r="R62" s="45">
        <f>A125197362C_Latest</f>
        <v>9.8049999999999997</v>
      </c>
      <c r="S62" s="45">
        <f>A125202978F_Latest</f>
        <v>5.3150000000000004</v>
      </c>
      <c r="T62" s="45">
        <f>A125200170C_Latest</f>
        <v>4.4909999999999997</v>
      </c>
      <c r="U62" s="45">
        <f>A125197414V_Latest</f>
        <v>1.526</v>
      </c>
      <c r="V62" s="45">
        <f>A125203030F_Latest</f>
        <v>0.19</v>
      </c>
      <c r="W62" s="45">
        <f>A125200222V_Latest</f>
        <v>1.3360000000000001</v>
      </c>
      <c r="X62" s="45">
        <f>A125197466W_Latest</f>
        <v>0.52300000000000002</v>
      </c>
      <c r="Y62" s="45">
        <f>A125203082J_Latest</f>
        <v>0.184</v>
      </c>
      <c r="Z62" s="45">
        <f>A125200274W_Latest</f>
        <v>0.33900000000000002</v>
      </c>
      <c r="AA62" s="45">
        <f>A125197258C_Latest</f>
        <v>1.3740000000000001</v>
      </c>
      <c r="AB62" s="45">
        <f>A125202874L_Latest</f>
        <v>0.47399999999999998</v>
      </c>
      <c r="AC62" s="45">
        <f>A125200066C_Latest</f>
        <v>0.90100000000000002</v>
      </c>
      <c r="AD62" s="59">
        <v>11</v>
      </c>
    </row>
    <row r="63" spans="1:30" hidden="1">
      <c r="A63" s="47"/>
      <c r="B63" s="54" t="s">
        <v>1147</v>
      </c>
      <c r="C63" s="45">
        <f>A125197166V_Latest</f>
        <v>22.442</v>
      </c>
      <c r="D63" s="45">
        <f>A125202782C_Latest</f>
        <v>7.3049999999999997</v>
      </c>
      <c r="E63" s="45">
        <f>A125199974C_Latest</f>
        <v>15.137</v>
      </c>
      <c r="F63" s="45">
        <f>A125197478F_Latest</f>
        <v>6.4349999999999996</v>
      </c>
      <c r="G63" s="45">
        <f>A125203094T_Latest</f>
        <v>2.0070000000000001</v>
      </c>
      <c r="H63" s="45">
        <f>A125200286F_Latest</f>
        <v>4.4279999999999999</v>
      </c>
      <c r="I63" s="45">
        <f>A125197270V_Latest</f>
        <v>5.67</v>
      </c>
      <c r="J63" s="45">
        <f>A125202886W_Latest</f>
        <v>3.1030000000000002</v>
      </c>
      <c r="K63" s="45">
        <f>A125200078L_Latest</f>
        <v>2.5659999999999998</v>
      </c>
      <c r="L63" s="45">
        <f>A125197530C_Latest</f>
        <v>5.0780000000000003</v>
      </c>
      <c r="M63" s="45">
        <f>A125203146J_Latest</f>
        <v>0.52100000000000002</v>
      </c>
      <c r="N63" s="45">
        <f>A125200338W_Latest</f>
        <v>4.5570000000000004</v>
      </c>
      <c r="O63" s="45">
        <f>A125197582F_Latest</f>
        <v>1.7829999999999999</v>
      </c>
      <c r="P63" s="45">
        <f>A125203198K_Latest</f>
        <v>0.28899999999999998</v>
      </c>
      <c r="Q63" s="45">
        <f>A125200390F_Latest</f>
        <v>1.494</v>
      </c>
      <c r="R63" s="45">
        <f>A125197322K_Latest</f>
        <v>2.621</v>
      </c>
      <c r="S63" s="45">
        <f>A125202938L_Latest</f>
        <v>1.202</v>
      </c>
      <c r="T63" s="45">
        <f>A125200130K_Latest</f>
        <v>1.4179999999999999</v>
      </c>
      <c r="U63" s="45">
        <f>A125197374L_Latest</f>
        <v>0.121</v>
      </c>
      <c r="V63" s="45">
        <f>A125202990W_Latest</f>
        <v>0</v>
      </c>
      <c r="W63" s="45">
        <f>A125200182L_Latest</f>
        <v>0.121</v>
      </c>
      <c r="X63" s="45">
        <f>A125197426C_Latest</f>
        <v>0.16500000000000001</v>
      </c>
      <c r="Y63" s="45">
        <f>A125203042R_Latest</f>
        <v>0</v>
      </c>
      <c r="Z63" s="45">
        <f>A125200234C_Latest</f>
        <v>0.16500000000000001</v>
      </c>
      <c r="AA63" s="45">
        <f>A125197218K_Latest</f>
        <v>0.56899999999999995</v>
      </c>
      <c r="AB63" s="45">
        <f>A125202834V_Latest</f>
        <v>0.182</v>
      </c>
      <c r="AC63" s="45">
        <f>A125200026K_Latest</f>
        <v>0.38700000000000001</v>
      </c>
      <c r="AD63" s="59">
        <v>12</v>
      </c>
    </row>
    <row r="64" spans="1:30" hidden="1">
      <c r="A64" s="47"/>
      <c r="B64" s="54" t="s">
        <v>1148</v>
      </c>
      <c r="C64" s="45">
        <f>A125197158V_Latest</f>
        <v>77.545000000000002</v>
      </c>
      <c r="D64" s="45">
        <f>A125202774C_Latest</f>
        <v>30.747</v>
      </c>
      <c r="E64" s="45">
        <f>A125199966C_Latest</f>
        <v>46.798000000000002</v>
      </c>
      <c r="F64" s="45">
        <f>A125197470L_Latest</f>
        <v>27.248000000000001</v>
      </c>
      <c r="G64" s="45">
        <f>A125203086T_Latest</f>
        <v>9.1790000000000003</v>
      </c>
      <c r="H64" s="45">
        <f>A125200278F_Latest</f>
        <v>18.068999999999999</v>
      </c>
      <c r="I64" s="45">
        <f>A125197262V_Latest</f>
        <v>19.393000000000001</v>
      </c>
      <c r="J64" s="45">
        <f>A125202878W_Latest</f>
        <v>7.99</v>
      </c>
      <c r="K64" s="45">
        <f>A125200070V_Latest</f>
        <v>11.403</v>
      </c>
      <c r="L64" s="45">
        <f>A125197522C_Latest</f>
        <v>15.476000000000001</v>
      </c>
      <c r="M64" s="45">
        <f>A125203138J_Latest</f>
        <v>6.83</v>
      </c>
      <c r="N64" s="45">
        <f>A125200330C_Latest</f>
        <v>8.6460000000000008</v>
      </c>
      <c r="O64" s="45">
        <f>A125197574F_Latest</f>
        <v>5.6760000000000002</v>
      </c>
      <c r="P64" s="45">
        <f>A125203190T_Latest</f>
        <v>1.9710000000000001</v>
      </c>
      <c r="Q64" s="45">
        <f>A125200382F_Latest</f>
        <v>3.7050000000000001</v>
      </c>
      <c r="R64" s="45">
        <f>A125197314K_Latest</f>
        <v>7.1849999999999996</v>
      </c>
      <c r="S64" s="45">
        <f>A125202930V_Latest</f>
        <v>4.1130000000000004</v>
      </c>
      <c r="T64" s="45">
        <f>A125200122K_Latest</f>
        <v>3.0720000000000001</v>
      </c>
      <c r="U64" s="45">
        <f>A125197366L_Latest</f>
        <v>1.405</v>
      </c>
      <c r="V64" s="45">
        <f>A125202982W_Latest</f>
        <v>0.19</v>
      </c>
      <c r="W64" s="45">
        <f>A125200174L_Latest</f>
        <v>1.2150000000000001</v>
      </c>
      <c r="X64" s="45">
        <f>A125197418C_Latest</f>
        <v>0.35799999999999998</v>
      </c>
      <c r="Y64" s="45">
        <f>A125203034R_Latest</f>
        <v>0.184</v>
      </c>
      <c r="Z64" s="45">
        <f>A125200226C_Latest</f>
        <v>0.17399999999999999</v>
      </c>
      <c r="AA64" s="45">
        <f>A125197210T_Latest</f>
        <v>0.80500000000000005</v>
      </c>
      <c r="AB64" s="45">
        <f>A125202826V_Latest</f>
        <v>0.29199999999999998</v>
      </c>
      <c r="AC64" s="45">
        <f>A125200018K_Latest</f>
        <v>0.51400000000000001</v>
      </c>
      <c r="AD64" s="59">
        <v>13</v>
      </c>
    </row>
    <row r="65" spans="1:30" hidden="1">
      <c r="A65" s="47"/>
      <c r="B65" s="54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</row>
    <row r="66" spans="1:30" hidden="1">
      <c r="A66" s="47"/>
      <c r="B66" s="54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</row>
    <row r="67" spans="1:30" hidden="1">
      <c r="A67" s="47"/>
      <c r="B67" s="48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</row>
    <row r="68" spans="1:30" hidden="1">
      <c r="A68" s="57"/>
      <c r="B68" s="56"/>
      <c r="C68" s="59">
        <v>1</v>
      </c>
      <c r="D68" s="59">
        <v>2</v>
      </c>
      <c r="E68" s="59">
        <v>3</v>
      </c>
      <c r="F68" s="59">
        <v>4</v>
      </c>
      <c r="G68" s="59">
        <v>5</v>
      </c>
      <c r="H68" s="59">
        <v>6</v>
      </c>
      <c r="I68" s="59">
        <v>7</v>
      </c>
      <c r="J68" s="59">
        <v>8</v>
      </c>
      <c r="K68" s="59">
        <v>9</v>
      </c>
      <c r="L68" s="59">
        <v>10</v>
      </c>
      <c r="M68" s="59">
        <v>11</v>
      </c>
      <c r="N68" s="59">
        <v>12</v>
      </c>
      <c r="O68" s="59">
        <v>13</v>
      </c>
      <c r="P68" s="59">
        <v>14</v>
      </c>
      <c r="Q68" s="59">
        <v>15</v>
      </c>
      <c r="R68" s="59">
        <v>16</v>
      </c>
      <c r="S68" s="59">
        <v>17</v>
      </c>
      <c r="T68" s="59">
        <v>18</v>
      </c>
      <c r="U68" s="59">
        <v>19</v>
      </c>
      <c r="V68" s="59">
        <v>20</v>
      </c>
      <c r="W68" s="59">
        <v>21</v>
      </c>
      <c r="X68" s="59">
        <v>22</v>
      </c>
      <c r="Y68" s="59">
        <v>23</v>
      </c>
      <c r="Z68" s="59">
        <v>24</v>
      </c>
      <c r="AA68" s="59">
        <v>25</v>
      </c>
      <c r="AB68" s="59">
        <v>26</v>
      </c>
      <c r="AC68" s="59">
        <v>27</v>
      </c>
    </row>
    <row r="69" spans="1:30" ht="15" hidden="1" customHeight="1">
      <c r="A69" s="36"/>
      <c r="B69" s="36"/>
      <c r="C69" s="73" t="s">
        <v>1155</v>
      </c>
      <c r="D69" s="73"/>
      <c r="E69" s="73"/>
      <c r="F69" s="73" t="s">
        <v>1156</v>
      </c>
      <c r="G69" s="73"/>
      <c r="H69" s="73"/>
      <c r="I69" s="73" t="s">
        <v>1157</v>
      </c>
      <c r="J69" s="73"/>
      <c r="K69" s="73"/>
      <c r="L69" s="73" t="s">
        <v>1158</v>
      </c>
      <c r="M69" s="73"/>
      <c r="N69" s="73"/>
      <c r="O69" s="73" t="s">
        <v>1159</v>
      </c>
      <c r="P69" s="73"/>
      <c r="Q69" s="73"/>
      <c r="R69" s="73" t="s">
        <v>1160</v>
      </c>
      <c r="S69" s="73"/>
      <c r="T69" s="73"/>
      <c r="U69" s="73" t="s">
        <v>1161</v>
      </c>
      <c r="V69" s="73"/>
      <c r="W69" s="73"/>
      <c r="X69" s="73" t="s">
        <v>1162</v>
      </c>
      <c r="Y69" s="73"/>
      <c r="Z69" s="73"/>
      <c r="AA69" s="73" t="s">
        <v>1163</v>
      </c>
      <c r="AB69" s="73"/>
      <c r="AC69" s="73"/>
    </row>
    <row r="70" spans="1:30" hidden="1">
      <c r="A70" s="36"/>
      <c r="B70" s="36"/>
      <c r="C70" s="37" t="s">
        <v>1131</v>
      </c>
      <c r="D70" s="37" t="s">
        <v>1132</v>
      </c>
      <c r="E70" s="37" t="s">
        <v>1133</v>
      </c>
      <c r="F70" s="37" t="s">
        <v>1131</v>
      </c>
      <c r="G70" s="37" t="s">
        <v>1132</v>
      </c>
      <c r="H70" s="37" t="s">
        <v>1133</v>
      </c>
      <c r="I70" s="37" t="s">
        <v>1131</v>
      </c>
      <c r="J70" s="37" t="s">
        <v>1132</v>
      </c>
      <c r="K70" s="37" t="s">
        <v>1133</v>
      </c>
      <c r="L70" s="37" t="s">
        <v>1131</v>
      </c>
      <c r="M70" s="37" t="s">
        <v>1132</v>
      </c>
      <c r="N70" s="37" t="s">
        <v>1133</v>
      </c>
      <c r="O70" s="37" t="s">
        <v>1131</v>
      </c>
      <c r="P70" s="37" t="s">
        <v>1132</v>
      </c>
      <c r="Q70" s="37" t="s">
        <v>1133</v>
      </c>
      <c r="R70" s="37" t="s">
        <v>1131</v>
      </c>
      <c r="S70" s="37" t="s">
        <v>1132</v>
      </c>
      <c r="T70" s="37" t="s">
        <v>1133</v>
      </c>
      <c r="U70" s="37" t="s">
        <v>1131</v>
      </c>
      <c r="V70" s="37" t="s">
        <v>1132</v>
      </c>
      <c r="W70" s="37" t="s">
        <v>1133</v>
      </c>
      <c r="X70" s="37" t="s">
        <v>1131</v>
      </c>
      <c r="Y70" s="37" t="s">
        <v>1132</v>
      </c>
      <c r="Z70" s="37" t="s">
        <v>1133</v>
      </c>
      <c r="AA70" s="37" t="s">
        <v>1131</v>
      </c>
      <c r="AB70" s="37" t="s">
        <v>1132</v>
      </c>
      <c r="AC70" s="37" t="s">
        <v>1133</v>
      </c>
    </row>
    <row r="71" spans="1:30" hidden="1">
      <c r="A71" s="36"/>
      <c r="B71" s="36"/>
      <c r="C71" s="40" t="s">
        <v>1134</v>
      </c>
      <c r="D71" s="40" t="s">
        <v>1134</v>
      </c>
      <c r="E71" s="40" t="s">
        <v>1134</v>
      </c>
      <c r="F71" s="40" t="s">
        <v>1134</v>
      </c>
      <c r="G71" s="40" t="s">
        <v>1134</v>
      </c>
      <c r="H71" s="40" t="s">
        <v>1134</v>
      </c>
      <c r="I71" s="40" t="s">
        <v>1134</v>
      </c>
      <c r="J71" s="40" t="s">
        <v>1134</v>
      </c>
      <c r="K71" s="40" t="s">
        <v>1134</v>
      </c>
      <c r="L71" s="40" t="s">
        <v>1134</v>
      </c>
      <c r="M71" s="40" t="s">
        <v>1134</v>
      </c>
      <c r="N71" s="40" t="s">
        <v>1134</v>
      </c>
      <c r="O71" s="40" t="s">
        <v>1134</v>
      </c>
      <c r="P71" s="40" t="s">
        <v>1134</v>
      </c>
      <c r="Q71" s="40" t="s">
        <v>1134</v>
      </c>
      <c r="R71" s="40" t="s">
        <v>1134</v>
      </c>
      <c r="S71" s="40" t="s">
        <v>1134</v>
      </c>
      <c r="T71" s="40" t="s">
        <v>1134</v>
      </c>
      <c r="U71" s="40" t="s">
        <v>1134</v>
      </c>
      <c r="V71" s="40" t="s">
        <v>1134</v>
      </c>
      <c r="W71" s="40" t="s">
        <v>1134</v>
      </c>
      <c r="X71" s="40" t="s">
        <v>1134</v>
      </c>
      <c r="Y71" s="40" t="s">
        <v>1134</v>
      </c>
      <c r="Z71" s="40" t="s">
        <v>1134</v>
      </c>
      <c r="AA71" s="40" t="s">
        <v>1134</v>
      </c>
      <c r="AB71" s="40" t="s">
        <v>1134</v>
      </c>
      <c r="AC71" s="40" t="s">
        <v>1134</v>
      </c>
    </row>
    <row r="72" spans="1:30" hidden="1">
      <c r="A72" s="41" t="s">
        <v>1135</v>
      </c>
      <c r="B72" s="36"/>
    </row>
    <row r="73" spans="1:30" hidden="1">
      <c r="A73" s="43"/>
      <c r="B73" s="44" t="s">
        <v>1136</v>
      </c>
      <c r="C73" s="46" t="s">
        <v>262</v>
      </c>
      <c r="D73" s="46" t="s">
        <v>263</v>
      </c>
      <c r="E73" s="46" t="s">
        <v>264</v>
      </c>
      <c r="F73" s="46" t="s">
        <v>496</v>
      </c>
      <c r="G73" s="46" t="s">
        <v>497</v>
      </c>
      <c r="H73" s="46" t="s">
        <v>498</v>
      </c>
      <c r="I73" s="46" t="s">
        <v>785</v>
      </c>
      <c r="J73" s="46" t="s">
        <v>786</v>
      </c>
      <c r="K73" s="46" t="s">
        <v>787</v>
      </c>
      <c r="L73" s="46" t="s">
        <v>824</v>
      </c>
      <c r="M73" s="46" t="s">
        <v>825</v>
      </c>
      <c r="N73" s="46" t="s">
        <v>826</v>
      </c>
      <c r="O73" s="46" t="s">
        <v>863</v>
      </c>
      <c r="P73" s="46" t="s">
        <v>864</v>
      </c>
      <c r="Q73" s="46" t="s">
        <v>865</v>
      </c>
      <c r="R73" s="46" t="s">
        <v>902</v>
      </c>
      <c r="S73" s="46" t="s">
        <v>903</v>
      </c>
      <c r="T73" s="46" t="s">
        <v>904</v>
      </c>
      <c r="U73" s="46" t="s">
        <v>941</v>
      </c>
      <c r="V73" s="46" t="s">
        <v>942</v>
      </c>
      <c r="W73" s="46" t="s">
        <v>943</v>
      </c>
      <c r="X73" s="46" t="s">
        <v>980</v>
      </c>
      <c r="Y73" s="46" t="s">
        <v>981</v>
      </c>
      <c r="Z73" s="46" t="s">
        <v>982</v>
      </c>
      <c r="AA73" s="46" t="s">
        <v>1065</v>
      </c>
      <c r="AB73" s="46" t="s">
        <v>1066</v>
      </c>
      <c r="AC73" s="46" t="s">
        <v>1067</v>
      </c>
      <c r="AD73" s="59">
        <v>1</v>
      </c>
    </row>
    <row r="74" spans="1:30" hidden="1">
      <c r="A74" s="47"/>
      <c r="B74" s="48" t="s">
        <v>1137</v>
      </c>
      <c r="C74" s="46" t="s">
        <v>265</v>
      </c>
      <c r="D74" s="46" t="s">
        <v>266</v>
      </c>
      <c r="E74" s="46" t="s">
        <v>267</v>
      </c>
      <c r="F74" s="46" t="s">
        <v>499</v>
      </c>
      <c r="G74" s="46" t="s">
        <v>500</v>
      </c>
      <c r="H74" s="46" t="s">
        <v>501</v>
      </c>
      <c r="I74" s="46" t="s">
        <v>788</v>
      </c>
      <c r="J74" s="46" t="s">
        <v>789</v>
      </c>
      <c r="K74" s="46" t="s">
        <v>790</v>
      </c>
      <c r="L74" s="46" t="s">
        <v>827</v>
      </c>
      <c r="M74" s="46" t="s">
        <v>828</v>
      </c>
      <c r="N74" s="46" t="s">
        <v>829</v>
      </c>
      <c r="O74" s="46" t="s">
        <v>866</v>
      </c>
      <c r="P74" s="46" t="s">
        <v>867</v>
      </c>
      <c r="Q74" s="46" t="s">
        <v>868</v>
      </c>
      <c r="R74" s="46" t="s">
        <v>905</v>
      </c>
      <c r="S74" s="46" t="s">
        <v>906</v>
      </c>
      <c r="T74" s="46" t="s">
        <v>907</v>
      </c>
      <c r="U74" s="46" t="s">
        <v>944</v>
      </c>
      <c r="V74" s="46" t="s">
        <v>945</v>
      </c>
      <c r="W74" s="46" t="s">
        <v>946</v>
      </c>
      <c r="X74" s="46" t="s">
        <v>983</v>
      </c>
      <c r="Y74" s="46" t="s">
        <v>984</v>
      </c>
      <c r="Z74" s="46" t="s">
        <v>985</v>
      </c>
      <c r="AA74" s="46" t="s">
        <v>1068</v>
      </c>
      <c r="AB74" s="46" t="s">
        <v>1069</v>
      </c>
      <c r="AC74" s="46" t="s">
        <v>1070</v>
      </c>
      <c r="AD74" s="59">
        <v>2</v>
      </c>
    </row>
    <row r="75" spans="1:30" hidden="1">
      <c r="A75" s="47"/>
      <c r="B75" s="49" t="s">
        <v>1138</v>
      </c>
      <c r="C75" s="46" t="s">
        <v>268</v>
      </c>
      <c r="D75" s="46" t="s">
        <v>269</v>
      </c>
      <c r="E75" s="46" t="s">
        <v>270</v>
      </c>
      <c r="F75" s="46" t="s">
        <v>502</v>
      </c>
      <c r="G75" s="46" t="s">
        <v>503</v>
      </c>
      <c r="H75" s="46" t="s">
        <v>504</v>
      </c>
      <c r="I75" s="46" t="s">
        <v>791</v>
      </c>
      <c r="J75" s="46" t="s">
        <v>792</v>
      </c>
      <c r="K75" s="46" t="s">
        <v>793</v>
      </c>
      <c r="L75" s="46" t="s">
        <v>830</v>
      </c>
      <c r="M75" s="46" t="s">
        <v>831</v>
      </c>
      <c r="N75" s="46" t="s">
        <v>832</v>
      </c>
      <c r="O75" s="46" t="s">
        <v>869</v>
      </c>
      <c r="P75" s="46" t="s">
        <v>870</v>
      </c>
      <c r="Q75" s="46" t="s">
        <v>871</v>
      </c>
      <c r="R75" s="46" t="s">
        <v>908</v>
      </c>
      <c r="S75" s="46" t="s">
        <v>909</v>
      </c>
      <c r="T75" s="46" t="s">
        <v>910</v>
      </c>
      <c r="U75" s="46" t="s">
        <v>947</v>
      </c>
      <c r="V75" s="46" t="s">
        <v>948</v>
      </c>
      <c r="W75" s="46" t="s">
        <v>949</v>
      </c>
      <c r="X75" s="46" t="s">
        <v>986</v>
      </c>
      <c r="Y75" s="46" t="s">
        <v>987</v>
      </c>
      <c r="Z75" s="46" t="s">
        <v>988</v>
      </c>
      <c r="AA75" s="46" t="s">
        <v>1071</v>
      </c>
      <c r="AB75" s="46" t="s">
        <v>1072</v>
      </c>
      <c r="AC75" s="46" t="s">
        <v>1073</v>
      </c>
      <c r="AD75" s="59">
        <v>3</v>
      </c>
    </row>
    <row r="76" spans="1:30" hidden="1">
      <c r="A76" s="47"/>
      <c r="B76" s="49" t="s">
        <v>1139</v>
      </c>
      <c r="C76" s="46" t="s">
        <v>271</v>
      </c>
      <c r="D76" s="46" t="s">
        <v>272</v>
      </c>
      <c r="E76" s="46" t="s">
        <v>273</v>
      </c>
      <c r="F76" s="46" t="s">
        <v>505</v>
      </c>
      <c r="G76" s="46" t="s">
        <v>506</v>
      </c>
      <c r="H76" s="46" t="s">
        <v>507</v>
      </c>
      <c r="I76" s="46" t="s">
        <v>794</v>
      </c>
      <c r="J76" s="46" t="s">
        <v>795</v>
      </c>
      <c r="K76" s="46" t="s">
        <v>796</v>
      </c>
      <c r="L76" s="46" t="s">
        <v>833</v>
      </c>
      <c r="M76" s="46" t="s">
        <v>834</v>
      </c>
      <c r="N76" s="46" t="s">
        <v>835</v>
      </c>
      <c r="O76" s="46" t="s">
        <v>872</v>
      </c>
      <c r="P76" s="46" t="s">
        <v>873</v>
      </c>
      <c r="Q76" s="46" t="s">
        <v>874</v>
      </c>
      <c r="R76" s="46" t="s">
        <v>911</v>
      </c>
      <c r="S76" s="46" t="s">
        <v>912</v>
      </c>
      <c r="T76" s="46" t="s">
        <v>913</v>
      </c>
      <c r="U76" s="46" t="s">
        <v>950</v>
      </c>
      <c r="V76" s="46" t="s">
        <v>951</v>
      </c>
      <c r="W76" s="46" t="s">
        <v>952</v>
      </c>
      <c r="X76" s="46" t="s">
        <v>989</v>
      </c>
      <c r="Y76" s="46" t="s">
        <v>990</v>
      </c>
      <c r="Z76" s="46" t="s">
        <v>991</v>
      </c>
      <c r="AA76" s="46" t="s">
        <v>1074</v>
      </c>
      <c r="AB76" s="46" t="s">
        <v>1075</v>
      </c>
      <c r="AC76" s="46" t="s">
        <v>1076</v>
      </c>
      <c r="AD76" s="59">
        <v>4</v>
      </c>
    </row>
    <row r="77" spans="1:30" hidden="1">
      <c r="A77" s="47"/>
      <c r="B77" s="50" t="s">
        <v>1140</v>
      </c>
      <c r="C77" s="46" t="s">
        <v>274</v>
      </c>
      <c r="D77" s="46" t="s">
        <v>275</v>
      </c>
      <c r="E77" s="46" t="s">
        <v>276</v>
      </c>
      <c r="F77" s="46" t="s">
        <v>508</v>
      </c>
      <c r="G77" s="46" t="s">
        <v>509</v>
      </c>
      <c r="H77" s="46" t="s">
        <v>510</v>
      </c>
      <c r="I77" s="46" t="s">
        <v>797</v>
      </c>
      <c r="J77" s="46" t="s">
        <v>798</v>
      </c>
      <c r="K77" s="46" t="s">
        <v>799</v>
      </c>
      <c r="L77" s="46" t="s">
        <v>836</v>
      </c>
      <c r="M77" s="46" t="s">
        <v>837</v>
      </c>
      <c r="N77" s="46" t="s">
        <v>838</v>
      </c>
      <c r="O77" s="46" t="s">
        <v>875</v>
      </c>
      <c r="P77" s="46" t="s">
        <v>876</v>
      </c>
      <c r="Q77" s="46" t="s">
        <v>877</v>
      </c>
      <c r="R77" s="46" t="s">
        <v>914</v>
      </c>
      <c r="S77" s="46" t="s">
        <v>915</v>
      </c>
      <c r="T77" s="46" t="s">
        <v>916</v>
      </c>
      <c r="U77" s="46" t="s">
        <v>953</v>
      </c>
      <c r="V77" s="46" t="s">
        <v>954</v>
      </c>
      <c r="W77" s="46" t="s">
        <v>955</v>
      </c>
      <c r="X77" s="46" t="s">
        <v>992</v>
      </c>
      <c r="Y77" s="46" t="s">
        <v>993</v>
      </c>
      <c r="Z77" s="46" t="s">
        <v>994</v>
      </c>
      <c r="AA77" s="46" t="s">
        <v>1077</v>
      </c>
      <c r="AB77" s="46" t="s">
        <v>1078</v>
      </c>
      <c r="AC77" s="46" t="s">
        <v>1079</v>
      </c>
      <c r="AD77" s="59">
        <v>5</v>
      </c>
    </row>
    <row r="78" spans="1:30" hidden="1">
      <c r="A78" s="47"/>
      <c r="B78" s="51" t="s">
        <v>1141</v>
      </c>
      <c r="C78" s="46" t="s">
        <v>277</v>
      </c>
      <c r="D78" s="46" t="s">
        <v>278</v>
      </c>
      <c r="E78" s="46" t="s">
        <v>279</v>
      </c>
      <c r="F78" s="46" t="s">
        <v>511</v>
      </c>
      <c r="G78" s="46" t="s">
        <v>762</v>
      </c>
      <c r="H78" s="46" t="s">
        <v>763</v>
      </c>
      <c r="I78" s="46" t="s">
        <v>800</v>
      </c>
      <c r="J78" s="46" t="s">
        <v>801</v>
      </c>
      <c r="K78" s="46" t="s">
        <v>802</v>
      </c>
      <c r="L78" s="46" t="s">
        <v>839</v>
      </c>
      <c r="M78" s="46" t="s">
        <v>840</v>
      </c>
      <c r="N78" s="46" t="s">
        <v>841</v>
      </c>
      <c r="O78" s="46" t="s">
        <v>878</v>
      </c>
      <c r="P78" s="46" t="s">
        <v>879</v>
      </c>
      <c r="Q78" s="46" t="s">
        <v>880</v>
      </c>
      <c r="R78" s="46" t="s">
        <v>917</v>
      </c>
      <c r="S78" s="46" t="s">
        <v>918</v>
      </c>
      <c r="T78" s="46" t="s">
        <v>919</v>
      </c>
      <c r="U78" s="46" t="s">
        <v>956</v>
      </c>
      <c r="V78" s="46" t="s">
        <v>957</v>
      </c>
      <c r="W78" s="46" t="s">
        <v>958</v>
      </c>
      <c r="X78" s="46" t="s">
        <v>995</v>
      </c>
      <c r="Y78" s="46" t="s">
        <v>996</v>
      </c>
      <c r="Z78" s="46" t="s">
        <v>997</v>
      </c>
      <c r="AA78" s="46" t="s">
        <v>1080</v>
      </c>
      <c r="AB78" s="46" t="s">
        <v>1081</v>
      </c>
      <c r="AC78" s="46" t="s">
        <v>1082</v>
      </c>
      <c r="AD78" s="59">
        <v>6</v>
      </c>
    </row>
    <row r="79" spans="1:30" hidden="1">
      <c r="A79" s="47"/>
      <c r="B79" s="52" t="s">
        <v>1142</v>
      </c>
      <c r="C79" s="46" t="s">
        <v>280</v>
      </c>
      <c r="D79" s="46" t="s">
        <v>281</v>
      </c>
      <c r="E79" s="46" t="s">
        <v>282</v>
      </c>
      <c r="F79" s="46" t="s">
        <v>764</v>
      </c>
      <c r="G79" s="46" t="s">
        <v>765</v>
      </c>
      <c r="H79" s="46" t="s">
        <v>766</v>
      </c>
      <c r="I79" s="46" t="s">
        <v>803</v>
      </c>
      <c r="J79" s="46" t="s">
        <v>804</v>
      </c>
      <c r="K79" s="46" t="s">
        <v>805</v>
      </c>
      <c r="L79" s="46" t="s">
        <v>842</v>
      </c>
      <c r="M79" s="46" t="s">
        <v>843</v>
      </c>
      <c r="N79" s="46" t="s">
        <v>844</v>
      </c>
      <c r="O79" s="46" t="s">
        <v>881</v>
      </c>
      <c r="P79" s="46" t="s">
        <v>882</v>
      </c>
      <c r="Q79" s="46" t="s">
        <v>883</v>
      </c>
      <c r="R79" s="46" t="s">
        <v>920</v>
      </c>
      <c r="S79" s="46" t="s">
        <v>921</v>
      </c>
      <c r="T79" s="46" t="s">
        <v>922</v>
      </c>
      <c r="U79" s="46" t="s">
        <v>959</v>
      </c>
      <c r="V79" s="46" t="s">
        <v>960</v>
      </c>
      <c r="W79" s="46" t="s">
        <v>961</v>
      </c>
      <c r="X79" s="46" t="s">
        <v>998</v>
      </c>
      <c r="Y79" s="46" t="s">
        <v>999</v>
      </c>
      <c r="Z79" s="46" t="s">
        <v>1000</v>
      </c>
      <c r="AA79" s="46" t="s">
        <v>1083</v>
      </c>
      <c r="AB79" s="46" t="s">
        <v>1084</v>
      </c>
      <c r="AC79" s="46" t="s">
        <v>1085</v>
      </c>
      <c r="AD79" s="59">
        <v>7</v>
      </c>
    </row>
    <row r="80" spans="1:30" hidden="1">
      <c r="A80" s="47"/>
      <c r="B80" s="53" t="s">
        <v>1143</v>
      </c>
      <c r="C80" s="46" t="s">
        <v>283</v>
      </c>
      <c r="D80" s="46" t="s">
        <v>284</v>
      </c>
      <c r="E80" s="46" t="s">
        <v>285</v>
      </c>
      <c r="F80" s="46" t="s">
        <v>767</v>
      </c>
      <c r="G80" s="46" t="s">
        <v>768</v>
      </c>
      <c r="H80" s="46" t="s">
        <v>769</v>
      </c>
      <c r="I80" s="46" t="s">
        <v>806</v>
      </c>
      <c r="J80" s="46" t="s">
        <v>807</v>
      </c>
      <c r="K80" s="46" t="s">
        <v>808</v>
      </c>
      <c r="L80" s="46" t="s">
        <v>845</v>
      </c>
      <c r="M80" s="46" t="s">
        <v>846</v>
      </c>
      <c r="N80" s="46" t="s">
        <v>847</v>
      </c>
      <c r="O80" s="46" t="s">
        <v>884</v>
      </c>
      <c r="P80" s="46" t="s">
        <v>885</v>
      </c>
      <c r="Q80" s="46" t="s">
        <v>886</v>
      </c>
      <c r="R80" s="46" t="s">
        <v>923</v>
      </c>
      <c r="S80" s="46" t="s">
        <v>924</v>
      </c>
      <c r="T80" s="46" t="s">
        <v>925</v>
      </c>
      <c r="U80" s="46" t="s">
        <v>962</v>
      </c>
      <c r="V80" s="46" t="s">
        <v>963</v>
      </c>
      <c r="W80" s="46" t="s">
        <v>964</v>
      </c>
      <c r="X80" s="46" t="s">
        <v>1001</v>
      </c>
      <c r="Y80" s="46" t="s">
        <v>1002</v>
      </c>
      <c r="Z80" s="46" t="s">
        <v>1003</v>
      </c>
      <c r="AA80" s="46" t="s">
        <v>1086</v>
      </c>
      <c r="AB80" s="46" t="s">
        <v>1087</v>
      </c>
      <c r="AC80" s="46" t="s">
        <v>1088</v>
      </c>
      <c r="AD80" s="59">
        <v>8</v>
      </c>
    </row>
    <row r="81" spans="1:30" hidden="1">
      <c r="A81" s="47"/>
      <c r="B81" s="52" t="s">
        <v>1144</v>
      </c>
      <c r="C81" s="46" t="s">
        <v>286</v>
      </c>
      <c r="D81" s="46" t="s">
        <v>287</v>
      </c>
      <c r="E81" s="46" t="s">
        <v>288</v>
      </c>
      <c r="F81" s="46" t="s">
        <v>770</v>
      </c>
      <c r="G81" s="46" t="s">
        <v>771</v>
      </c>
      <c r="H81" s="46" t="s">
        <v>772</v>
      </c>
      <c r="I81" s="46" t="s">
        <v>809</v>
      </c>
      <c r="J81" s="46" t="s">
        <v>810</v>
      </c>
      <c r="K81" s="46" t="s">
        <v>811</v>
      </c>
      <c r="L81" s="46" t="s">
        <v>848</v>
      </c>
      <c r="M81" s="46" t="s">
        <v>849</v>
      </c>
      <c r="N81" s="46" t="s">
        <v>850</v>
      </c>
      <c r="O81" s="46" t="s">
        <v>887</v>
      </c>
      <c r="P81" s="46" t="s">
        <v>888</v>
      </c>
      <c r="Q81" s="46" t="s">
        <v>889</v>
      </c>
      <c r="R81" s="46" t="s">
        <v>926</v>
      </c>
      <c r="S81" s="46" t="s">
        <v>927</v>
      </c>
      <c r="T81" s="46" t="s">
        <v>928</v>
      </c>
      <c r="U81" s="46" t="s">
        <v>965</v>
      </c>
      <c r="V81" s="46" t="s">
        <v>966</v>
      </c>
      <c r="W81" s="46" t="s">
        <v>967</v>
      </c>
      <c r="X81" s="46" t="s">
        <v>1004</v>
      </c>
      <c r="Y81" s="46" t="s">
        <v>1005</v>
      </c>
      <c r="Z81" s="46" t="s">
        <v>1006</v>
      </c>
      <c r="AA81" s="46" t="s">
        <v>1089</v>
      </c>
      <c r="AB81" s="46" t="s">
        <v>1090</v>
      </c>
      <c r="AC81" s="46" t="s">
        <v>1091</v>
      </c>
      <c r="AD81" s="59">
        <v>9</v>
      </c>
    </row>
    <row r="82" spans="1:30" hidden="1">
      <c r="A82" s="47"/>
      <c r="B82" s="52" t="s">
        <v>1145</v>
      </c>
      <c r="C82" s="46" t="s">
        <v>289</v>
      </c>
      <c r="D82" s="46" t="s">
        <v>290</v>
      </c>
      <c r="E82" s="46" t="s">
        <v>291</v>
      </c>
      <c r="F82" s="46" t="s">
        <v>773</v>
      </c>
      <c r="G82" s="46" t="s">
        <v>774</v>
      </c>
      <c r="H82" s="46" t="s">
        <v>775</v>
      </c>
      <c r="I82" s="46" t="s">
        <v>812</v>
      </c>
      <c r="J82" s="46" t="s">
        <v>813</v>
      </c>
      <c r="K82" s="46" t="s">
        <v>814</v>
      </c>
      <c r="L82" s="46" t="s">
        <v>851</v>
      </c>
      <c r="M82" s="46" t="s">
        <v>852</v>
      </c>
      <c r="N82" s="46" t="s">
        <v>853</v>
      </c>
      <c r="O82" s="46" t="s">
        <v>890</v>
      </c>
      <c r="P82" s="46" t="s">
        <v>891</v>
      </c>
      <c r="Q82" s="46" t="s">
        <v>892</v>
      </c>
      <c r="R82" s="46" t="s">
        <v>929</v>
      </c>
      <c r="S82" s="46" t="s">
        <v>930</v>
      </c>
      <c r="T82" s="46" t="s">
        <v>931</v>
      </c>
      <c r="U82" s="46" t="s">
        <v>968</v>
      </c>
      <c r="V82" s="46" t="s">
        <v>969</v>
      </c>
      <c r="W82" s="46" t="s">
        <v>970</v>
      </c>
      <c r="X82" s="46" t="s">
        <v>1007</v>
      </c>
      <c r="Y82" s="46" t="s">
        <v>1008</v>
      </c>
      <c r="Z82" s="46" t="s">
        <v>1009</v>
      </c>
      <c r="AA82" s="46" t="s">
        <v>1092</v>
      </c>
      <c r="AB82" s="46" t="s">
        <v>1093</v>
      </c>
      <c r="AC82" s="46" t="s">
        <v>1094</v>
      </c>
      <c r="AD82" s="59">
        <v>10</v>
      </c>
    </row>
    <row r="83" spans="1:30" hidden="1">
      <c r="A83" s="47"/>
      <c r="B83" s="48" t="s">
        <v>1146</v>
      </c>
      <c r="C83" s="46" t="s">
        <v>292</v>
      </c>
      <c r="D83" s="46" t="s">
        <v>293</v>
      </c>
      <c r="E83" s="46" t="s">
        <v>294</v>
      </c>
      <c r="F83" s="46" t="s">
        <v>776</v>
      </c>
      <c r="G83" s="46" t="s">
        <v>777</v>
      </c>
      <c r="H83" s="46" t="s">
        <v>778</v>
      </c>
      <c r="I83" s="46" t="s">
        <v>815</v>
      </c>
      <c r="J83" s="46" t="s">
        <v>816</v>
      </c>
      <c r="K83" s="46" t="s">
        <v>817</v>
      </c>
      <c r="L83" s="46" t="s">
        <v>854</v>
      </c>
      <c r="M83" s="46" t="s">
        <v>855</v>
      </c>
      <c r="N83" s="46" t="s">
        <v>856</v>
      </c>
      <c r="O83" s="46" t="s">
        <v>893</v>
      </c>
      <c r="P83" s="46" t="s">
        <v>894</v>
      </c>
      <c r="Q83" s="46" t="s">
        <v>895</v>
      </c>
      <c r="R83" s="46" t="s">
        <v>932</v>
      </c>
      <c r="S83" s="46" t="s">
        <v>933</v>
      </c>
      <c r="T83" s="46" t="s">
        <v>934</v>
      </c>
      <c r="U83" s="46" t="s">
        <v>971</v>
      </c>
      <c r="V83" s="46" t="s">
        <v>972</v>
      </c>
      <c r="W83" s="46" t="s">
        <v>973</v>
      </c>
      <c r="X83" s="46" t="s">
        <v>1010</v>
      </c>
      <c r="Y83" s="46" t="s">
        <v>1011</v>
      </c>
      <c r="Z83" s="46" t="s">
        <v>1058</v>
      </c>
      <c r="AA83" s="46" t="s">
        <v>1095</v>
      </c>
      <c r="AB83" s="46" t="s">
        <v>1096</v>
      </c>
      <c r="AC83" s="46" t="s">
        <v>1097</v>
      </c>
      <c r="AD83" s="59">
        <v>11</v>
      </c>
    </row>
    <row r="84" spans="1:30" hidden="1">
      <c r="A84" s="47"/>
      <c r="B84" s="54" t="s">
        <v>1147</v>
      </c>
      <c r="C84" s="46" t="s">
        <v>295</v>
      </c>
      <c r="D84" s="46" t="s">
        <v>296</v>
      </c>
      <c r="E84" s="46" t="s">
        <v>297</v>
      </c>
      <c r="F84" s="46" t="s">
        <v>779</v>
      </c>
      <c r="G84" s="46" t="s">
        <v>780</v>
      </c>
      <c r="H84" s="46" t="s">
        <v>781</v>
      </c>
      <c r="I84" s="46" t="s">
        <v>818</v>
      </c>
      <c r="J84" s="46" t="s">
        <v>819</v>
      </c>
      <c r="K84" s="46" t="s">
        <v>820</v>
      </c>
      <c r="L84" s="46" t="s">
        <v>857</v>
      </c>
      <c r="M84" s="46" t="s">
        <v>858</v>
      </c>
      <c r="N84" s="46" t="s">
        <v>859</v>
      </c>
      <c r="O84" s="46" t="s">
        <v>896</v>
      </c>
      <c r="P84" s="46" t="s">
        <v>897</v>
      </c>
      <c r="Q84" s="46" t="s">
        <v>898</v>
      </c>
      <c r="R84" s="46" t="s">
        <v>935</v>
      </c>
      <c r="S84" s="46" t="s">
        <v>936</v>
      </c>
      <c r="T84" s="46" t="s">
        <v>937</v>
      </c>
      <c r="U84" s="46" t="s">
        <v>974</v>
      </c>
      <c r="V84" s="46" t="s">
        <v>975</v>
      </c>
      <c r="W84" s="46" t="s">
        <v>976</v>
      </c>
      <c r="X84" s="46" t="s">
        <v>1059</v>
      </c>
      <c r="Y84" s="46" t="s">
        <v>1060</v>
      </c>
      <c r="Z84" s="46" t="s">
        <v>1061</v>
      </c>
      <c r="AA84" s="46" t="s">
        <v>1098</v>
      </c>
      <c r="AB84" s="46" t="s">
        <v>1099</v>
      </c>
      <c r="AC84" s="46" t="s">
        <v>1100</v>
      </c>
      <c r="AD84" s="59">
        <v>12</v>
      </c>
    </row>
    <row r="85" spans="1:30" hidden="1">
      <c r="A85" s="47"/>
      <c r="B85" s="54" t="s">
        <v>1148</v>
      </c>
      <c r="C85" s="46" t="s">
        <v>298</v>
      </c>
      <c r="D85" s="46" t="s">
        <v>299</v>
      </c>
      <c r="E85" s="46" t="s">
        <v>300</v>
      </c>
      <c r="F85" s="46" t="s">
        <v>782</v>
      </c>
      <c r="G85" s="46" t="s">
        <v>783</v>
      </c>
      <c r="H85" s="46" t="s">
        <v>784</v>
      </c>
      <c r="I85" s="46" t="s">
        <v>821</v>
      </c>
      <c r="J85" s="46" t="s">
        <v>822</v>
      </c>
      <c r="K85" s="46" t="s">
        <v>823</v>
      </c>
      <c r="L85" s="46" t="s">
        <v>860</v>
      </c>
      <c r="M85" s="46" t="s">
        <v>861</v>
      </c>
      <c r="N85" s="46" t="s">
        <v>862</v>
      </c>
      <c r="O85" s="46" t="s">
        <v>899</v>
      </c>
      <c r="P85" s="46" t="s">
        <v>900</v>
      </c>
      <c r="Q85" s="46" t="s">
        <v>901</v>
      </c>
      <c r="R85" s="46" t="s">
        <v>938</v>
      </c>
      <c r="S85" s="46" t="s">
        <v>939</v>
      </c>
      <c r="T85" s="46" t="s">
        <v>940</v>
      </c>
      <c r="U85" s="46" t="s">
        <v>977</v>
      </c>
      <c r="V85" s="46" t="s">
        <v>978</v>
      </c>
      <c r="W85" s="46" t="s">
        <v>979</v>
      </c>
      <c r="X85" s="46" t="s">
        <v>1062</v>
      </c>
      <c r="Y85" s="46" t="s">
        <v>1063</v>
      </c>
      <c r="Z85" s="46" t="s">
        <v>1064</v>
      </c>
      <c r="AA85" s="46" t="s">
        <v>1101</v>
      </c>
      <c r="AB85" s="46" t="s">
        <v>1102</v>
      </c>
      <c r="AC85" s="46" t="s">
        <v>1103</v>
      </c>
      <c r="AD85" s="59">
        <v>13</v>
      </c>
    </row>
    <row r="86" spans="1:30" hidden="1">
      <c r="A86" s="47"/>
      <c r="B86" s="48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</row>
    <row r="87" spans="1:30">
      <c r="A87" s="47"/>
      <c r="B87" s="48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</row>
    <row r="88" spans="1:30">
      <c r="A88" s="47"/>
      <c r="B88" s="48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</row>
    <row r="89" spans="1:30">
      <c r="B89" s="57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</row>
    <row r="90" spans="1:30" ht="15" customHeight="1">
      <c r="B90" s="57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</row>
    <row r="91" spans="1:30" ht="15" customHeight="1"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</row>
  </sheetData>
  <mergeCells count="25">
    <mergeCell ref="X69:Z69"/>
    <mergeCell ref="AA69:AC69"/>
    <mergeCell ref="U48:W48"/>
    <mergeCell ref="X48:Z48"/>
    <mergeCell ref="AA48:AC48"/>
    <mergeCell ref="R69:T69"/>
    <mergeCell ref="U69:W69"/>
    <mergeCell ref="C48:E48"/>
    <mergeCell ref="F48:H48"/>
    <mergeCell ref="I48:K48"/>
    <mergeCell ref="L48:N48"/>
    <mergeCell ref="O48:Q48"/>
    <mergeCell ref="R48:T48"/>
    <mergeCell ref="C69:E69"/>
    <mergeCell ref="F69:H69"/>
    <mergeCell ref="I69:K69"/>
    <mergeCell ref="L69:N69"/>
    <mergeCell ref="O69:Q69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A1749DA1-0558-4B42-8B3D-5A8009127026}">
      <formula1>$B$31:$B$39</formula1>
    </dataValidation>
  </dataValidations>
  <hyperlinks>
    <hyperlink ref="A29" r:id="rId1" display="http://www.abs.gov.au/websitedbs/d3310114.nsf/Home/©+Copyright?OpenDocument" xr:uid="{E5980EC6-73B5-44DC-8695-0F956EF0030C}"/>
    <hyperlink ref="F73" location="A125197502V" display="A125197502V" xr:uid="{515F0BE7-75A3-48D3-8226-D436F542A4B5}"/>
    <hyperlink ref="F74" location="A125197482W" display="A125197482W" xr:uid="{67336D50-83EF-4559-AC08-735466A9A7DA}"/>
    <hyperlink ref="F75" location="A125197506C" display="A125197506C" xr:uid="{2AEFC64D-7D0D-498B-94A9-124BE49E5EC7}"/>
    <hyperlink ref="F76" location="A125197510V" display="A125197510V" xr:uid="{5FD41DE2-D88F-43BE-ADC0-9278C2B589B2}"/>
    <hyperlink ref="F77" location="A125197486F" display="A125197486F" xr:uid="{00B58D1B-2874-4CDD-BB89-6848AE0E3D30}"/>
    <hyperlink ref="F78" location="A125197490W" display="A125197490W" xr:uid="{7908DFD3-4B41-4164-A98B-F24CE187B1ED}"/>
    <hyperlink ref="F79" location="A125197494F" display="A125197494F" xr:uid="{7A2852EB-C245-4D0C-B85A-A5123534AB8C}"/>
    <hyperlink ref="F80" location="A125197474W" display="A125197474W" xr:uid="{BB793921-F7BE-4823-9233-1378C5FAC8A1}"/>
    <hyperlink ref="F81" location="A125197514C" display="A125197514C" xr:uid="{C62F60B7-992F-4792-B2F7-17E45988E7C0}"/>
    <hyperlink ref="F82" location="A125197498R" display="A125197498R" xr:uid="{3FC3045E-7141-4640-ACFB-FE3E2B550079}"/>
    <hyperlink ref="F83" location="A125197518L" display="A125197518L" xr:uid="{7C6087F7-C6C0-4531-A315-0050C5B5BE67}"/>
    <hyperlink ref="F84" location="A125197478F" display="A125197478F" xr:uid="{788AD2EF-ED84-469A-8BA7-46DD559B7BF8}"/>
    <hyperlink ref="F85" location="A125197470L" display="A125197470L" xr:uid="{B20BDDAB-7617-4E9A-8023-500EDF6D4598}"/>
    <hyperlink ref="I73" location="A125197294L" display="A125197294L" xr:uid="{9763CAFF-1C62-4387-9EA2-B3085CDC3489}"/>
    <hyperlink ref="I74" location="A125197274C" display="A125197274C" xr:uid="{09FB5F40-9B70-4E3F-9C2E-EDB7B8ABE147}"/>
    <hyperlink ref="I75" location="A125197298W" display="A125197298W" xr:uid="{B0342E6E-CBA8-40D4-99C0-23081E53212A}"/>
    <hyperlink ref="I76" location="A125197302A" display="A125197302A" xr:uid="{30D7F341-C990-414A-ADB6-D3911BCFD223}"/>
    <hyperlink ref="I77" location="A125197278L" display="A125197278L" xr:uid="{3995685D-A479-4E97-986B-947D7ECE3606}"/>
    <hyperlink ref="I78" location="A125197282C" display="A125197282C" xr:uid="{54C782B4-5C94-45E6-B55A-661B70691BCE}"/>
    <hyperlink ref="I79" location="A125197286L" display="A125197286L" xr:uid="{5A3314BC-4B5A-4D4C-9AB5-F3101E951FD9}"/>
    <hyperlink ref="I80" location="A125197266C" display="A125197266C" xr:uid="{C63A7C41-7A43-4AE1-B510-34FADCF2932E}"/>
    <hyperlink ref="I81" location="A125197306K" display="A125197306K" xr:uid="{9608F82A-0DF3-44A4-9338-3612B431D286}"/>
    <hyperlink ref="I82" location="A125197290C" display="A125197290C" xr:uid="{FB029B67-950C-4696-AD1F-C5C8CEF92F3E}"/>
    <hyperlink ref="I83" location="A125197310A" display="A125197310A" xr:uid="{5324FFF6-CED1-4AD8-9749-1507D89D6292}"/>
    <hyperlink ref="I84" location="A125197270V" display="A125197270V" xr:uid="{6C487390-0DD1-4BF0-9CA3-888ED59DF7E0}"/>
    <hyperlink ref="I85" location="A125197262V" display="A125197262V" xr:uid="{15BCB0F4-3E0F-4813-B8B9-D4552136EEFA}"/>
    <hyperlink ref="L73" location="A125197554W" display="A125197554W" xr:uid="{43D591C0-3E9C-468B-859C-685037A68D09}"/>
    <hyperlink ref="L74" location="A125197534L" display="A125197534L" xr:uid="{E91F85AF-30C3-4456-A535-A551BF491B2D}"/>
    <hyperlink ref="L75" location="A125197558F" display="A125197558F" xr:uid="{F74C3499-D6D4-4F10-A852-2337AA23D329}"/>
    <hyperlink ref="L76" location="A125197562W" display="A125197562W" xr:uid="{8BBEE034-5C24-4D8D-A062-2B1E9F67F068}"/>
    <hyperlink ref="L77" location="A125197538W" display="A125197538W" xr:uid="{A9C94DFC-4C08-4740-9380-B3729AD0292B}"/>
    <hyperlink ref="L78" location="A125197542L" display="A125197542L" xr:uid="{57CABDB3-492A-4045-85EC-D202B8B35883}"/>
    <hyperlink ref="L79" location="A125197546W" display="A125197546W" xr:uid="{A01437FC-82F3-47BC-9592-A8883DBFB452}"/>
    <hyperlink ref="L80" location="A125197526L" display="A125197526L" xr:uid="{2689E184-C1CC-4E6D-AFD8-2A362B87038D}"/>
    <hyperlink ref="L81" location="A125197566F" display="A125197566F" xr:uid="{8E052A05-7422-4A83-AE5D-C499C35DC619}"/>
    <hyperlink ref="L82" location="A125197550L" display="A125197550L" xr:uid="{2B93F7B9-AD69-4EAC-B7DB-1D578150A3D8}"/>
    <hyperlink ref="L83" location="A125197570W" display="A125197570W" xr:uid="{F917A96F-AB04-4C1A-90E2-104504DAAF41}"/>
    <hyperlink ref="L84" location="A125197530C" display="A125197530C" xr:uid="{08E1BE5E-6FA6-420A-8402-1658AAA733FB}"/>
    <hyperlink ref="L85" location="A125197522C" display="A125197522C" xr:uid="{71198A60-9971-4902-A8FB-1123FF815730}"/>
    <hyperlink ref="O73" location="A125197606L" display="A125197606L" xr:uid="{0883EA68-19C2-4E41-A2E8-5F7FD2894B90}"/>
    <hyperlink ref="O74" location="A125197586R" display="A125197586R" xr:uid="{6403AFD9-BF91-40B0-9DE9-7D2E04B85689}"/>
    <hyperlink ref="O75" location="A125197610C" display="A125197610C" xr:uid="{9B8385E7-8034-49A6-8579-5964E08FBAFF}"/>
    <hyperlink ref="O76" location="A125197614L" display="A125197614L" xr:uid="{84FD69C0-3B13-4D77-91C7-AB93EDBBCC64}"/>
    <hyperlink ref="O77" location="A125197590F" display="A125197590F" xr:uid="{33780FC0-B86C-4CB3-BCD4-CE03F4CAF234}"/>
    <hyperlink ref="O78" location="A125197594R" display="A125197594R" xr:uid="{F5F992E1-84FA-489A-98C5-192445DCAB11}"/>
    <hyperlink ref="O79" location="A125197598X" display="A125197598X" xr:uid="{E2DBB071-1417-463F-A9C6-33E5BBCE6490}"/>
    <hyperlink ref="O80" location="A125197578R" display="A125197578R" xr:uid="{A5414A15-F369-4CB0-9DE7-5B5CF1D3E7DE}"/>
    <hyperlink ref="O81" location="A125197618W" display="A125197618W" xr:uid="{6DECC623-4D9C-4D91-B084-92D5C844A58D}"/>
    <hyperlink ref="O82" location="A125197602C" display="A125197602C" xr:uid="{DD3A311B-0BCC-434A-BE6B-71B38684FA68}"/>
    <hyperlink ref="O83" location="A125197622L" display="A125197622L" xr:uid="{0F2949CA-FAB0-41C7-A7C4-F8EDAD510281}"/>
    <hyperlink ref="O84" location="A125197582F" display="A125197582F" xr:uid="{DE43D63E-0A50-408A-AB51-92850438D80F}"/>
    <hyperlink ref="O85" location="A125197574F" display="A125197574F" xr:uid="{2D33079F-593C-458A-AE57-B14E1A42D25B}"/>
    <hyperlink ref="R73" location="A125197346C" display="A125197346C" xr:uid="{A7530321-B61C-406B-81D6-4CBF0E2EA358}"/>
    <hyperlink ref="R74" location="A125197326V" display="A125197326V" xr:uid="{D51B9ECC-A6F7-4D50-BDA9-B1034E88D310}"/>
    <hyperlink ref="R75" location="A125197350V" display="A125197350V" xr:uid="{02410B2A-F9EF-48E0-9C98-57CBCC01E045}"/>
    <hyperlink ref="R76" location="A125197354C" display="A125197354C" xr:uid="{06BCEE3F-41DE-4226-A18B-309C3665B770}"/>
    <hyperlink ref="R77" location="A125197330K" display="A125197330K" xr:uid="{68EE7842-BF63-470D-9741-ADA5ED0545A1}"/>
    <hyperlink ref="R78" location="A125197334V" display="A125197334V" xr:uid="{3B8561C4-6D68-4AB5-888E-B9AE4D2A315B}"/>
    <hyperlink ref="R79" location="A125197338C" display="A125197338C" xr:uid="{CDC909DA-4C87-45A2-B614-DDB2C44A1254}"/>
    <hyperlink ref="R80" location="A125197318V" display="A125197318V" xr:uid="{D339DE0B-2D42-4193-881A-8132B8ED367F}"/>
    <hyperlink ref="R81" location="A125197358L" display="A125197358L" xr:uid="{4770DEB2-FB52-4BCC-89CF-E2C8CCD79AB9}"/>
    <hyperlink ref="R82" location="A125197342V" display="A125197342V" xr:uid="{24651157-9CF5-4F0C-BE7C-D5F35D0E89EF}"/>
    <hyperlink ref="R83" location="A125197362C" display="A125197362C" xr:uid="{59D92960-0072-4AB0-97F8-467069940615}"/>
    <hyperlink ref="R84" location="A125197322K" display="A125197322K" xr:uid="{E970DDCA-8A17-49D6-83FC-81921B42B2BB}"/>
    <hyperlink ref="R85" location="A125197314K" display="A125197314K" xr:uid="{AAED3E22-CCAE-447E-8635-32955F3B1F08}"/>
    <hyperlink ref="U73" location="A125197398F" display="A125197398F" xr:uid="{996D1EC2-025C-4DE2-AE8E-73A4B06D9F92}"/>
    <hyperlink ref="U74" location="A125197378W" display="A125197378W" xr:uid="{BD9C13BC-5B6A-4E7A-B9BA-46D5F45EB143}"/>
    <hyperlink ref="U75" location="A125197402K" display="A125197402K" xr:uid="{0013E2E5-0B88-4BAA-B0F7-8BC0EF60C004}"/>
    <hyperlink ref="U76" location="A125197406V" display="A125197406V" xr:uid="{1529D28B-53F9-4976-B6B4-E2180EF06C36}"/>
    <hyperlink ref="U77" location="A125197382L" display="A125197382L" xr:uid="{4ACC740F-517C-48D1-9D2C-A88B03FE8108}"/>
    <hyperlink ref="U78" location="A125197386W" display="A125197386W" xr:uid="{5C47B7F8-9EED-4649-80AB-91FEAE9A05E1}"/>
    <hyperlink ref="U79" location="A125197390L" display="A125197390L" xr:uid="{F185C9B1-C7BD-4057-AC99-69D69C2081CC}"/>
    <hyperlink ref="U80" location="A125197370C" display="A125197370C" xr:uid="{8EB12FF5-B66D-4F69-A8B9-7843127CADAB}"/>
    <hyperlink ref="U81" location="A125197410K" display="A125197410K" xr:uid="{E3DCE6BA-EBEB-4FAB-863A-54886101176C}"/>
    <hyperlink ref="U82" location="A125197394W" display="A125197394W" xr:uid="{B7A0B825-E690-41CC-B422-8F96C35AE200}"/>
    <hyperlink ref="U83" location="A125197414V" display="A125197414V" xr:uid="{F5BDA9E8-8BE8-4270-A6A4-1813CD33B73E}"/>
    <hyperlink ref="U84" location="A125197374L" display="A125197374L" xr:uid="{157D752A-C317-413D-98A8-47B9D16AD159}"/>
    <hyperlink ref="U85" location="A125197366L" display="A125197366L" xr:uid="{2CA5F7ED-FCA7-4669-B5E1-B89BCAEE7457}"/>
    <hyperlink ref="X73" location="A125197450C" display="A125197450C" xr:uid="{F582BB52-4551-4592-A189-5DC4145300DB}"/>
    <hyperlink ref="X74" location="A125197430V" display="A125197430V" xr:uid="{7193E494-5691-4CDF-B8A4-AC86FB5C4EF4}"/>
    <hyperlink ref="X75" location="A125197454L" display="A125197454L" xr:uid="{3D8608BD-AA1D-429E-9D11-D18B8536AA65}"/>
    <hyperlink ref="X76" location="A125197458W" display="A125197458W" xr:uid="{5B5FA7A8-A4FF-45F4-8359-D7830FE4629E}"/>
    <hyperlink ref="X77" location="A125197434C" display="A125197434C" xr:uid="{AA737439-6E23-48DA-B019-D0C234BCB96E}"/>
    <hyperlink ref="X78" location="A125197438L" display="A125197438L" xr:uid="{23404FDE-21E3-4638-A1D4-C2ADF00A5C51}"/>
    <hyperlink ref="X79" location="A125197442C" display="A125197442C" xr:uid="{467E70AB-A693-49C7-8C61-7777CF4BE260}"/>
    <hyperlink ref="X80" location="A125197422V" display="A125197422V" xr:uid="{0881EE87-DBA2-483E-B43A-3151E813668C}"/>
    <hyperlink ref="X81" location="A125197462L" display="A125197462L" xr:uid="{4EC248E7-2D1E-4704-AE99-10CFD81A0B8A}"/>
    <hyperlink ref="X82" location="A125197446L" display="A125197446L" xr:uid="{DCF61D59-4F8A-486A-9794-499F9B2288AB}"/>
    <hyperlink ref="X83" location="A125197466W" display="A125197466W" xr:uid="{C6724353-B26F-4DBE-A113-53C7E486D7F9}"/>
    <hyperlink ref="X84" location="A125197426C" display="A125197426C" xr:uid="{C4A6346A-8E13-49AF-9A49-463C0AB072FA}"/>
    <hyperlink ref="X85" location="A125197418C" display="A125197418C" xr:uid="{F7091074-3F1D-41BD-92FF-DC46C75DC8F6}"/>
    <hyperlink ref="AA73" location="A125197242K" display="A125197242K" xr:uid="{68E9E7A0-A99A-4FCF-A897-7C3DCC76584D}"/>
    <hyperlink ref="AA74" location="A125197222A" display="A125197222A" xr:uid="{5E543F53-7234-4500-916B-12FA4BD0853E}"/>
    <hyperlink ref="AA75" location="A125197246V" display="A125197246V" xr:uid="{ACB03F35-9EDB-4CF0-8FAE-F1C03E7EAF9C}"/>
    <hyperlink ref="AA76" location="A125197250K" display="A125197250K" xr:uid="{3209B9A2-6BE3-412B-85AC-433C5FFC5391}"/>
    <hyperlink ref="AA77" location="A125197226K" display="A125197226K" xr:uid="{93399C7E-B215-4DC7-AA42-2ABF35F2A1B4}"/>
    <hyperlink ref="AA78" location="A125197230A" display="A125197230A" xr:uid="{5840AE21-7103-4994-8812-491BA89D7565}"/>
    <hyperlink ref="AA79" location="A125197234K" display="A125197234K" xr:uid="{DCCD27E8-FCBE-41FB-888E-46249E86F3A8}"/>
    <hyperlink ref="AA80" location="A125197214A" display="A125197214A" xr:uid="{ADB91C32-EA0D-4B43-B725-CD70D0881654}"/>
    <hyperlink ref="AA81" location="A125197254V" display="A125197254V" xr:uid="{725776EE-4BB7-421D-AD9E-5CB691E22853}"/>
    <hyperlink ref="AA82" location="A125197238V" display="A125197238V" xr:uid="{25EEA22C-FAAB-48C3-AA1C-7019729AF306}"/>
    <hyperlink ref="AA83" location="A125197258C" display="A125197258C" xr:uid="{08E3597F-7B04-4E72-9FF7-83A09B90EC3E}"/>
    <hyperlink ref="AA84" location="A125197218K" display="A125197218K" xr:uid="{8C245553-1E04-49A3-9EB4-9E1292AF12FA}"/>
    <hyperlink ref="AA85" location="A125197210T" display="A125197210T" xr:uid="{419188BF-433A-4B2A-A099-CF90083631EC}"/>
    <hyperlink ref="G73" location="A125203118X" display="A125203118X" xr:uid="{C9AAC2D4-5213-47CC-9BA3-13497FFA20EA}"/>
    <hyperlink ref="G74" location="A125203098A" display="A125203098A" xr:uid="{2166BC7B-F3C8-4056-B97B-CC8C27B0BC35}"/>
    <hyperlink ref="G75" location="A125203122R" display="A125203122R" xr:uid="{ED6C6F23-0E77-4068-B58E-193D386253DF}"/>
    <hyperlink ref="G76" location="A125203126X" display="A125203126X" xr:uid="{E5517975-B029-4C61-8A8F-5353C96B8CD7}"/>
    <hyperlink ref="G77" location="A125203102F" display="A125203102F" xr:uid="{7BBCBD41-E8CE-4F2D-A1DB-1F77196E898C}"/>
    <hyperlink ref="G78" location="A125203106R" display="A125203106R" xr:uid="{C341518D-11AF-4259-89EC-A1C783017837}"/>
    <hyperlink ref="G79" location="A125203110F" display="A125203110F" xr:uid="{FD59BA82-25D1-4DFB-A61D-29782FE8CD33}"/>
    <hyperlink ref="G80" location="A125203090J" display="A125203090J" xr:uid="{9ACC1BF0-D87F-4034-B725-CCFEBB521EE9}"/>
    <hyperlink ref="G81" location="A125203130R" display="A125203130R" xr:uid="{C8EC716D-A8F7-4BAF-A202-541B2DBA2084}"/>
    <hyperlink ref="G82" location="A125203114R" display="A125203114R" xr:uid="{8BE02745-9C22-42BB-8FE6-BE5DDDCB2511}"/>
    <hyperlink ref="G83" location="A125203134X" display="A125203134X" xr:uid="{4FA2D5EC-ED79-41AD-83D0-44D4C7AABD15}"/>
    <hyperlink ref="G84" location="A125203094T" display="A125203094T" xr:uid="{21B2168F-0D2E-4B5A-A504-C4A3CE8BDEE2}"/>
    <hyperlink ref="G85" location="A125203086T" display="A125203086T" xr:uid="{47363A7C-D9BF-4213-B55C-8A3BF2F04002}"/>
    <hyperlink ref="J73" location="A125202910K" display="A125202910K" xr:uid="{E45AE9E8-EBDD-4EC0-85B0-576091AD119A}"/>
    <hyperlink ref="J74" location="A125202890L" display="A125202890L" xr:uid="{F8874626-F6AB-4A7C-B034-9255B2C8754E}"/>
    <hyperlink ref="J75" location="A125202914V" display="A125202914V" xr:uid="{1A56F9FB-5E4C-487D-B277-6B41F5D1E3A0}"/>
    <hyperlink ref="J76" location="A125202918C" display="A125202918C" xr:uid="{B84FFBA9-76F0-4EB9-859E-F00D3BD736AA}"/>
    <hyperlink ref="J77" location="A125202894W" display="A125202894W" xr:uid="{1E3C8A5A-AE29-4038-900F-DCA4162B7E61}"/>
    <hyperlink ref="J78" location="A125202898F" display="A125202898F" xr:uid="{35FDD3E2-8058-4038-8DFC-EECADEC6C7B0}"/>
    <hyperlink ref="J79" location="A125202902K" display="A125202902K" xr:uid="{25FF6352-8A51-4ED8-A041-A2D66912E828}"/>
    <hyperlink ref="J80" location="A125202882L" display="A125202882L" xr:uid="{C67C66C1-C396-4F06-BEB3-C23AD2903E68}"/>
    <hyperlink ref="J81" location="A125202922V" display="A125202922V" xr:uid="{1914D754-B992-4942-91A9-8217C8FE0271}"/>
    <hyperlink ref="J82" location="A125202906V" display="A125202906V" xr:uid="{52A2C36C-5C4E-41E7-A208-32D53C7B3BF8}"/>
    <hyperlink ref="J83" location="A125202926C" display="A125202926C" xr:uid="{5B66213D-1E87-4931-9C58-A67D397D5B69}"/>
    <hyperlink ref="J84" location="A125202886W" display="A125202886W" xr:uid="{C69DB8E3-755E-4CFB-BA83-730897B9525C}"/>
    <hyperlink ref="J85" location="A125202878W" display="A125202878W" xr:uid="{DF9DD236-15B5-4766-A39A-C63E23100470}"/>
    <hyperlink ref="M73" location="A125203170J" display="A125203170J" xr:uid="{ECF68536-28C8-4FD6-8445-736903FC3115}"/>
    <hyperlink ref="M74" location="A125203150X" display="A125203150X" xr:uid="{C9E0EC2B-7D94-4427-9FA4-A2D8DD9AFAAC}"/>
    <hyperlink ref="M75" location="A125203174T" display="A125203174T" xr:uid="{A48AA16C-4D6C-4AF9-A495-7563A21603F4}"/>
    <hyperlink ref="M76" location="A125203178A" display="A125203178A" xr:uid="{141978BB-559A-4515-89D8-0F257B243661}"/>
    <hyperlink ref="M77" location="A125203154J" display="A125203154J" xr:uid="{8D5EDD39-4796-49A7-9577-E06C0E4C4BFE}"/>
    <hyperlink ref="M78" location="A125203158T" display="A125203158T" xr:uid="{C0A7B8EC-210B-4911-B9DA-9F0A369BDC5A}"/>
    <hyperlink ref="M79" location="A125203162J" display="A125203162J" xr:uid="{6D5E86A6-AF47-4D28-A90A-0ABBF94E8F5E}"/>
    <hyperlink ref="M80" location="A125203142X" display="A125203142X" xr:uid="{4DD154B8-4C25-415B-B90D-0E40701F6E1D}"/>
    <hyperlink ref="M81" location="A125203182T" display="A125203182T" xr:uid="{40CCA4A0-0286-42E1-B792-C405C2C90570}"/>
    <hyperlink ref="M82" location="A125203166T" display="A125203166T" xr:uid="{B0376C2C-DE15-4617-B0A0-7A6C603718B8}"/>
    <hyperlink ref="M83" location="A125203186A" display="A125203186A" xr:uid="{F6CA44FB-4155-44D7-87B5-BE0BAD56DFBA}"/>
    <hyperlink ref="M84" location="A125203146J" display="A125203146J" xr:uid="{DDBBDFCE-9FE5-4DAD-9756-39318810591E}"/>
    <hyperlink ref="M85" location="A125203138J" display="A125203138J" xr:uid="{74085779-17F4-48D9-896B-D5FFB63B784B}"/>
    <hyperlink ref="P73" location="A125203222X" display="A125203222X" xr:uid="{EBE1D5FC-8CCC-4648-A879-792D95C3F648}"/>
    <hyperlink ref="P74" location="A125203202R" display="A125203202R" xr:uid="{41395B57-1BC2-4C24-ABE8-9362C22872A7}"/>
    <hyperlink ref="P75" location="A125203226J" display="A125203226J" xr:uid="{F4477DB3-E03F-450A-96F6-3B7D79A30DC9}"/>
    <hyperlink ref="P76" location="A125203230X" display="A125203230X" xr:uid="{F67C16FB-84A8-4E35-9246-6CCA370B007D}"/>
    <hyperlink ref="P77" location="A125203206X" display="A125203206X" xr:uid="{6A452432-0C88-4275-AE82-E0BB49C969DC}"/>
    <hyperlink ref="P78" location="A125203210R" display="A125203210R" xr:uid="{2EC74BD9-251C-4675-A7FF-E99608332088}"/>
    <hyperlink ref="P79" location="A125203214X" display="A125203214X" xr:uid="{C130F3B0-98E0-436B-ABDA-F4123579E70A}"/>
    <hyperlink ref="P80" location="A125203194A" display="A125203194A" xr:uid="{B5544651-2750-451E-99D0-8163DB357B87}"/>
    <hyperlink ref="P81" location="A125203234J" display="A125203234J" xr:uid="{5A57223F-D28F-4B1B-AF67-A8B905A866C9}"/>
    <hyperlink ref="P82" location="A125203218J" display="A125203218J" xr:uid="{FDC1DC1C-7BB6-4BCE-AAE6-BDA8235C3D0A}"/>
    <hyperlink ref="P83" location="A125203238T" display="A125203238T" xr:uid="{ADA1FBFC-65DA-427C-AA4C-97CAC8AA7D6B}"/>
    <hyperlink ref="P84" location="A125203198K" display="A125203198K" xr:uid="{A44B8E70-30AA-4215-BD99-F64765127115}"/>
    <hyperlink ref="P85" location="A125203190T" display="A125203190T" xr:uid="{F7C4477E-A27C-4D3E-BCBB-59EA53361100}"/>
    <hyperlink ref="S73" location="A125202962L" display="A125202962L" xr:uid="{3FE5D7A3-C9BD-4FB7-A9B1-F31C9CBBA03F}"/>
    <hyperlink ref="S74" location="A125202942C" display="A125202942C" xr:uid="{ED80EA5E-C571-466B-A970-39DBFB0A2364}"/>
    <hyperlink ref="S75" location="A125202966W" display="A125202966W" xr:uid="{3592F822-C46A-4790-9FCD-1A5EAB618C2B}"/>
    <hyperlink ref="S76" location="A125202970L" display="A125202970L" xr:uid="{59540E0C-F7B8-4F29-B5E7-2A7523A720E4}"/>
    <hyperlink ref="S77" location="A125202946L" display="A125202946L" xr:uid="{6ED70C68-B4B7-40BB-A2FC-4FCEE6AFDF21}"/>
    <hyperlink ref="S78" location="A125202950C" display="A125202950C" xr:uid="{06FD0EBA-312B-4734-8F14-04D2BF4AB7A3}"/>
    <hyperlink ref="S79" location="A125202954L" display="A125202954L" xr:uid="{CDC29357-7874-440E-A23F-C3EC09AD0F04}"/>
    <hyperlink ref="S80" location="A125202934C" display="A125202934C" xr:uid="{38F04257-FA61-4072-BD5C-2396A05237F8}"/>
    <hyperlink ref="S81" location="A125202974W" display="A125202974W" xr:uid="{2BB7B67B-07B8-4D45-A422-AF73FFEB69C3}"/>
    <hyperlink ref="S82" location="A125202958W" display="A125202958W" xr:uid="{F4573EFA-A71F-410F-931F-4F5C7A1E3F48}"/>
    <hyperlink ref="S83" location="A125202978F" display="A125202978F" xr:uid="{1643DEAD-995F-4F85-8159-48B05B56015E}"/>
    <hyperlink ref="S84" location="A125202938L" display="A125202938L" xr:uid="{141EAE18-BA11-4078-8D4F-E0FFD2719EAF}"/>
    <hyperlink ref="S85" location="A125202930V" display="A125202930V" xr:uid="{FF4588A9-F584-4817-9B77-21F3FD4C90BB}"/>
    <hyperlink ref="V73" location="A125203014F" display="A125203014F" xr:uid="{98E84441-088A-4D40-A877-A8D6D81B4AF2}"/>
    <hyperlink ref="V74" location="A125202994F" display="A125202994F" xr:uid="{84429A46-89ED-4D53-BCDF-8278044C586E}"/>
    <hyperlink ref="V75" location="A125203018R" display="A125203018R" xr:uid="{EE88B528-9681-4D13-A27D-6490F2EB1AEA}"/>
    <hyperlink ref="V76" location="A125203022F" display="A125203022F" xr:uid="{A27E4FEF-C941-4CE5-918A-3B2306E81E30}"/>
    <hyperlink ref="V77" location="A125202998R" display="A125202998R" xr:uid="{B15CB58B-F5FB-456F-8CEA-A3E99B0A9F54}"/>
    <hyperlink ref="V78" location="A125203002W" display="A125203002W" xr:uid="{DE7B9120-087F-49D9-B390-862BE4491A09}"/>
    <hyperlink ref="V79" location="A125203006F" display="A125203006F" xr:uid="{297429B5-6F8B-42F9-85DD-E164D0B5C163}"/>
    <hyperlink ref="V80" location="A125202986F" display="A125202986F" xr:uid="{849FD964-CCA5-4245-B9A3-4673EAF8FCFF}"/>
    <hyperlink ref="V81" location="A125203026R" display="A125203026R" xr:uid="{A8318568-9D71-43A1-B700-A9C1A49F6273}"/>
    <hyperlink ref="V82" location="A125203010W" display="A125203010W" xr:uid="{5C76A55E-D118-410E-BBE1-6A13DA993291}"/>
    <hyperlink ref="V83" location="A125203030F" display="A125203030F" xr:uid="{90BA36F9-4F95-4C8E-9136-E5444358B1E8}"/>
    <hyperlink ref="V84" location="A125202990W" display="A125202990W" xr:uid="{B0CD8228-562E-4F39-B59F-DB43723D4559}"/>
    <hyperlink ref="V85" location="A125202982W" display="A125202982W" xr:uid="{F6AFB162-5D72-42F5-B0CA-FAD63ACB1E6A}"/>
    <hyperlink ref="Y73" location="A125203066J" display="A125203066J" xr:uid="{1FEF7365-03EF-462E-AC6D-96B48F77F0C6}"/>
    <hyperlink ref="Y74" location="A125203046X" display="A125203046X" xr:uid="{3F2F5E11-E182-4EE9-ACCD-3ACAA94A0787}"/>
    <hyperlink ref="Y75" location="A125203070X" display="A125203070X" xr:uid="{ADA37249-1ED9-4186-BAE6-C54248C9725B}"/>
    <hyperlink ref="Y76" location="A125203074J" display="A125203074J" xr:uid="{E14AE9D2-6CF6-4334-835D-FBF08889B5FD}"/>
    <hyperlink ref="Y77" location="A125203050R" display="A125203050R" xr:uid="{B842E728-6A04-472A-A44F-218D06E11EBA}"/>
    <hyperlink ref="Y78" location="A125203054X" display="A125203054X" xr:uid="{291025EB-E6B3-4EC4-884F-1108464E72AC}"/>
    <hyperlink ref="Y79" location="A125203058J" display="A125203058J" xr:uid="{31E19811-CFE3-40EA-A107-1B23EDBD4406}"/>
    <hyperlink ref="Y80" location="A125203038X" display="A125203038X" xr:uid="{331914D6-0494-4F02-B11B-57865AD34D4D}"/>
    <hyperlink ref="Y81" location="A125203078T" display="A125203078T" xr:uid="{94B3A7DC-1DDB-43DE-8302-012712148D48}"/>
    <hyperlink ref="Y82" location="A125203062X" display="A125203062X" xr:uid="{C0288D67-9A34-4715-A472-803A0E9D1164}"/>
    <hyperlink ref="Y83" location="A125203082J" display="A125203082J" xr:uid="{0FEDB264-98F1-46E4-ACDA-7238C44566C2}"/>
    <hyperlink ref="Y84" location="A125203042R" display="A125203042R" xr:uid="{499DB27C-2E09-4683-93A0-ADFC593455A2}"/>
    <hyperlink ref="Y85" location="A125203034R" display="A125203034R" xr:uid="{9D027BD8-B148-4FD4-8296-1ABC2E5A4C91}"/>
    <hyperlink ref="AB73" location="A125202858L" display="A125202858L" xr:uid="{14528B45-6175-4324-9D25-CEEBB7FA256F}"/>
    <hyperlink ref="AB74" location="A125202838C" display="A125202838C" xr:uid="{624A4DAA-C6AE-4C33-81DC-624F171558D0}"/>
    <hyperlink ref="AB75" location="A125202862C" display="A125202862C" xr:uid="{EAC4FF6A-2691-4184-9C0B-FB9946E06E2E}"/>
    <hyperlink ref="AB76" location="A125202866L" display="A125202866L" xr:uid="{D59A5E42-CBEB-4396-B6FA-BD187B91E3F1}"/>
    <hyperlink ref="AB77" location="A125202842V" display="A125202842V" xr:uid="{5E5D9175-81F6-4490-B21B-4FDBC22378A5}"/>
    <hyperlink ref="AB78" location="A125202846C" display="A125202846C" xr:uid="{26F5C32A-3EA0-4F73-8DE4-5A2C7B2F7C14}"/>
    <hyperlink ref="AB79" location="A125202850V" display="A125202850V" xr:uid="{3D848519-DAEB-42C7-B70C-B82E94364ED4}"/>
    <hyperlink ref="AB80" location="A125202830K" display="A125202830K" xr:uid="{CFAC6F51-3602-4933-A557-6B93484BE68E}"/>
    <hyperlink ref="AB81" location="A125202870C" display="A125202870C" xr:uid="{D3EE9DAA-675B-4A9D-8015-C991A45FC823}"/>
    <hyperlink ref="AB82" location="A125202854C" display="A125202854C" xr:uid="{6FD78838-89CD-479B-A843-2FF6C75CE95F}"/>
    <hyperlink ref="AB83" location="A125202874L" display="A125202874L" xr:uid="{C693868B-91B6-42F4-9AB0-D06FB2D48A70}"/>
    <hyperlink ref="AB84" location="A125202834V" display="A125202834V" xr:uid="{D30ACBC6-3230-47FA-9892-CCC05D6BBA77}"/>
    <hyperlink ref="AB85" location="A125202826V" display="A125202826V" xr:uid="{276936B7-F44C-4670-803C-A2950B79B854}"/>
    <hyperlink ref="H73" location="A125200310V" display="A125200310V" xr:uid="{0D56DA6B-360A-429D-8A98-66E75081BEFC}"/>
    <hyperlink ref="H74" location="A125200290W" display="A125200290W" xr:uid="{FE882BCD-A980-4460-83CF-84FF81C9EABD}"/>
    <hyperlink ref="H75" location="A125200314C" display="A125200314C" xr:uid="{6C650936-A37C-477C-A7F4-561FA4291F5A}"/>
    <hyperlink ref="H76" location="A125200318L" display="A125200318L" xr:uid="{453B324B-456A-4178-8ABF-FE47F8613061}"/>
    <hyperlink ref="H77" location="A125200294F" display="A125200294F" xr:uid="{8AA666BD-8AC0-4959-A421-67140D64A858}"/>
    <hyperlink ref="H78" location="A125200298R" display="A125200298R" xr:uid="{61036528-065A-408A-8AC1-AAEA3AB721A3}"/>
    <hyperlink ref="H79" location="A125200302V" display="A125200302V" xr:uid="{7A060D11-2172-4695-AA42-C7FB3CF2CBFC}"/>
    <hyperlink ref="H80" location="A125200282W" display="A125200282W" xr:uid="{4C6A718F-C1E8-4228-A766-1F0F44BCD6D0}"/>
    <hyperlink ref="H81" location="A125200322C" display="A125200322C" xr:uid="{E3E028A8-EA7E-4E08-BF07-66F0BDFEBF6B}"/>
    <hyperlink ref="H82" location="A125200306C" display="A125200306C" xr:uid="{E0A80FED-3EE8-4080-9694-A2C0A10E76C9}"/>
    <hyperlink ref="H83" location="A125200326L" display="A125200326L" xr:uid="{554DC850-AD92-4AAB-98AA-2A1BE4B18EAE}"/>
    <hyperlink ref="H84" location="A125200286F" display="A125200286F" xr:uid="{CFE8D875-1EA0-4083-93F4-805FDEB28286}"/>
    <hyperlink ref="H85" location="A125200278F" display="A125200278F" xr:uid="{F0F69B1E-905B-41D6-8F4A-8AA12484066B}"/>
    <hyperlink ref="K73" location="A125200102A" display="A125200102A" xr:uid="{39390253-821E-4CC7-B319-A981444C0028}"/>
    <hyperlink ref="K74" location="A125200082C" display="A125200082C" xr:uid="{BDECD984-D44F-4027-B91C-BA6C59A757C0}"/>
    <hyperlink ref="K75" location="A125200106K" display="A125200106K" xr:uid="{73022FBB-0C43-4D2D-B136-56C3D2944362}"/>
    <hyperlink ref="K76" location="A125200110A" display="A125200110A" xr:uid="{D454F569-D455-4180-A8C3-7A0CA5EC3710}"/>
    <hyperlink ref="K77" location="A125200086L" display="A125200086L" xr:uid="{15CB3273-33A5-4951-B5C6-D99607FF69B1}"/>
    <hyperlink ref="K78" location="A125200090C" display="A125200090C" xr:uid="{E945111F-7D9C-4CE2-9C09-D3B8CA9E4577}"/>
    <hyperlink ref="K79" location="A125200094L" display="A125200094L" xr:uid="{73B574F1-2AB2-41B1-973C-21775AAC10C6}"/>
    <hyperlink ref="K80" location="A125200074C" display="A125200074C" xr:uid="{18463F97-C772-4B46-B82E-076A590215F1}"/>
    <hyperlink ref="K81" location="A125200114K" display="A125200114K" xr:uid="{50F80AC5-3509-4C3E-B125-DF538513A86A}"/>
    <hyperlink ref="K82" location="A125200098W" display="A125200098W" xr:uid="{6E27F2DD-515B-4CDF-B4E3-8FC633A853AC}"/>
    <hyperlink ref="K83" location="A125200118V" display="A125200118V" xr:uid="{6FF3C0F6-8A1E-4168-8072-C6545272E355}"/>
    <hyperlink ref="K84" location="A125200078L" display="A125200078L" xr:uid="{8B821128-C1DC-43C9-AF05-150F2B53E610}"/>
    <hyperlink ref="K85" location="A125200070V" display="A125200070V" xr:uid="{5EC06D5C-2AD3-4F55-BC04-30DA98546B7B}"/>
    <hyperlink ref="N73" location="A125200362W" display="A125200362W" xr:uid="{E9E01F32-A2FE-4A34-AC3A-58A1E0B7A2A3}"/>
    <hyperlink ref="N74" location="A125200342L" display="A125200342L" xr:uid="{A3143F3A-190F-4A54-B0B1-41CFA257CF4E}"/>
    <hyperlink ref="N75" location="A125200366F" display="A125200366F" xr:uid="{E54A4C5E-9100-4F63-8028-6711F1AADFD7}"/>
    <hyperlink ref="N76" location="A125200370W" display="A125200370W" xr:uid="{B519F26B-02DE-4F68-B364-BCA73FD6957A}"/>
    <hyperlink ref="N77" location="A125200346W" display="A125200346W" xr:uid="{B143F9E5-093A-494D-BE8B-1D2C13B5F1D5}"/>
    <hyperlink ref="N78" location="A125200350L" display="A125200350L" xr:uid="{C33227FA-5A70-4833-8600-3A9A9FF3CE4A}"/>
    <hyperlink ref="N79" location="A125200354W" display="A125200354W" xr:uid="{3D99A768-9D76-4DB6-B9F4-CB865CA10F9E}"/>
    <hyperlink ref="N80" location="A125200334L" display="A125200334L" xr:uid="{938FAA23-817B-4CDD-94E2-A5CFE2F6DEA8}"/>
    <hyperlink ref="N81" location="A125200374F" display="A125200374F" xr:uid="{170A77F3-9A03-463F-8DFA-13805B23DE29}"/>
    <hyperlink ref="N82" location="A125200358F" display="A125200358F" xr:uid="{EAFF0965-4BA0-4565-8B04-6D360FC81768}"/>
    <hyperlink ref="N83" location="A125200378R" display="A125200378R" xr:uid="{A3DA6236-5DDD-4B91-B868-4A05C472629C}"/>
    <hyperlink ref="N84" location="A125200338W" display="A125200338W" xr:uid="{DBCBF8FE-0034-459E-8D1A-327A32FB01ED}"/>
    <hyperlink ref="N85" location="A125200330C" display="A125200330C" xr:uid="{501FFA6A-8DD1-417D-90FA-85C853E464AB}"/>
    <hyperlink ref="Q73" location="A125200414L" display="A125200414L" xr:uid="{2A12E69B-5500-4045-B7A5-A42A359589B6}"/>
    <hyperlink ref="Q74" location="A125200394R" display="A125200394R" xr:uid="{74E099BB-1F17-4849-AE71-1FE940DDACBC}"/>
    <hyperlink ref="Q75" location="A125200418W" display="A125200418W" xr:uid="{796E2414-14C9-4D9E-BF0A-1C2860D63FD3}"/>
    <hyperlink ref="Q76" location="A125200422L" display="A125200422L" xr:uid="{935AFD37-A8EE-4123-BCD6-06DFEB4C0BED}"/>
    <hyperlink ref="Q77" location="A125200398X" display="A125200398X" xr:uid="{3FBF035B-33A9-4717-9DFA-DAD0654EA858}"/>
    <hyperlink ref="Q78" location="A125200402C" display="A125200402C" xr:uid="{F258FD64-FF44-49F2-8750-357E6526BA23}"/>
    <hyperlink ref="Q79" location="A125200406L" display="A125200406L" xr:uid="{E10C314E-063A-4C93-8679-D1178BD1EC85}"/>
    <hyperlink ref="Q80" location="A125200386R" display="A125200386R" xr:uid="{1D81D59A-8F1D-456F-B763-44D3F484C2F4}"/>
    <hyperlink ref="Q81" location="A125200426W" display="A125200426W" xr:uid="{42DA4D2F-CDB6-4988-85C3-61C71FEF35DA}"/>
    <hyperlink ref="Q82" location="A125200410C" display="A125200410C" xr:uid="{C026E97F-978A-4AD9-BE30-DBEB224A0C17}"/>
    <hyperlink ref="Q83" location="A125200430L" display="A125200430L" xr:uid="{A3062E46-DDB2-4B5E-9550-73B0D585609C}"/>
    <hyperlink ref="Q84" location="A125200390F" display="A125200390F" xr:uid="{6278F426-9532-41C2-B491-CAD66B42CA6D}"/>
    <hyperlink ref="Q85" location="A125200382F" display="A125200382F" xr:uid="{324FAF93-A2E4-4163-8F9E-F0D66C302BB1}"/>
    <hyperlink ref="T73" location="A125200154C" display="A125200154C" xr:uid="{34AA6B3C-DD92-4DF6-9066-93714130CA8A}"/>
    <hyperlink ref="T74" location="A125200134V" display="A125200134V" xr:uid="{369263FC-D8F6-4B0E-956F-D0F1910B09CD}"/>
    <hyperlink ref="T75" location="A125200158L" display="A125200158L" xr:uid="{0019E8B2-4931-480B-B94A-A74AD70BD726}"/>
    <hyperlink ref="T76" location="A125200162C" display="A125200162C" xr:uid="{86C3824C-D566-4677-BE42-AF5D172DFFB4}"/>
    <hyperlink ref="T77" location="A125200138C" display="A125200138C" xr:uid="{8A9BC03E-3D58-41D8-ADC7-3A0C967C82DF}"/>
    <hyperlink ref="T78" location="A125200142V" display="A125200142V" xr:uid="{9DD728AB-AB3B-42ED-99F8-3BDDAA5BDFB9}"/>
    <hyperlink ref="T79" location="A125200146C" display="A125200146C" xr:uid="{847DA9F5-53E0-4B23-AB93-75857406BB67}"/>
    <hyperlink ref="T80" location="A125200126V" display="A125200126V" xr:uid="{F5CB959D-888D-483C-A71C-AA9A54399D48}"/>
    <hyperlink ref="T81" location="A125200166L" display="A125200166L" xr:uid="{431A3CFC-79CD-4885-85D9-776533DBF629}"/>
    <hyperlink ref="T82" location="A125200150V" display="A125200150V" xr:uid="{F51C7A84-9F9E-4E40-8059-8A14B3239261}"/>
    <hyperlink ref="T83" location="A125200170C" display="A125200170C" xr:uid="{CE2C115B-99C0-4951-B619-EBBEB6929BFE}"/>
    <hyperlink ref="T84" location="A125200130K" display="A125200130K" xr:uid="{0B18B24B-2491-4282-9BFC-8B44A56DD48E}"/>
    <hyperlink ref="T85" location="A125200122K" display="A125200122K" xr:uid="{85D78351-33D4-4CE4-BD69-444CBA757D30}"/>
    <hyperlink ref="W73" location="A125200206V" display="A125200206V" xr:uid="{259D6639-11D9-4444-AFBE-369A86935A5B}"/>
    <hyperlink ref="W74" location="A125200186W" display="A125200186W" xr:uid="{14C916E9-5D08-41F9-BDFE-C97D74A32AE4}"/>
    <hyperlink ref="W75" location="A125200210K" display="A125200210K" xr:uid="{5C746E48-BC13-4FEF-B759-312FAABE60A9}"/>
    <hyperlink ref="W76" location="A125200214V" display="A125200214V" xr:uid="{74E8B4A3-2513-4307-896D-3283CBBAE4C5}"/>
    <hyperlink ref="W77" location="A125200190L" display="A125200190L" xr:uid="{FED58B25-5614-4EB3-B055-A61AD3FD6B5D}"/>
    <hyperlink ref="W78" location="A125200194W" display="A125200194W" xr:uid="{0854F955-4AE4-4329-9164-A9B7B1F91314}"/>
    <hyperlink ref="W79" location="A125200198F" display="A125200198F" xr:uid="{43A8883C-F50E-46FD-9E2C-F83735CC1788}"/>
    <hyperlink ref="W80" location="A125200178W" display="A125200178W" xr:uid="{17FCB6D4-DD1B-47ED-9DA5-CE95B6858D69}"/>
    <hyperlink ref="W81" location="A125200218C" display="A125200218C" xr:uid="{D2134DE3-1FEF-4E13-83FD-5CA249152940}"/>
    <hyperlink ref="W82" location="A125200202K" display="A125200202K" xr:uid="{40F8C3E3-A2AD-4D2A-B5F0-5582B420E10A}"/>
    <hyperlink ref="W83" location="A125200222V" display="A125200222V" xr:uid="{A6B710FE-381B-4900-BA20-50CE42B8E5D4}"/>
    <hyperlink ref="W84" location="A125200182L" display="A125200182L" xr:uid="{11AD58D8-C8AF-462C-A3FB-2DD0222C5384}"/>
    <hyperlink ref="W85" location="A125200174L" display="A125200174L" xr:uid="{171B1D01-ADA6-4C0D-BE04-2B1F1B26A165}"/>
    <hyperlink ref="Z73" location="A125200258W" display="A125200258W" xr:uid="{AB3A43DF-1EE3-466E-9D29-6287C47B67AC}"/>
    <hyperlink ref="Z74" location="A125200238L" display="A125200238L" xr:uid="{CD14C546-377A-41D1-AC27-A1EB6370B556}"/>
    <hyperlink ref="Z75" location="A125200262L" display="A125200262L" xr:uid="{258E6E89-97E0-4854-8D51-B7D208AA3736}"/>
    <hyperlink ref="Z76" location="A125200266W" display="A125200266W" xr:uid="{6CCF69C2-297F-4A73-BE85-CC9DA1E7AB1E}"/>
    <hyperlink ref="Z77" location="A125200242C" display="A125200242C" xr:uid="{E301F4E5-49F9-4698-8C25-A8AAAD1A2A3C}"/>
    <hyperlink ref="Z78" location="A125200246L" display="A125200246L" xr:uid="{56D0B695-B5A7-4D0C-A616-E41926087ACF}"/>
    <hyperlink ref="Z79" location="A125200250C" display="A125200250C" xr:uid="{D30F78D4-F3BE-43C2-9DA0-74F41321AD4F}"/>
    <hyperlink ref="Z80" location="A125200230V" display="A125200230V" xr:uid="{5F195C11-F071-407C-95ED-E02E63FB5FEC}"/>
    <hyperlink ref="Z81" location="A125200270L" display="A125200270L" xr:uid="{D79DCAA6-8E16-40D3-B4B1-4BF3E6B25B6E}"/>
    <hyperlink ref="Z82" location="A125200254L" display="A125200254L" xr:uid="{95B00FDD-13F6-4F99-91D7-7D3624BC3C0C}"/>
    <hyperlink ref="Z83" location="A125200274W" display="A125200274W" xr:uid="{8F40DC91-9C9A-47C0-9FF4-A9A8AA24DFD8}"/>
    <hyperlink ref="Z84" location="A125200234C" display="A125200234C" xr:uid="{12C30698-65C9-42AC-BAAA-E7E5893133AB}"/>
    <hyperlink ref="Z85" location="A125200226C" display="A125200226C" xr:uid="{8C2EB7AD-2D57-431B-8EFE-68B0CFABAACF}"/>
    <hyperlink ref="AC73" location="A125200050K" display="A125200050K" xr:uid="{5AC3A700-6FE8-44A5-890D-FD37006FEA69}"/>
    <hyperlink ref="AC74" location="A125200030A" display="A125200030A" xr:uid="{8FA18D24-FE5A-464A-A759-1A89F74B3303}"/>
    <hyperlink ref="AC75" location="A125200054V" display="A125200054V" xr:uid="{48D6C984-6856-4067-AB6F-BCFBD221DE7D}"/>
    <hyperlink ref="AC76" location="A125200058C" display="A125200058C" xr:uid="{2D1B0B86-E2BE-44B7-81AF-41F32040C972}"/>
    <hyperlink ref="AC77" location="A125200034K" display="A125200034K" xr:uid="{617D2578-A844-4A0A-9CE2-3EDABB70D067}"/>
    <hyperlink ref="AC78" location="A125200038V" display="A125200038V" xr:uid="{E181AFBD-3578-4595-A434-16AD6B11E52A}"/>
    <hyperlink ref="AC79" location="A125200042K" display="A125200042K" xr:uid="{C9C3FAB5-7181-484B-980D-663D14626B68}"/>
    <hyperlink ref="AC80" location="A125200022A" display="A125200022A" xr:uid="{6ED09430-F2CD-4C9E-AC15-B61817470973}"/>
    <hyperlink ref="AC81" location="A125200062V" display="A125200062V" xr:uid="{80CBE544-E54D-4764-A6B9-6E52E09A5318}"/>
    <hyperlink ref="AC82" location="A125200046V" display="A125200046V" xr:uid="{511D210B-93DE-45EC-B077-E2D11702031C}"/>
    <hyperlink ref="AC83" location="A125200066C" display="A125200066C" xr:uid="{EB26CF46-6BE5-45B4-B68D-B30748F04BDE}"/>
    <hyperlink ref="AC84" location="A125200026K" display="A125200026K" xr:uid="{C769D92D-4E5C-4048-95C0-B01CFFEF9AA1}"/>
    <hyperlink ref="AC85" location="A125200018K" display="A125200018K" xr:uid="{0710B7BD-5FCB-4FD8-BEB5-2D0EF77E41A4}"/>
    <hyperlink ref="C73" location="A125197190V" display="A125197190V" xr:uid="{ED73DAAF-ED12-4709-A1EC-74F870980E5D}"/>
    <hyperlink ref="C74" location="A125197170K" display="A125197170K" xr:uid="{5360E347-A195-4BE2-9F50-9B796ABE9E9D}"/>
    <hyperlink ref="C75" location="A125197194C" display="A125197194C" xr:uid="{FA217AC4-14A4-4BCE-851C-FDA4B016B33C}"/>
    <hyperlink ref="C76" location="A125197198L" display="A125197198L" xr:uid="{57B63BBC-0B0D-43BC-A0CF-020A4227669E}"/>
    <hyperlink ref="C77" location="A125197174V" display="A125197174V" xr:uid="{CEF87C6F-ABD4-48A6-A3E0-2635BA82580B}"/>
    <hyperlink ref="C78" location="A125197178C" display="A125197178C" xr:uid="{5196E98F-5BB6-4214-A212-4BE3A6CC5433}"/>
    <hyperlink ref="C79" location="A125197182V" display="A125197182V" xr:uid="{C7E7AE3A-A90F-4A6C-8D58-9A9104C1C953}"/>
    <hyperlink ref="C80" location="A125197162K" display="A125197162K" xr:uid="{EE264F9B-EBA2-4B54-BB9E-DE954E935C70}"/>
    <hyperlink ref="C81" location="A125197202T" display="A125197202T" xr:uid="{F7C2A8BD-FC8D-454F-B4A3-1B3EBA121EF8}"/>
    <hyperlink ref="C82" location="A125197186C" display="A125197186C" xr:uid="{15833E66-A004-441C-A268-AEFB62A42885}"/>
    <hyperlink ref="C83" location="A125197206A" display="A125197206A" xr:uid="{B9229FCE-C9D6-43A7-827F-2EEAA9155AB7}"/>
    <hyperlink ref="C84" location="A125197166V" display="A125197166V" xr:uid="{AA151E9A-591E-4C9C-BF18-F7C9C9FB91F2}"/>
    <hyperlink ref="C85" location="A125197158V" display="A125197158V" xr:uid="{B2D79EF8-3A0A-45B7-9AD3-22DF38BA14F1}"/>
    <hyperlink ref="D73" location="A125202806K" display="A125202806K" xr:uid="{673B8AD7-E3CC-47CB-96C4-6A5F328FDBDA}"/>
    <hyperlink ref="D74" location="A125202786L" display="A125202786L" xr:uid="{8280F3B0-3B21-41E3-82B4-98373906FB32}"/>
    <hyperlink ref="D75" location="A125202810A" display="A125202810A" xr:uid="{64200BEB-C1C7-4E06-B6B9-8263D8AF1186}"/>
    <hyperlink ref="D76" location="A125202814K" display="A125202814K" xr:uid="{A05E2B5D-1FEF-4B42-97FC-5CDA54D0E0EF}"/>
    <hyperlink ref="D77" location="A125202790C" display="A125202790C" xr:uid="{4C394632-7776-4C9C-8143-26369DB21009}"/>
    <hyperlink ref="D78" location="A125202794L" display="A125202794L" xr:uid="{8C55A17D-A46C-46EC-A810-02A5ACE6A628}"/>
    <hyperlink ref="D79" location="A125202798W" display="A125202798W" xr:uid="{A65277E5-8410-48E4-8023-B384048B0C93}"/>
    <hyperlink ref="D80" location="A125202778L" display="A125202778L" xr:uid="{7B52B298-9F9F-45D1-B23B-D2CE24AC92AC}"/>
    <hyperlink ref="D81" location="A125202818V" display="A125202818V" xr:uid="{D336369E-8620-4A46-9C2E-F62B22F00B34}"/>
    <hyperlink ref="D82" location="A125202802A" display="A125202802A" xr:uid="{F3B310F3-C3E3-48BF-BF29-C18E03CB86F7}"/>
    <hyperlink ref="D83" location="A125202822K" display="A125202822K" xr:uid="{1A1FA794-6B43-4575-8162-89AAEAB3ACD8}"/>
    <hyperlink ref="D84" location="A125202782C" display="A125202782C" xr:uid="{738B07B8-9F30-4DE7-B809-6E1764C60A50}"/>
    <hyperlink ref="D85" location="A125202774C" display="A125202774C" xr:uid="{3DA26D2B-70D1-45E3-9169-53B3CBCDD4E2}"/>
    <hyperlink ref="E73" location="A125199998W" display="A125199998W" xr:uid="{63B6D395-8739-4B43-9DDF-3FFD69CDD015}"/>
    <hyperlink ref="E74" location="A125199978L" display="A125199978L" xr:uid="{EDD0648B-EFFB-4921-9E80-E2E6782011AD}"/>
    <hyperlink ref="E75" location="A125200002T" display="A125200002T" xr:uid="{D7219BDB-C7A4-4544-B7EF-32E7DB2E9E72}"/>
    <hyperlink ref="E76" location="A125200006A" display="A125200006A" xr:uid="{1DB38348-464B-4088-B94F-FA515BEA5828}"/>
    <hyperlink ref="E77" location="A125199982C" display="A125199982C" xr:uid="{8FA14992-AEF2-4E49-9DBA-9042B3A4687C}"/>
    <hyperlink ref="E78" location="A125199986L" display="A125199986L" xr:uid="{995A5C7B-A229-4CDB-9522-E2B91AAFA505}"/>
    <hyperlink ref="E79" location="A125199990C" display="A125199990C" xr:uid="{3EF757C7-62F3-4197-94D4-60BC05B61E19}"/>
    <hyperlink ref="E80" location="A125199970V" display="A125199970V" xr:uid="{D55A9018-B5A9-437F-BC8C-AFBD29319B12}"/>
    <hyperlink ref="E81" location="A125200010T" display="A125200010T" xr:uid="{7991F4E3-DA0D-44ED-9E97-031BF00041EF}"/>
    <hyperlink ref="E82" location="A125199994L" display="A125199994L" xr:uid="{8049AFCC-6913-41E1-9E47-BFC33765583C}"/>
    <hyperlink ref="E83" location="A125200014A" display="A125200014A" xr:uid="{8341906C-1528-475C-84AB-AB225B58FF80}"/>
    <hyperlink ref="E84" location="A125199974C" display="A125199974C" xr:uid="{10FADA2D-32AE-4F9D-A235-78C639DBECB3}"/>
    <hyperlink ref="E85" location="A125199966C" display="A125199966C" xr:uid="{CFEEDCD6-15E3-437D-8735-1BA8EAECF889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559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1104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1105</v>
      </c>
    </row>
    <row r="6" spans="1:13" ht="15.75" customHeight="1">
      <c r="B6" s="65" t="s">
        <v>1106</v>
      </c>
      <c r="C6" s="65"/>
      <c r="D6" s="65"/>
      <c r="E6" s="65"/>
      <c r="F6" s="65"/>
      <c r="G6" s="65"/>
      <c r="H6" s="65"/>
      <c r="I6" s="65"/>
      <c r="J6" s="65"/>
      <c r="K6" s="65"/>
      <c r="L6" s="65"/>
    </row>
    <row r="8" spans="1:13" ht="15">
      <c r="D8" s="16" t="s">
        <v>1108</v>
      </c>
    </row>
    <row r="9" spans="1:13" s="17" customFormat="1"/>
    <row r="10" spans="1:13" ht="22.5" customHeight="1">
      <c r="A10" s="18" t="s">
        <v>1109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1110</v>
      </c>
      <c r="I10" s="18" t="s">
        <v>250</v>
      </c>
      <c r="J10" s="18" t="s">
        <v>252</v>
      </c>
      <c r="K10" s="18" t="s">
        <v>1111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45323</v>
      </c>
      <c r="H12" s="11">
        <v>10</v>
      </c>
      <c r="I12" s="20" t="s">
        <v>259</v>
      </c>
      <c r="J12" s="11" t="s">
        <v>261</v>
      </c>
      <c r="K12" s="11" t="s">
        <v>1113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45323</v>
      </c>
      <c r="H13" s="11">
        <v>10</v>
      </c>
      <c r="I13" s="20" t="s">
        <v>259</v>
      </c>
      <c r="J13" s="11" t="s">
        <v>261</v>
      </c>
      <c r="K13" s="11" t="s">
        <v>1113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45323</v>
      </c>
      <c r="H14" s="11">
        <v>10</v>
      </c>
      <c r="I14" s="20" t="s">
        <v>259</v>
      </c>
      <c r="J14" s="11" t="s">
        <v>261</v>
      </c>
      <c r="K14" s="11" t="s">
        <v>1113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45323</v>
      </c>
      <c r="H15" s="11">
        <v>10</v>
      </c>
      <c r="I15" s="20" t="s">
        <v>259</v>
      </c>
      <c r="J15" s="11" t="s">
        <v>261</v>
      </c>
      <c r="K15" s="11" t="s">
        <v>1113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45323</v>
      </c>
      <c r="H16" s="11">
        <v>10</v>
      </c>
      <c r="I16" s="20" t="s">
        <v>259</v>
      </c>
      <c r="J16" s="11" t="s">
        <v>261</v>
      </c>
      <c r="K16" s="11" t="s">
        <v>1113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45323</v>
      </c>
      <c r="H17" s="11">
        <v>10</v>
      </c>
      <c r="I17" s="20" t="s">
        <v>259</v>
      </c>
      <c r="J17" s="11" t="s">
        <v>261</v>
      </c>
      <c r="K17" s="11" t="s">
        <v>1113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45323</v>
      </c>
      <c r="H18" s="11">
        <v>10</v>
      </c>
      <c r="I18" s="20" t="s">
        <v>259</v>
      </c>
      <c r="J18" s="11" t="s">
        <v>261</v>
      </c>
      <c r="K18" s="11" t="s">
        <v>1113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45323</v>
      </c>
      <c r="H19" s="11">
        <v>10</v>
      </c>
      <c r="I19" s="20" t="s">
        <v>259</v>
      </c>
      <c r="J19" s="11" t="s">
        <v>261</v>
      </c>
      <c r="K19" s="11" t="s">
        <v>1113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45323</v>
      </c>
      <c r="H20" s="11">
        <v>10</v>
      </c>
      <c r="I20" s="20" t="s">
        <v>259</v>
      </c>
      <c r="J20" s="11" t="s">
        <v>261</v>
      </c>
      <c r="K20" s="11" t="s">
        <v>1113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45323</v>
      </c>
      <c r="H21" s="11">
        <v>10</v>
      </c>
      <c r="I21" s="20" t="s">
        <v>259</v>
      </c>
      <c r="J21" s="11" t="s">
        <v>261</v>
      </c>
      <c r="K21" s="11" t="s">
        <v>1113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45323</v>
      </c>
      <c r="H22" s="11">
        <v>10</v>
      </c>
      <c r="I22" s="20" t="s">
        <v>259</v>
      </c>
      <c r="J22" s="11" t="s">
        <v>261</v>
      </c>
      <c r="K22" s="11" t="s">
        <v>1113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45323</v>
      </c>
      <c r="H23" s="11">
        <v>10</v>
      </c>
      <c r="I23" s="20" t="s">
        <v>259</v>
      </c>
      <c r="J23" s="11" t="s">
        <v>261</v>
      </c>
      <c r="K23" s="11" t="s">
        <v>1113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45323</v>
      </c>
      <c r="H24" s="11">
        <v>10</v>
      </c>
      <c r="I24" s="20" t="s">
        <v>259</v>
      </c>
      <c r="J24" s="11" t="s">
        <v>261</v>
      </c>
      <c r="K24" s="11" t="s">
        <v>1113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45323</v>
      </c>
      <c r="H25" s="11">
        <v>10</v>
      </c>
      <c r="I25" s="20" t="s">
        <v>259</v>
      </c>
      <c r="J25" s="11" t="s">
        <v>261</v>
      </c>
      <c r="K25" s="11" t="s">
        <v>1113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45323</v>
      </c>
      <c r="H26" s="11">
        <v>10</v>
      </c>
      <c r="I26" s="20" t="s">
        <v>259</v>
      </c>
      <c r="J26" s="11" t="s">
        <v>261</v>
      </c>
      <c r="K26" s="11" t="s">
        <v>1113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45323</v>
      </c>
      <c r="H27" s="11">
        <v>10</v>
      </c>
      <c r="I27" s="20" t="s">
        <v>259</v>
      </c>
      <c r="J27" s="11" t="s">
        <v>261</v>
      </c>
      <c r="K27" s="11" t="s">
        <v>1113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45323</v>
      </c>
      <c r="H28" s="11">
        <v>10</v>
      </c>
      <c r="I28" s="20" t="s">
        <v>259</v>
      </c>
      <c r="J28" s="11" t="s">
        <v>261</v>
      </c>
      <c r="K28" s="11" t="s">
        <v>1113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45323</v>
      </c>
      <c r="H29" s="11">
        <v>10</v>
      </c>
      <c r="I29" s="20" t="s">
        <v>259</v>
      </c>
      <c r="J29" s="11" t="s">
        <v>261</v>
      </c>
      <c r="K29" s="11" t="s">
        <v>1113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45323</v>
      </c>
      <c r="H30" s="11">
        <v>10</v>
      </c>
      <c r="I30" s="20" t="s">
        <v>259</v>
      </c>
      <c r="J30" s="11" t="s">
        <v>261</v>
      </c>
      <c r="K30" s="11" t="s">
        <v>1113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45323</v>
      </c>
      <c r="H31" s="11">
        <v>10</v>
      </c>
      <c r="I31" s="20" t="s">
        <v>259</v>
      </c>
      <c r="J31" s="11" t="s">
        <v>261</v>
      </c>
      <c r="K31" s="11" t="s">
        <v>1113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45323</v>
      </c>
      <c r="H32" s="11">
        <v>10</v>
      </c>
      <c r="I32" s="20" t="s">
        <v>259</v>
      </c>
      <c r="J32" s="11" t="s">
        <v>261</v>
      </c>
      <c r="K32" s="11" t="s">
        <v>1113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45323</v>
      </c>
      <c r="H33" s="11">
        <v>10</v>
      </c>
      <c r="I33" s="20" t="s">
        <v>259</v>
      </c>
      <c r="J33" s="11" t="s">
        <v>261</v>
      </c>
      <c r="K33" s="11" t="s">
        <v>1113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45323</v>
      </c>
      <c r="H34" s="11">
        <v>10</v>
      </c>
      <c r="I34" s="20" t="s">
        <v>259</v>
      </c>
      <c r="J34" s="11" t="s">
        <v>261</v>
      </c>
      <c r="K34" s="11" t="s">
        <v>1113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45323</v>
      </c>
      <c r="H35" s="11">
        <v>10</v>
      </c>
      <c r="I35" s="20" t="s">
        <v>259</v>
      </c>
      <c r="J35" s="11" t="s">
        <v>261</v>
      </c>
      <c r="K35" s="11" t="s">
        <v>1113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45323</v>
      </c>
      <c r="H36" s="11">
        <v>10</v>
      </c>
      <c r="I36" s="20" t="s">
        <v>259</v>
      </c>
      <c r="J36" s="11" t="s">
        <v>261</v>
      </c>
      <c r="K36" s="11" t="s">
        <v>1113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45323</v>
      </c>
      <c r="H37" s="11">
        <v>10</v>
      </c>
      <c r="I37" s="20" t="s">
        <v>259</v>
      </c>
      <c r="J37" s="11" t="s">
        <v>261</v>
      </c>
      <c r="K37" s="11" t="s">
        <v>1113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45323</v>
      </c>
      <c r="H38" s="11">
        <v>10</v>
      </c>
      <c r="I38" s="20" t="s">
        <v>259</v>
      </c>
      <c r="J38" s="11" t="s">
        <v>261</v>
      </c>
      <c r="K38" s="11" t="s">
        <v>1113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45323</v>
      </c>
      <c r="H39" s="11">
        <v>10</v>
      </c>
      <c r="I39" s="20" t="s">
        <v>259</v>
      </c>
      <c r="J39" s="11" t="s">
        <v>261</v>
      </c>
      <c r="K39" s="11" t="s">
        <v>1113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45323</v>
      </c>
      <c r="H40" s="11">
        <v>10</v>
      </c>
      <c r="I40" s="20" t="s">
        <v>259</v>
      </c>
      <c r="J40" s="11" t="s">
        <v>261</v>
      </c>
      <c r="K40" s="11" t="s">
        <v>1113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45323</v>
      </c>
      <c r="H41" s="11">
        <v>10</v>
      </c>
      <c r="I41" s="20" t="s">
        <v>259</v>
      </c>
      <c r="J41" s="11" t="s">
        <v>261</v>
      </c>
      <c r="K41" s="11" t="s">
        <v>1113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45323</v>
      </c>
      <c r="H42" s="11">
        <v>10</v>
      </c>
      <c r="I42" s="20" t="s">
        <v>259</v>
      </c>
      <c r="J42" s="11" t="s">
        <v>261</v>
      </c>
      <c r="K42" s="11" t="s">
        <v>1113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45323</v>
      </c>
      <c r="H43" s="11">
        <v>10</v>
      </c>
      <c r="I43" s="20" t="s">
        <v>259</v>
      </c>
      <c r="J43" s="11" t="s">
        <v>261</v>
      </c>
      <c r="K43" s="11" t="s">
        <v>1113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45323</v>
      </c>
      <c r="H44" s="11">
        <v>10</v>
      </c>
      <c r="I44" s="20" t="s">
        <v>259</v>
      </c>
      <c r="J44" s="11" t="s">
        <v>261</v>
      </c>
      <c r="K44" s="11" t="s">
        <v>1113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45323</v>
      </c>
      <c r="H45" s="11">
        <v>10</v>
      </c>
      <c r="I45" s="20" t="s">
        <v>259</v>
      </c>
      <c r="J45" s="11" t="s">
        <v>261</v>
      </c>
      <c r="K45" s="11" t="s">
        <v>1113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45323</v>
      </c>
      <c r="H46" s="11">
        <v>10</v>
      </c>
      <c r="I46" s="20" t="s">
        <v>259</v>
      </c>
      <c r="J46" s="11" t="s">
        <v>261</v>
      </c>
      <c r="K46" s="11" t="s">
        <v>1113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45323</v>
      </c>
      <c r="H47" s="11">
        <v>10</v>
      </c>
      <c r="I47" s="20" t="s">
        <v>259</v>
      </c>
      <c r="J47" s="11" t="s">
        <v>261</v>
      </c>
      <c r="K47" s="11" t="s">
        <v>1113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45323</v>
      </c>
      <c r="H48" s="11">
        <v>10</v>
      </c>
      <c r="I48" s="20" t="s">
        <v>259</v>
      </c>
      <c r="J48" s="11" t="s">
        <v>261</v>
      </c>
      <c r="K48" s="11" t="s">
        <v>1113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45323</v>
      </c>
      <c r="H49" s="11">
        <v>10</v>
      </c>
      <c r="I49" s="20" t="s">
        <v>259</v>
      </c>
      <c r="J49" s="11" t="s">
        <v>261</v>
      </c>
      <c r="K49" s="11" t="s">
        <v>1113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45323</v>
      </c>
      <c r="H50" s="11">
        <v>10</v>
      </c>
      <c r="I50" s="20" t="s">
        <v>259</v>
      </c>
      <c r="J50" s="11" t="s">
        <v>261</v>
      </c>
      <c r="K50" s="11" t="s">
        <v>1113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45323</v>
      </c>
      <c r="H51" s="11">
        <v>10</v>
      </c>
      <c r="I51" s="20" t="s">
        <v>259</v>
      </c>
      <c r="J51" s="11" t="s">
        <v>261</v>
      </c>
      <c r="K51" s="11" t="s">
        <v>1113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45323</v>
      </c>
      <c r="H52" s="11">
        <v>10</v>
      </c>
      <c r="I52" s="20" t="s">
        <v>259</v>
      </c>
      <c r="J52" s="11" t="s">
        <v>261</v>
      </c>
      <c r="K52" s="11" t="s">
        <v>1113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45323</v>
      </c>
      <c r="H53" s="11">
        <v>10</v>
      </c>
      <c r="I53" s="20" t="s">
        <v>259</v>
      </c>
      <c r="J53" s="11" t="s">
        <v>261</v>
      </c>
      <c r="K53" s="11" t="s">
        <v>1113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45323</v>
      </c>
      <c r="H54" s="11">
        <v>10</v>
      </c>
      <c r="I54" s="20" t="s">
        <v>259</v>
      </c>
      <c r="J54" s="11" t="s">
        <v>261</v>
      </c>
      <c r="K54" s="11" t="s">
        <v>1113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45323</v>
      </c>
      <c r="H55" s="11">
        <v>10</v>
      </c>
      <c r="I55" s="20" t="s">
        <v>259</v>
      </c>
      <c r="J55" s="11" t="s">
        <v>261</v>
      </c>
      <c r="K55" s="11" t="s">
        <v>1113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45323</v>
      </c>
      <c r="H56" s="11">
        <v>10</v>
      </c>
      <c r="I56" s="20" t="s">
        <v>259</v>
      </c>
      <c r="J56" s="11" t="s">
        <v>261</v>
      </c>
      <c r="K56" s="11" t="s">
        <v>1113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45323</v>
      </c>
      <c r="H57" s="11">
        <v>10</v>
      </c>
      <c r="I57" s="20" t="s">
        <v>259</v>
      </c>
      <c r="J57" s="11" t="s">
        <v>261</v>
      </c>
      <c r="K57" s="11" t="s">
        <v>1113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45323</v>
      </c>
      <c r="H58" s="11">
        <v>10</v>
      </c>
      <c r="I58" s="20" t="s">
        <v>259</v>
      </c>
      <c r="J58" s="11" t="s">
        <v>261</v>
      </c>
      <c r="K58" s="11" t="s">
        <v>1113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45323</v>
      </c>
      <c r="H59" s="11">
        <v>10</v>
      </c>
      <c r="I59" s="20" t="s">
        <v>259</v>
      </c>
      <c r="J59" s="11" t="s">
        <v>261</v>
      </c>
      <c r="K59" s="11" t="s">
        <v>1113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45323</v>
      </c>
      <c r="H60" s="11">
        <v>10</v>
      </c>
      <c r="I60" s="20" t="s">
        <v>259</v>
      </c>
      <c r="J60" s="11" t="s">
        <v>261</v>
      </c>
      <c r="K60" s="11" t="s">
        <v>1113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45323</v>
      </c>
      <c r="H61" s="11">
        <v>10</v>
      </c>
      <c r="I61" s="20" t="s">
        <v>259</v>
      </c>
      <c r="J61" s="11" t="s">
        <v>261</v>
      </c>
      <c r="K61" s="11" t="s">
        <v>1113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45323</v>
      </c>
      <c r="H62" s="11">
        <v>10</v>
      </c>
      <c r="I62" s="20" t="s">
        <v>259</v>
      </c>
      <c r="J62" s="11" t="s">
        <v>261</v>
      </c>
      <c r="K62" s="11" t="s">
        <v>1113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45323</v>
      </c>
      <c r="H63" s="11">
        <v>10</v>
      </c>
      <c r="I63" s="20" t="s">
        <v>259</v>
      </c>
      <c r="J63" s="11" t="s">
        <v>261</v>
      </c>
      <c r="K63" s="11" t="s">
        <v>1113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45323</v>
      </c>
      <c r="H64" s="11">
        <v>10</v>
      </c>
      <c r="I64" s="20" t="s">
        <v>259</v>
      </c>
      <c r="J64" s="11" t="s">
        <v>261</v>
      </c>
      <c r="K64" s="11" t="s">
        <v>1113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45323</v>
      </c>
      <c r="H65" s="11">
        <v>10</v>
      </c>
      <c r="I65" s="20" t="s">
        <v>259</v>
      </c>
      <c r="J65" s="11" t="s">
        <v>261</v>
      </c>
      <c r="K65" s="11" t="s">
        <v>1113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45323</v>
      </c>
      <c r="H66" s="11">
        <v>10</v>
      </c>
      <c r="I66" s="20" t="s">
        <v>259</v>
      </c>
      <c r="J66" s="11" t="s">
        <v>261</v>
      </c>
      <c r="K66" s="11" t="s">
        <v>1113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45323</v>
      </c>
      <c r="H67" s="11">
        <v>10</v>
      </c>
      <c r="I67" s="20" t="s">
        <v>259</v>
      </c>
      <c r="J67" s="11" t="s">
        <v>261</v>
      </c>
      <c r="K67" s="11" t="s">
        <v>1113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45323</v>
      </c>
      <c r="H68" s="11">
        <v>10</v>
      </c>
      <c r="I68" s="20" t="s">
        <v>259</v>
      </c>
      <c r="J68" s="11" t="s">
        <v>261</v>
      </c>
      <c r="K68" s="11" t="s">
        <v>1113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45323</v>
      </c>
      <c r="H69" s="11">
        <v>10</v>
      </c>
      <c r="I69" s="20" t="s">
        <v>259</v>
      </c>
      <c r="J69" s="11" t="s">
        <v>261</v>
      </c>
      <c r="K69" s="11" t="s">
        <v>1113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45323</v>
      </c>
      <c r="H70" s="11">
        <v>10</v>
      </c>
      <c r="I70" s="20" t="s">
        <v>259</v>
      </c>
      <c r="J70" s="11" t="s">
        <v>261</v>
      </c>
      <c r="K70" s="11" t="s">
        <v>1113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45323</v>
      </c>
      <c r="H71" s="11">
        <v>10</v>
      </c>
      <c r="I71" s="20" t="s">
        <v>259</v>
      </c>
      <c r="J71" s="11" t="s">
        <v>261</v>
      </c>
      <c r="K71" s="11" t="s">
        <v>1113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45323</v>
      </c>
      <c r="H72" s="11">
        <v>10</v>
      </c>
      <c r="I72" s="20" t="s">
        <v>259</v>
      </c>
      <c r="J72" s="11" t="s">
        <v>261</v>
      </c>
      <c r="K72" s="11" t="s">
        <v>1113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45323</v>
      </c>
      <c r="H73" s="11">
        <v>10</v>
      </c>
      <c r="I73" s="20" t="s">
        <v>259</v>
      </c>
      <c r="J73" s="11" t="s">
        <v>261</v>
      </c>
      <c r="K73" s="11" t="s">
        <v>1113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45323</v>
      </c>
      <c r="H74" s="11">
        <v>10</v>
      </c>
      <c r="I74" s="20" t="s">
        <v>259</v>
      </c>
      <c r="J74" s="11" t="s">
        <v>261</v>
      </c>
      <c r="K74" s="11" t="s">
        <v>1113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45323</v>
      </c>
      <c r="H75" s="11">
        <v>10</v>
      </c>
      <c r="I75" s="20" t="s">
        <v>259</v>
      </c>
      <c r="J75" s="11" t="s">
        <v>261</v>
      </c>
      <c r="K75" s="11" t="s">
        <v>1113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45323</v>
      </c>
      <c r="H76" s="11">
        <v>10</v>
      </c>
      <c r="I76" s="20" t="s">
        <v>259</v>
      </c>
      <c r="J76" s="11" t="s">
        <v>261</v>
      </c>
      <c r="K76" s="11" t="s">
        <v>1113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45323</v>
      </c>
      <c r="H77" s="11">
        <v>10</v>
      </c>
      <c r="I77" s="20" t="s">
        <v>259</v>
      </c>
      <c r="J77" s="11" t="s">
        <v>261</v>
      </c>
      <c r="K77" s="11" t="s">
        <v>1113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45323</v>
      </c>
      <c r="H78" s="11">
        <v>10</v>
      </c>
      <c r="I78" s="20" t="s">
        <v>259</v>
      </c>
      <c r="J78" s="11" t="s">
        <v>261</v>
      </c>
      <c r="K78" s="11" t="s">
        <v>1113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45323</v>
      </c>
      <c r="H79" s="11">
        <v>10</v>
      </c>
      <c r="I79" s="20" t="s">
        <v>259</v>
      </c>
      <c r="J79" s="11" t="s">
        <v>261</v>
      </c>
      <c r="K79" s="11" t="s">
        <v>1113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45323</v>
      </c>
      <c r="H80" s="11">
        <v>10</v>
      </c>
      <c r="I80" s="20" t="s">
        <v>259</v>
      </c>
      <c r="J80" s="11" t="s">
        <v>261</v>
      </c>
      <c r="K80" s="11" t="s">
        <v>1113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45323</v>
      </c>
      <c r="H81" s="11">
        <v>10</v>
      </c>
      <c r="I81" s="20" t="s">
        <v>259</v>
      </c>
      <c r="J81" s="11" t="s">
        <v>261</v>
      </c>
      <c r="K81" s="11" t="s">
        <v>1113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45323</v>
      </c>
      <c r="H82" s="11">
        <v>10</v>
      </c>
      <c r="I82" s="20" t="s">
        <v>259</v>
      </c>
      <c r="J82" s="11" t="s">
        <v>261</v>
      </c>
      <c r="K82" s="11" t="s">
        <v>1113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45323</v>
      </c>
      <c r="H83" s="11">
        <v>10</v>
      </c>
      <c r="I83" s="20" t="s">
        <v>259</v>
      </c>
      <c r="J83" s="11" t="s">
        <v>261</v>
      </c>
      <c r="K83" s="11" t="s">
        <v>1113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45323</v>
      </c>
      <c r="H84" s="11">
        <v>10</v>
      </c>
      <c r="I84" s="20" t="s">
        <v>259</v>
      </c>
      <c r="J84" s="11" t="s">
        <v>261</v>
      </c>
      <c r="K84" s="11" t="s">
        <v>1113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45323</v>
      </c>
      <c r="H85" s="11">
        <v>10</v>
      </c>
      <c r="I85" s="20" t="s">
        <v>259</v>
      </c>
      <c r="J85" s="11" t="s">
        <v>261</v>
      </c>
      <c r="K85" s="11" t="s">
        <v>1113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45323</v>
      </c>
      <c r="H86" s="11">
        <v>10</v>
      </c>
      <c r="I86" s="20" t="s">
        <v>259</v>
      </c>
      <c r="J86" s="11" t="s">
        <v>261</v>
      </c>
      <c r="K86" s="11" t="s">
        <v>1113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45323</v>
      </c>
      <c r="H87" s="11">
        <v>10</v>
      </c>
      <c r="I87" s="20" t="s">
        <v>259</v>
      </c>
      <c r="J87" s="11" t="s">
        <v>261</v>
      </c>
      <c r="K87" s="11" t="s">
        <v>1113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45323</v>
      </c>
      <c r="H88" s="11">
        <v>10</v>
      </c>
      <c r="I88" s="20" t="s">
        <v>259</v>
      </c>
      <c r="J88" s="11" t="s">
        <v>261</v>
      </c>
      <c r="K88" s="11" t="s">
        <v>1113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45323</v>
      </c>
      <c r="H89" s="11">
        <v>10</v>
      </c>
      <c r="I89" s="20" t="s">
        <v>259</v>
      </c>
      <c r="J89" s="11" t="s">
        <v>261</v>
      </c>
      <c r="K89" s="11" t="s">
        <v>1113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45323</v>
      </c>
      <c r="H90" s="11">
        <v>10</v>
      </c>
      <c r="I90" s="20" t="s">
        <v>259</v>
      </c>
      <c r="J90" s="11" t="s">
        <v>261</v>
      </c>
      <c r="K90" s="11" t="s">
        <v>1113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45323</v>
      </c>
      <c r="H91" s="11">
        <v>10</v>
      </c>
      <c r="I91" s="20" t="s">
        <v>259</v>
      </c>
      <c r="J91" s="11" t="s">
        <v>261</v>
      </c>
      <c r="K91" s="11" t="s">
        <v>1113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45323</v>
      </c>
      <c r="H92" s="11">
        <v>10</v>
      </c>
      <c r="I92" s="20" t="s">
        <v>259</v>
      </c>
      <c r="J92" s="11" t="s">
        <v>261</v>
      </c>
      <c r="K92" s="11" t="s">
        <v>1113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45323</v>
      </c>
      <c r="H93" s="11">
        <v>10</v>
      </c>
      <c r="I93" s="20" t="s">
        <v>259</v>
      </c>
      <c r="J93" s="11" t="s">
        <v>261</v>
      </c>
      <c r="K93" s="11" t="s">
        <v>1113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45323</v>
      </c>
      <c r="H94" s="11">
        <v>10</v>
      </c>
      <c r="I94" s="20" t="s">
        <v>259</v>
      </c>
      <c r="J94" s="11" t="s">
        <v>261</v>
      </c>
      <c r="K94" s="11" t="s">
        <v>1113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45323</v>
      </c>
      <c r="H95" s="11">
        <v>10</v>
      </c>
      <c r="I95" s="20" t="s">
        <v>259</v>
      </c>
      <c r="J95" s="11" t="s">
        <v>261</v>
      </c>
      <c r="K95" s="11" t="s">
        <v>1113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45323</v>
      </c>
      <c r="H96" s="11">
        <v>10</v>
      </c>
      <c r="I96" s="20" t="s">
        <v>259</v>
      </c>
      <c r="J96" s="11" t="s">
        <v>261</v>
      </c>
      <c r="K96" s="11" t="s">
        <v>1113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45323</v>
      </c>
      <c r="H97" s="11">
        <v>10</v>
      </c>
      <c r="I97" s="20" t="s">
        <v>259</v>
      </c>
      <c r="J97" s="11" t="s">
        <v>261</v>
      </c>
      <c r="K97" s="11" t="s">
        <v>1113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45323</v>
      </c>
      <c r="H98" s="11">
        <v>10</v>
      </c>
      <c r="I98" s="20" t="s">
        <v>259</v>
      </c>
      <c r="J98" s="11" t="s">
        <v>261</v>
      </c>
      <c r="K98" s="11" t="s">
        <v>1113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45323</v>
      </c>
      <c r="H99" s="11">
        <v>10</v>
      </c>
      <c r="I99" s="20" t="s">
        <v>259</v>
      </c>
      <c r="J99" s="11" t="s">
        <v>261</v>
      </c>
      <c r="K99" s="11" t="s">
        <v>1113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45323</v>
      </c>
      <c r="H100" s="11">
        <v>10</v>
      </c>
      <c r="I100" s="20" t="s">
        <v>259</v>
      </c>
      <c r="J100" s="11" t="s">
        <v>261</v>
      </c>
      <c r="K100" s="11" t="s">
        <v>1113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45323</v>
      </c>
      <c r="H101" s="11">
        <v>10</v>
      </c>
      <c r="I101" s="20" t="s">
        <v>259</v>
      </c>
      <c r="J101" s="11" t="s">
        <v>261</v>
      </c>
      <c r="K101" s="11" t="s">
        <v>1113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45323</v>
      </c>
      <c r="H102" s="11">
        <v>10</v>
      </c>
      <c r="I102" s="20" t="s">
        <v>259</v>
      </c>
      <c r="J102" s="11" t="s">
        <v>261</v>
      </c>
      <c r="K102" s="11" t="s">
        <v>1113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45323</v>
      </c>
      <c r="H103" s="11">
        <v>10</v>
      </c>
      <c r="I103" s="20" t="s">
        <v>259</v>
      </c>
      <c r="J103" s="11" t="s">
        <v>261</v>
      </c>
      <c r="K103" s="11" t="s">
        <v>1113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45323</v>
      </c>
      <c r="H104" s="11">
        <v>10</v>
      </c>
      <c r="I104" s="20" t="s">
        <v>259</v>
      </c>
      <c r="J104" s="11" t="s">
        <v>261</v>
      </c>
      <c r="K104" s="11" t="s">
        <v>1113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45323</v>
      </c>
      <c r="H105" s="11">
        <v>10</v>
      </c>
      <c r="I105" s="20" t="s">
        <v>259</v>
      </c>
      <c r="J105" s="11" t="s">
        <v>261</v>
      </c>
      <c r="K105" s="11" t="s">
        <v>1113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45323</v>
      </c>
      <c r="H106" s="11">
        <v>10</v>
      </c>
      <c r="I106" s="20" t="s">
        <v>259</v>
      </c>
      <c r="J106" s="11" t="s">
        <v>261</v>
      </c>
      <c r="K106" s="11" t="s">
        <v>1113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45323</v>
      </c>
      <c r="H107" s="11">
        <v>10</v>
      </c>
      <c r="I107" s="20" t="s">
        <v>259</v>
      </c>
      <c r="J107" s="11" t="s">
        <v>261</v>
      </c>
      <c r="K107" s="11" t="s">
        <v>1113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45323</v>
      </c>
      <c r="H108" s="11">
        <v>10</v>
      </c>
      <c r="I108" s="20" t="s">
        <v>259</v>
      </c>
      <c r="J108" s="11" t="s">
        <v>261</v>
      </c>
      <c r="K108" s="11" t="s">
        <v>1113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45323</v>
      </c>
      <c r="H109" s="11">
        <v>10</v>
      </c>
      <c r="I109" s="20" t="s">
        <v>259</v>
      </c>
      <c r="J109" s="11" t="s">
        <v>261</v>
      </c>
      <c r="K109" s="11" t="s">
        <v>1113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45323</v>
      </c>
      <c r="H110" s="11">
        <v>10</v>
      </c>
      <c r="I110" s="20" t="s">
        <v>259</v>
      </c>
      <c r="J110" s="11" t="s">
        <v>261</v>
      </c>
      <c r="K110" s="11" t="s">
        <v>1113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45323</v>
      </c>
      <c r="H111" s="11">
        <v>10</v>
      </c>
      <c r="I111" s="20" t="s">
        <v>259</v>
      </c>
      <c r="J111" s="11" t="s">
        <v>261</v>
      </c>
      <c r="K111" s="11" t="s">
        <v>1113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45323</v>
      </c>
      <c r="H112" s="11">
        <v>10</v>
      </c>
      <c r="I112" s="20" t="s">
        <v>259</v>
      </c>
      <c r="J112" s="11" t="s">
        <v>261</v>
      </c>
      <c r="K112" s="11" t="s">
        <v>1113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45323</v>
      </c>
      <c r="H113" s="11">
        <v>10</v>
      </c>
      <c r="I113" s="20" t="s">
        <v>259</v>
      </c>
      <c r="J113" s="11" t="s">
        <v>261</v>
      </c>
      <c r="K113" s="11" t="s">
        <v>1113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45323</v>
      </c>
      <c r="H114" s="11">
        <v>10</v>
      </c>
      <c r="I114" s="20" t="s">
        <v>259</v>
      </c>
      <c r="J114" s="11" t="s">
        <v>261</v>
      </c>
      <c r="K114" s="11" t="s">
        <v>1113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45323</v>
      </c>
      <c r="H115" s="11">
        <v>10</v>
      </c>
      <c r="I115" s="20" t="s">
        <v>259</v>
      </c>
      <c r="J115" s="11" t="s">
        <v>261</v>
      </c>
      <c r="K115" s="11" t="s">
        <v>1113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45323</v>
      </c>
      <c r="H116" s="11">
        <v>10</v>
      </c>
      <c r="I116" s="20" t="s">
        <v>259</v>
      </c>
      <c r="J116" s="11" t="s">
        <v>261</v>
      </c>
      <c r="K116" s="11" t="s">
        <v>1113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45323</v>
      </c>
      <c r="H117" s="11">
        <v>10</v>
      </c>
      <c r="I117" s="20" t="s">
        <v>259</v>
      </c>
      <c r="J117" s="11" t="s">
        <v>261</v>
      </c>
      <c r="K117" s="11" t="s">
        <v>1113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45323</v>
      </c>
      <c r="H118" s="11">
        <v>10</v>
      </c>
      <c r="I118" s="20" t="s">
        <v>259</v>
      </c>
      <c r="J118" s="11" t="s">
        <v>261</v>
      </c>
      <c r="K118" s="11" t="s">
        <v>1113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45323</v>
      </c>
      <c r="H119" s="11">
        <v>10</v>
      </c>
      <c r="I119" s="20" t="s">
        <v>259</v>
      </c>
      <c r="J119" s="11" t="s">
        <v>261</v>
      </c>
      <c r="K119" s="11" t="s">
        <v>1113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45323</v>
      </c>
      <c r="H120" s="11">
        <v>10</v>
      </c>
      <c r="I120" s="20" t="s">
        <v>259</v>
      </c>
      <c r="J120" s="11" t="s">
        <v>261</v>
      </c>
      <c r="K120" s="11" t="s">
        <v>1113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45323</v>
      </c>
      <c r="H121" s="11">
        <v>10</v>
      </c>
      <c r="I121" s="20" t="s">
        <v>259</v>
      </c>
      <c r="J121" s="11" t="s">
        <v>261</v>
      </c>
      <c r="K121" s="11" t="s">
        <v>1113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45323</v>
      </c>
      <c r="H122" s="11">
        <v>10</v>
      </c>
      <c r="I122" s="20" t="s">
        <v>259</v>
      </c>
      <c r="J122" s="11" t="s">
        <v>261</v>
      </c>
      <c r="K122" s="11" t="s">
        <v>1113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45323</v>
      </c>
      <c r="H123" s="11">
        <v>10</v>
      </c>
      <c r="I123" s="20" t="s">
        <v>259</v>
      </c>
      <c r="J123" s="11" t="s">
        <v>261</v>
      </c>
      <c r="K123" s="11" t="s">
        <v>1113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45323</v>
      </c>
      <c r="H124" s="11">
        <v>10</v>
      </c>
      <c r="I124" s="20" t="s">
        <v>259</v>
      </c>
      <c r="J124" s="11" t="s">
        <v>261</v>
      </c>
      <c r="K124" s="11" t="s">
        <v>1113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45323</v>
      </c>
      <c r="H125" s="11">
        <v>10</v>
      </c>
      <c r="I125" s="20" t="s">
        <v>259</v>
      </c>
      <c r="J125" s="11" t="s">
        <v>261</v>
      </c>
      <c r="K125" s="11" t="s">
        <v>1113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45323</v>
      </c>
      <c r="H126" s="11">
        <v>10</v>
      </c>
      <c r="I126" s="20" t="s">
        <v>259</v>
      </c>
      <c r="J126" s="11" t="s">
        <v>261</v>
      </c>
      <c r="K126" s="11" t="s">
        <v>1113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45323</v>
      </c>
      <c r="H127" s="11">
        <v>10</v>
      </c>
      <c r="I127" s="20" t="s">
        <v>259</v>
      </c>
      <c r="J127" s="11" t="s">
        <v>261</v>
      </c>
      <c r="K127" s="11" t="s">
        <v>1113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45323</v>
      </c>
      <c r="H128" s="11">
        <v>10</v>
      </c>
      <c r="I128" s="20" t="s">
        <v>259</v>
      </c>
      <c r="J128" s="11" t="s">
        <v>261</v>
      </c>
      <c r="K128" s="11" t="s">
        <v>1113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45323</v>
      </c>
      <c r="H129" s="11">
        <v>10</v>
      </c>
      <c r="I129" s="20" t="s">
        <v>259</v>
      </c>
      <c r="J129" s="11" t="s">
        <v>261</v>
      </c>
      <c r="K129" s="11" t="s">
        <v>1113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45323</v>
      </c>
      <c r="H130" s="11">
        <v>10</v>
      </c>
      <c r="I130" s="20" t="s">
        <v>259</v>
      </c>
      <c r="J130" s="11" t="s">
        <v>261</v>
      </c>
      <c r="K130" s="11" t="s">
        <v>1113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45323</v>
      </c>
      <c r="H131" s="11">
        <v>10</v>
      </c>
      <c r="I131" s="20" t="s">
        <v>259</v>
      </c>
      <c r="J131" s="11" t="s">
        <v>261</v>
      </c>
      <c r="K131" s="11" t="s">
        <v>1113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45323</v>
      </c>
      <c r="H132" s="11">
        <v>10</v>
      </c>
      <c r="I132" s="20" t="s">
        <v>259</v>
      </c>
      <c r="J132" s="11" t="s">
        <v>261</v>
      </c>
      <c r="K132" s="11" t="s">
        <v>1113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45323</v>
      </c>
      <c r="H133" s="11">
        <v>10</v>
      </c>
      <c r="I133" s="20" t="s">
        <v>259</v>
      </c>
      <c r="J133" s="11" t="s">
        <v>261</v>
      </c>
      <c r="K133" s="11" t="s">
        <v>1113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45323</v>
      </c>
      <c r="H134" s="11">
        <v>10</v>
      </c>
      <c r="I134" s="20" t="s">
        <v>259</v>
      </c>
      <c r="J134" s="11" t="s">
        <v>261</v>
      </c>
      <c r="K134" s="11" t="s">
        <v>1113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45323</v>
      </c>
      <c r="H135" s="11">
        <v>10</v>
      </c>
      <c r="I135" s="20" t="s">
        <v>259</v>
      </c>
      <c r="J135" s="11" t="s">
        <v>261</v>
      </c>
      <c r="K135" s="11" t="s">
        <v>1113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45323</v>
      </c>
      <c r="H136" s="11">
        <v>10</v>
      </c>
      <c r="I136" s="20" t="s">
        <v>259</v>
      </c>
      <c r="J136" s="11" t="s">
        <v>261</v>
      </c>
      <c r="K136" s="11" t="s">
        <v>1113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45323</v>
      </c>
      <c r="H137" s="11">
        <v>10</v>
      </c>
      <c r="I137" s="20" t="s">
        <v>259</v>
      </c>
      <c r="J137" s="11" t="s">
        <v>261</v>
      </c>
      <c r="K137" s="11" t="s">
        <v>1113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45323</v>
      </c>
      <c r="H138" s="11">
        <v>10</v>
      </c>
      <c r="I138" s="20" t="s">
        <v>259</v>
      </c>
      <c r="J138" s="11" t="s">
        <v>261</v>
      </c>
      <c r="K138" s="11" t="s">
        <v>1113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45323</v>
      </c>
      <c r="H139" s="11">
        <v>10</v>
      </c>
      <c r="I139" s="20" t="s">
        <v>259</v>
      </c>
      <c r="J139" s="11" t="s">
        <v>261</v>
      </c>
      <c r="K139" s="11" t="s">
        <v>1113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45323</v>
      </c>
      <c r="H140" s="11">
        <v>10</v>
      </c>
      <c r="I140" s="20" t="s">
        <v>259</v>
      </c>
      <c r="J140" s="11" t="s">
        <v>261</v>
      </c>
      <c r="K140" s="11" t="s">
        <v>1113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45323</v>
      </c>
      <c r="H141" s="11">
        <v>10</v>
      </c>
      <c r="I141" s="20" t="s">
        <v>259</v>
      </c>
      <c r="J141" s="11" t="s">
        <v>261</v>
      </c>
      <c r="K141" s="11" t="s">
        <v>1113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45323</v>
      </c>
      <c r="H142" s="11">
        <v>10</v>
      </c>
      <c r="I142" s="20" t="s">
        <v>259</v>
      </c>
      <c r="J142" s="11" t="s">
        <v>261</v>
      </c>
      <c r="K142" s="11" t="s">
        <v>1113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45323</v>
      </c>
      <c r="H143" s="11">
        <v>10</v>
      </c>
      <c r="I143" s="20" t="s">
        <v>259</v>
      </c>
      <c r="J143" s="11" t="s">
        <v>261</v>
      </c>
      <c r="K143" s="11" t="s">
        <v>1113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45323</v>
      </c>
      <c r="H144" s="11">
        <v>10</v>
      </c>
      <c r="I144" s="20" t="s">
        <v>259</v>
      </c>
      <c r="J144" s="11" t="s">
        <v>261</v>
      </c>
      <c r="K144" s="11" t="s">
        <v>1113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45323</v>
      </c>
      <c r="H145" s="11">
        <v>10</v>
      </c>
      <c r="I145" s="20" t="s">
        <v>259</v>
      </c>
      <c r="J145" s="11" t="s">
        <v>261</v>
      </c>
      <c r="K145" s="11" t="s">
        <v>1113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45323</v>
      </c>
      <c r="H146" s="11">
        <v>10</v>
      </c>
      <c r="I146" s="20" t="s">
        <v>259</v>
      </c>
      <c r="J146" s="11" t="s">
        <v>261</v>
      </c>
      <c r="K146" s="11" t="s">
        <v>1113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45323</v>
      </c>
      <c r="H147" s="11">
        <v>10</v>
      </c>
      <c r="I147" s="20" t="s">
        <v>259</v>
      </c>
      <c r="J147" s="11" t="s">
        <v>261</v>
      </c>
      <c r="K147" s="11" t="s">
        <v>1113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45323</v>
      </c>
      <c r="H148" s="11">
        <v>10</v>
      </c>
      <c r="I148" s="20" t="s">
        <v>259</v>
      </c>
      <c r="J148" s="11" t="s">
        <v>261</v>
      </c>
      <c r="K148" s="11" t="s">
        <v>1113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45323</v>
      </c>
      <c r="H149" s="11">
        <v>10</v>
      </c>
      <c r="I149" s="20" t="s">
        <v>259</v>
      </c>
      <c r="J149" s="11" t="s">
        <v>261</v>
      </c>
      <c r="K149" s="11" t="s">
        <v>1113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45323</v>
      </c>
      <c r="H150" s="11">
        <v>10</v>
      </c>
      <c r="I150" s="20" t="s">
        <v>259</v>
      </c>
      <c r="J150" s="11" t="s">
        <v>261</v>
      </c>
      <c r="K150" s="11" t="s">
        <v>1113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45323</v>
      </c>
      <c r="H151" s="11">
        <v>10</v>
      </c>
      <c r="I151" s="20" t="s">
        <v>259</v>
      </c>
      <c r="J151" s="11" t="s">
        <v>261</v>
      </c>
      <c r="K151" s="11" t="s">
        <v>1113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45323</v>
      </c>
      <c r="H152" s="11">
        <v>10</v>
      </c>
      <c r="I152" s="20" t="s">
        <v>259</v>
      </c>
      <c r="J152" s="11" t="s">
        <v>261</v>
      </c>
      <c r="K152" s="11" t="s">
        <v>1113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45323</v>
      </c>
      <c r="H153" s="11">
        <v>10</v>
      </c>
      <c r="I153" s="20" t="s">
        <v>259</v>
      </c>
      <c r="J153" s="11" t="s">
        <v>261</v>
      </c>
      <c r="K153" s="11" t="s">
        <v>1113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45323</v>
      </c>
      <c r="H154" s="11">
        <v>10</v>
      </c>
      <c r="I154" s="20" t="s">
        <v>259</v>
      </c>
      <c r="J154" s="11" t="s">
        <v>261</v>
      </c>
      <c r="K154" s="11" t="s">
        <v>1113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45323</v>
      </c>
      <c r="H155" s="11">
        <v>10</v>
      </c>
      <c r="I155" s="20" t="s">
        <v>259</v>
      </c>
      <c r="J155" s="11" t="s">
        <v>261</v>
      </c>
      <c r="K155" s="11" t="s">
        <v>1113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45323</v>
      </c>
      <c r="H156" s="11">
        <v>10</v>
      </c>
      <c r="I156" s="20" t="s">
        <v>259</v>
      </c>
      <c r="J156" s="11" t="s">
        <v>261</v>
      </c>
      <c r="K156" s="11" t="s">
        <v>1113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45323</v>
      </c>
      <c r="H157" s="11">
        <v>10</v>
      </c>
      <c r="I157" s="20" t="s">
        <v>259</v>
      </c>
      <c r="J157" s="11" t="s">
        <v>261</v>
      </c>
      <c r="K157" s="11" t="s">
        <v>1113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45323</v>
      </c>
      <c r="H158" s="11">
        <v>10</v>
      </c>
      <c r="I158" s="20" t="s">
        <v>259</v>
      </c>
      <c r="J158" s="11" t="s">
        <v>261</v>
      </c>
      <c r="K158" s="11" t="s">
        <v>1113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45323</v>
      </c>
      <c r="H159" s="11">
        <v>10</v>
      </c>
      <c r="I159" s="20" t="s">
        <v>259</v>
      </c>
      <c r="J159" s="11" t="s">
        <v>261</v>
      </c>
      <c r="K159" s="11" t="s">
        <v>1113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45323</v>
      </c>
      <c r="H160" s="11">
        <v>10</v>
      </c>
      <c r="I160" s="20" t="s">
        <v>259</v>
      </c>
      <c r="J160" s="11" t="s">
        <v>261</v>
      </c>
      <c r="K160" s="11" t="s">
        <v>1113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45323</v>
      </c>
      <c r="H161" s="11">
        <v>10</v>
      </c>
      <c r="I161" s="20" t="s">
        <v>259</v>
      </c>
      <c r="J161" s="11" t="s">
        <v>261</v>
      </c>
      <c r="K161" s="11" t="s">
        <v>1113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45323</v>
      </c>
      <c r="H162" s="11">
        <v>10</v>
      </c>
      <c r="I162" s="20" t="s">
        <v>259</v>
      </c>
      <c r="J162" s="11" t="s">
        <v>261</v>
      </c>
      <c r="K162" s="11" t="s">
        <v>1113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45323</v>
      </c>
      <c r="H163" s="11">
        <v>10</v>
      </c>
      <c r="I163" s="20" t="s">
        <v>259</v>
      </c>
      <c r="J163" s="11" t="s">
        <v>261</v>
      </c>
      <c r="K163" s="11" t="s">
        <v>1113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45323</v>
      </c>
      <c r="H164" s="11">
        <v>10</v>
      </c>
      <c r="I164" s="20" t="s">
        <v>259</v>
      </c>
      <c r="J164" s="11" t="s">
        <v>261</v>
      </c>
      <c r="K164" s="11" t="s">
        <v>1113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45323</v>
      </c>
      <c r="H165" s="11">
        <v>10</v>
      </c>
      <c r="I165" s="20" t="s">
        <v>259</v>
      </c>
      <c r="J165" s="11" t="s">
        <v>261</v>
      </c>
      <c r="K165" s="11" t="s">
        <v>1113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45323</v>
      </c>
      <c r="H166" s="11">
        <v>10</v>
      </c>
      <c r="I166" s="20" t="s">
        <v>259</v>
      </c>
      <c r="J166" s="11" t="s">
        <v>261</v>
      </c>
      <c r="K166" s="11" t="s">
        <v>1113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45323</v>
      </c>
      <c r="H167" s="11">
        <v>10</v>
      </c>
      <c r="I167" s="20" t="s">
        <v>259</v>
      </c>
      <c r="J167" s="11" t="s">
        <v>261</v>
      </c>
      <c r="K167" s="11" t="s">
        <v>1113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45323</v>
      </c>
      <c r="H168" s="11">
        <v>10</v>
      </c>
      <c r="I168" s="20" t="s">
        <v>259</v>
      </c>
      <c r="J168" s="11" t="s">
        <v>261</v>
      </c>
      <c r="K168" s="11" t="s">
        <v>1113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45323</v>
      </c>
      <c r="H169" s="11">
        <v>10</v>
      </c>
      <c r="I169" s="20" t="s">
        <v>259</v>
      </c>
      <c r="J169" s="11" t="s">
        <v>261</v>
      </c>
      <c r="K169" s="11" t="s">
        <v>1113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45323</v>
      </c>
      <c r="H170" s="11">
        <v>10</v>
      </c>
      <c r="I170" s="20" t="s">
        <v>259</v>
      </c>
      <c r="J170" s="11" t="s">
        <v>261</v>
      </c>
      <c r="K170" s="11" t="s">
        <v>1113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45323</v>
      </c>
      <c r="H171" s="11">
        <v>10</v>
      </c>
      <c r="I171" s="20" t="s">
        <v>259</v>
      </c>
      <c r="J171" s="11" t="s">
        <v>261</v>
      </c>
      <c r="K171" s="11" t="s">
        <v>1113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45323</v>
      </c>
      <c r="H172" s="11">
        <v>10</v>
      </c>
      <c r="I172" s="20" t="s">
        <v>259</v>
      </c>
      <c r="J172" s="11" t="s">
        <v>261</v>
      </c>
      <c r="K172" s="11" t="s">
        <v>1113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45323</v>
      </c>
      <c r="H173" s="11">
        <v>10</v>
      </c>
      <c r="I173" s="20" t="s">
        <v>259</v>
      </c>
      <c r="J173" s="11" t="s">
        <v>261</v>
      </c>
      <c r="K173" s="11" t="s">
        <v>1113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45323</v>
      </c>
      <c r="H174" s="11">
        <v>10</v>
      </c>
      <c r="I174" s="20" t="s">
        <v>259</v>
      </c>
      <c r="J174" s="11" t="s">
        <v>261</v>
      </c>
      <c r="K174" s="11" t="s">
        <v>1113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45323</v>
      </c>
      <c r="H175" s="11">
        <v>10</v>
      </c>
      <c r="I175" s="20" t="s">
        <v>259</v>
      </c>
      <c r="J175" s="11" t="s">
        <v>261</v>
      </c>
      <c r="K175" s="11" t="s">
        <v>1113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45323</v>
      </c>
      <c r="H176" s="11">
        <v>10</v>
      </c>
      <c r="I176" s="20" t="s">
        <v>259</v>
      </c>
      <c r="J176" s="11" t="s">
        <v>261</v>
      </c>
      <c r="K176" s="11" t="s">
        <v>1113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45323</v>
      </c>
      <c r="H177" s="11">
        <v>10</v>
      </c>
      <c r="I177" s="20" t="s">
        <v>259</v>
      </c>
      <c r="J177" s="11" t="s">
        <v>261</v>
      </c>
      <c r="K177" s="11" t="s">
        <v>1113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45323</v>
      </c>
      <c r="H178" s="11">
        <v>10</v>
      </c>
      <c r="I178" s="20" t="s">
        <v>259</v>
      </c>
      <c r="J178" s="11" t="s">
        <v>261</v>
      </c>
      <c r="K178" s="11" t="s">
        <v>1113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45323</v>
      </c>
      <c r="H179" s="11">
        <v>10</v>
      </c>
      <c r="I179" s="20" t="s">
        <v>259</v>
      </c>
      <c r="J179" s="11" t="s">
        <v>261</v>
      </c>
      <c r="K179" s="11" t="s">
        <v>1113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45323</v>
      </c>
      <c r="H180" s="11">
        <v>10</v>
      </c>
      <c r="I180" s="20" t="s">
        <v>259</v>
      </c>
      <c r="J180" s="11" t="s">
        <v>261</v>
      </c>
      <c r="K180" s="11" t="s">
        <v>1113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45323</v>
      </c>
      <c r="H181" s="11">
        <v>10</v>
      </c>
      <c r="I181" s="20" t="s">
        <v>259</v>
      </c>
      <c r="J181" s="11" t="s">
        <v>261</v>
      </c>
      <c r="K181" s="11" t="s">
        <v>1113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45323</v>
      </c>
      <c r="H182" s="11">
        <v>10</v>
      </c>
      <c r="I182" s="20" t="s">
        <v>259</v>
      </c>
      <c r="J182" s="11" t="s">
        <v>261</v>
      </c>
      <c r="K182" s="11" t="s">
        <v>1113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45323</v>
      </c>
      <c r="H183" s="11">
        <v>10</v>
      </c>
      <c r="I183" s="20" t="s">
        <v>259</v>
      </c>
      <c r="J183" s="11" t="s">
        <v>261</v>
      </c>
      <c r="K183" s="11" t="s">
        <v>1113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45323</v>
      </c>
      <c r="H184" s="11">
        <v>10</v>
      </c>
      <c r="I184" s="20" t="s">
        <v>259</v>
      </c>
      <c r="J184" s="11" t="s">
        <v>261</v>
      </c>
      <c r="K184" s="11" t="s">
        <v>1113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45323</v>
      </c>
      <c r="H185" s="11">
        <v>10</v>
      </c>
      <c r="I185" s="20" t="s">
        <v>259</v>
      </c>
      <c r="J185" s="11" t="s">
        <v>261</v>
      </c>
      <c r="K185" s="11" t="s">
        <v>1113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45323</v>
      </c>
      <c r="H186" s="11">
        <v>10</v>
      </c>
      <c r="I186" s="20" t="s">
        <v>259</v>
      </c>
      <c r="J186" s="11" t="s">
        <v>261</v>
      </c>
      <c r="K186" s="11" t="s">
        <v>1113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45323</v>
      </c>
      <c r="H187" s="11">
        <v>10</v>
      </c>
      <c r="I187" s="20" t="s">
        <v>259</v>
      </c>
      <c r="J187" s="11" t="s">
        <v>261</v>
      </c>
      <c r="K187" s="11" t="s">
        <v>1113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45323</v>
      </c>
      <c r="H188" s="11">
        <v>10</v>
      </c>
      <c r="I188" s="20" t="s">
        <v>259</v>
      </c>
      <c r="J188" s="11" t="s">
        <v>261</v>
      </c>
      <c r="K188" s="11" t="s">
        <v>1113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45323</v>
      </c>
      <c r="H189" s="11">
        <v>10</v>
      </c>
      <c r="I189" s="20" t="s">
        <v>259</v>
      </c>
      <c r="J189" s="11" t="s">
        <v>261</v>
      </c>
      <c r="K189" s="11" t="s">
        <v>1113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45323</v>
      </c>
      <c r="H190" s="11">
        <v>10</v>
      </c>
      <c r="I190" s="20" t="s">
        <v>259</v>
      </c>
      <c r="J190" s="11" t="s">
        <v>261</v>
      </c>
      <c r="K190" s="11" t="s">
        <v>1113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45323</v>
      </c>
      <c r="H191" s="11">
        <v>10</v>
      </c>
      <c r="I191" s="20" t="s">
        <v>259</v>
      </c>
      <c r="J191" s="11" t="s">
        <v>261</v>
      </c>
      <c r="K191" s="11" t="s">
        <v>1113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45323</v>
      </c>
      <c r="H192" s="11">
        <v>10</v>
      </c>
      <c r="I192" s="20" t="s">
        <v>259</v>
      </c>
      <c r="J192" s="11" t="s">
        <v>261</v>
      </c>
      <c r="K192" s="11" t="s">
        <v>1113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45323</v>
      </c>
      <c r="H193" s="11">
        <v>10</v>
      </c>
      <c r="I193" s="20" t="s">
        <v>259</v>
      </c>
      <c r="J193" s="11" t="s">
        <v>261</v>
      </c>
      <c r="K193" s="11" t="s">
        <v>1113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45323</v>
      </c>
      <c r="H194" s="11">
        <v>10</v>
      </c>
      <c r="I194" s="20" t="s">
        <v>259</v>
      </c>
      <c r="J194" s="11" t="s">
        <v>261</v>
      </c>
      <c r="K194" s="11" t="s">
        <v>1113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45323</v>
      </c>
      <c r="H195" s="11">
        <v>10</v>
      </c>
      <c r="I195" s="20" t="s">
        <v>259</v>
      </c>
      <c r="J195" s="11" t="s">
        <v>261</v>
      </c>
      <c r="K195" s="11" t="s">
        <v>1113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45323</v>
      </c>
      <c r="H196" s="11">
        <v>10</v>
      </c>
      <c r="I196" s="20" t="s">
        <v>259</v>
      </c>
      <c r="J196" s="11" t="s">
        <v>261</v>
      </c>
      <c r="K196" s="11" t="s">
        <v>1113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45323</v>
      </c>
      <c r="H197" s="11">
        <v>10</v>
      </c>
      <c r="I197" s="20" t="s">
        <v>259</v>
      </c>
      <c r="J197" s="11" t="s">
        <v>261</v>
      </c>
      <c r="K197" s="11" t="s">
        <v>1113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45323</v>
      </c>
      <c r="H198" s="11">
        <v>10</v>
      </c>
      <c r="I198" s="20" t="s">
        <v>259</v>
      </c>
      <c r="J198" s="11" t="s">
        <v>261</v>
      </c>
      <c r="K198" s="11" t="s">
        <v>1113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45323</v>
      </c>
      <c r="H199" s="11">
        <v>10</v>
      </c>
      <c r="I199" s="20" t="s">
        <v>259</v>
      </c>
      <c r="J199" s="11" t="s">
        <v>261</v>
      </c>
      <c r="K199" s="11" t="s">
        <v>1113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45323</v>
      </c>
      <c r="H200" s="11">
        <v>10</v>
      </c>
      <c r="I200" s="20" t="s">
        <v>259</v>
      </c>
      <c r="J200" s="11" t="s">
        <v>261</v>
      </c>
      <c r="K200" s="11" t="s">
        <v>1113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45323</v>
      </c>
      <c r="H201" s="11">
        <v>10</v>
      </c>
      <c r="I201" s="20" t="s">
        <v>259</v>
      </c>
      <c r="J201" s="11" t="s">
        <v>261</v>
      </c>
      <c r="K201" s="11" t="s">
        <v>1113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45323</v>
      </c>
      <c r="H202" s="11">
        <v>10</v>
      </c>
      <c r="I202" s="20" t="s">
        <v>259</v>
      </c>
      <c r="J202" s="11" t="s">
        <v>261</v>
      </c>
      <c r="K202" s="11" t="s">
        <v>1113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45323</v>
      </c>
      <c r="H203" s="11">
        <v>10</v>
      </c>
      <c r="I203" s="20" t="s">
        <v>259</v>
      </c>
      <c r="J203" s="11" t="s">
        <v>261</v>
      </c>
      <c r="K203" s="11" t="s">
        <v>1113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45323</v>
      </c>
      <c r="H204" s="11">
        <v>10</v>
      </c>
      <c r="I204" s="20" t="s">
        <v>259</v>
      </c>
      <c r="J204" s="11" t="s">
        <v>261</v>
      </c>
      <c r="K204" s="11" t="s">
        <v>1113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45323</v>
      </c>
      <c r="H205" s="11">
        <v>10</v>
      </c>
      <c r="I205" s="20" t="s">
        <v>259</v>
      </c>
      <c r="J205" s="11" t="s">
        <v>261</v>
      </c>
      <c r="K205" s="11" t="s">
        <v>1113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45323</v>
      </c>
      <c r="H206" s="11">
        <v>10</v>
      </c>
      <c r="I206" s="20" t="s">
        <v>259</v>
      </c>
      <c r="J206" s="11" t="s">
        <v>261</v>
      </c>
      <c r="K206" s="11" t="s">
        <v>1113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45323</v>
      </c>
      <c r="H207" s="11">
        <v>10</v>
      </c>
      <c r="I207" s="20" t="s">
        <v>259</v>
      </c>
      <c r="J207" s="11" t="s">
        <v>261</v>
      </c>
      <c r="K207" s="11" t="s">
        <v>1113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45323</v>
      </c>
      <c r="H208" s="11">
        <v>10</v>
      </c>
      <c r="I208" s="20" t="s">
        <v>259</v>
      </c>
      <c r="J208" s="11" t="s">
        <v>261</v>
      </c>
      <c r="K208" s="11" t="s">
        <v>1113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45323</v>
      </c>
      <c r="H209" s="11">
        <v>10</v>
      </c>
      <c r="I209" s="20" t="s">
        <v>259</v>
      </c>
      <c r="J209" s="11" t="s">
        <v>261</v>
      </c>
      <c r="K209" s="11" t="s">
        <v>1113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45323</v>
      </c>
      <c r="H210" s="11">
        <v>10</v>
      </c>
      <c r="I210" s="20" t="s">
        <v>259</v>
      </c>
      <c r="J210" s="11" t="s">
        <v>261</v>
      </c>
      <c r="K210" s="11" t="s">
        <v>1113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45323</v>
      </c>
      <c r="H211" s="11">
        <v>10</v>
      </c>
      <c r="I211" s="20" t="s">
        <v>259</v>
      </c>
      <c r="J211" s="11" t="s">
        <v>261</v>
      </c>
      <c r="K211" s="11" t="s">
        <v>1113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45323</v>
      </c>
      <c r="H212" s="11">
        <v>10</v>
      </c>
      <c r="I212" s="20" t="s">
        <v>259</v>
      </c>
      <c r="J212" s="11" t="s">
        <v>261</v>
      </c>
      <c r="K212" s="11" t="s">
        <v>1113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45323</v>
      </c>
      <c r="H213" s="11">
        <v>10</v>
      </c>
      <c r="I213" s="20" t="s">
        <v>259</v>
      </c>
      <c r="J213" s="11" t="s">
        <v>261</v>
      </c>
      <c r="K213" s="11" t="s">
        <v>1113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45323</v>
      </c>
      <c r="H214" s="11">
        <v>10</v>
      </c>
      <c r="I214" s="20" t="s">
        <v>259</v>
      </c>
      <c r="J214" s="11" t="s">
        <v>261</v>
      </c>
      <c r="K214" s="11" t="s">
        <v>1113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45323</v>
      </c>
      <c r="H215" s="11">
        <v>10</v>
      </c>
      <c r="I215" s="20" t="s">
        <v>259</v>
      </c>
      <c r="J215" s="11" t="s">
        <v>261</v>
      </c>
      <c r="K215" s="11" t="s">
        <v>1113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45323</v>
      </c>
      <c r="H216" s="11">
        <v>10</v>
      </c>
      <c r="I216" s="20" t="s">
        <v>259</v>
      </c>
      <c r="J216" s="11" t="s">
        <v>261</v>
      </c>
      <c r="K216" s="11" t="s">
        <v>1113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45323</v>
      </c>
      <c r="H217" s="11">
        <v>10</v>
      </c>
      <c r="I217" s="20" t="s">
        <v>259</v>
      </c>
      <c r="J217" s="11" t="s">
        <v>261</v>
      </c>
      <c r="K217" s="11" t="s">
        <v>1113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45323</v>
      </c>
      <c r="H218" s="11">
        <v>10</v>
      </c>
      <c r="I218" s="20" t="s">
        <v>259</v>
      </c>
      <c r="J218" s="11" t="s">
        <v>261</v>
      </c>
      <c r="K218" s="11" t="s">
        <v>1113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45323</v>
      </c>
      <c r="H219" s="11">
        <v>10</v>
      </c>
      <c r="I219" s="20" t="s">
        <v>259</v>
      </c>
      <c r="J219" s="11" t="s">
        <v>261</v>
      </c>
      <c r="K219" s="11" t="s">
        <v>1113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45323</v>
      </c>
      <c r="H220" s="11">
        <v>10</v>
      </c>
      <c r="I220" s="20" t="s">
        <v>259</v>
      </c>
      <c r="J220" s="11" t="s">
        <v>261</v>
      </c>
      <c r="K220" s="11" t="s">
        <v>1113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45323</v>
      </c>
      <c r="H221" s="11">
        <v>10</v>
      </c>
      <c r="I221" s="20" t="s">
        <v>259</v>
      </c>
      <c r="J221" s="11" t="s">
        <v>261</v>
      </c>
      <c r="K221" s="11" t="s">
        <v>1113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45323</v>
      </c>
      <c r="H222" s="11">
        <v>10</v>
      </c>
      <c r="I222" s="20" t="s">
        <v>259</v>
      </c>
      <c r="J222" s="11" t="s">
        <v>261</v>
      </c>
      <c r="K222" s="11" t="s">
        <v>1113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45323</v>
      </c>
      <c r="H223" s="11">
        <v>10</v>
      </c>
      <c r="I223" s="20" t="s">
        <v>259</v>
      </c>
      <c r="J223" s="11" t="s">
        <v>261</v>
      </c>
      <c r="K223" s="11" t="s">
        <v>1113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45323</v>
      </c>
      <c r="H224" s="11">
        <v>10</v>
      </c>
      <c r="I224" s="20" t="s">
        <v>259</v>
      </c>
      <c r="J224" s="11" t="s">
        <v>261</v>
      </c>
      <c r="K224" s="11" t="s">
        <v>1113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45323</v>
      </c>
      <c r="H225" s="11">
        <v>10</v>
      </c>
      <c r="I225" s="20" t="s">
        <v>259</v>
      </c>
      <c r="J225" s="11" t="s">
        <v>261</v>
      </c>
      <c r="K225" s="11" t="s">
        <v>1113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45323</v>
      </c>
      <c r="H226" s="11">
        <v>10</v>
      </c>
      <c r="I226" s="20" t="s">
        <v>259</v>
      </c>
      <c r="J226" s="11" t="s">
        <v>261</v>
      </c>
      <c r="K226" s="11" t="s">
        <v>1113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45323</v>
      </c>
      <c r="H227" s="11">
        <v>10</v>
      </c>
      <c r="I227" s="20" t="s">
        <v>259</v>
      </c>
      <c r="J227" s="11" t="s">
        <v>261</v>
      </c>
      <c r="K227" s="11" t="s">
        <v>1113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45323</v>
      </c>
      <c r="H228" s="11">
        <v>10</v>
      </c>
      <c r="I228" s="20" t="s">
        <v>259</v>
      </c>
      <c r="J228" s="11" t="s">
        <v>261</v>
      </c>
      <c r="K228" s="11" t="s">
        <v>1113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45323</v>
      </c>
      <c r="H229" s="11">
        <v>10</v>
      </c>
      <c r="I229" s="20" t="s">
        <v>259</v>
      </c>
      <c r="J229" s="11" t="s">
        <v>261</v>
      </c>
      <c r="K229" s="11" t="s">
        <v>1113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45323</v>
      </c>
      <c r="H230" s="11">
        <v>10</v>
      </c>
      <c r="I230" s="20" t="s">
        <v>259</v>
      </c>
      <c r="J230" s="11" t="s">
        <v>261</v>
      </c>
      <c r="K230" s="11" t="s">
        <v>1113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45323</v>
      </c>
      <c r="H231" s="11">
        <v>10</v>
      </c>
      <c r="I231" s="20" t="s">
        <v>259</v>
      </c>
      <c r="J231" s="11" t="s">
        <v>261</v>
      </c>
      <c r="K231" s="11" t="s">
        <v>1113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45323</v>
      </c>
      <c r="H232" s="11">
        <v>10</v>
      </c>
      <c r="I232" s="20" t="s">
        <v>259</v>
      </c>
      <c r="J232" s="11" t="s">
        <v>261</v>
      </c>
      <c r="K232" s="11" t="s">
        <v>1113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45323</v>
      </c>
      <c r="H233" s="11">
        <v>10</v>
      </c>
      <c r="I233" s="20" t="s">
        <v>259</v>
      </c>
      <c r="J233" s="11" t="s">
        <v>261</v>
      </c>
      <c r="K233" s="11" t="s">
        <v>1113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45323</v>
      </c>
      <c r="H234" s="11">
        <v>10</v>
      </c>
      <c r="I234" s="20" t="s">
        <v>259</v>
      </c>
      <c r="J234" s="11" t="s">
        <v>261</v>
      </c>
      <c r="K234" s="11" t="s">
        <v>1113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45323</v>
      </c>
      <c r="H235" s="11">
        <v>10</v>
      </c>
      <c r="I235" s="20" t="s">
        <v>259</v>
      </c>
      <c r="J235" s="11" t="s">
        <v>261</v>
      </c>
      <c r="K235" s="11" t="s">
        <v>1113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45323</v>
      </c>
      <c r="H236" s="11">
        <v>10</v>
      </c>
      <c r="I236" s="20" t="s">
        <v>259</v>
      </c>
      <c r="J236" s="11" t="s">
        <v>261</v>
      </c>
      <c r="K236" s="11" t="s">
        <v>1113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45323</v>
      </c>
      <c r="H237" s="11">
        <v>10</v>
      </c>
      <c r="I237" s="20" t="s">
        <v>259</v>
      </c>
      <c r="J237" s="11" t="s">
        <v>261</v>
      </c>
      <c r="K237" s="11" t="s">
        <v>1113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45323</v>
      </c>
      <c r="H238" s="11">
        <v>10</v>
      </c>
      <c r="I238" s="20" t="s">
        <v>259</v>
      </c>
      <c r="J238" s="11" t="s">
        <v>261</v>
      </c>
      <c r="K238" s="11" t="s">
        <v>1113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45323</v>
      </c>
      <c r="H239" s="11">
        <v>10</v>
      </c>
      <c r="I239" s="20" t="s">
        <v>259</v>
      </c>
      <c r="J239" s="11" t="s">
        <v>261</v>
      </c>
      <c r="K239" s="11" t="s">
        <v>1113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45323</v>
      </c>
      <c r="H240" s="11">
        <v>10</v>
      </c>
      <c r="I240" s="20" t="s">
        <v>259</v>
      </c>
      <c r="J240" s="11" t="s">
        <v>261</v>
      </c>
      <c r="K240" s="11" t="s">
        <v>1113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45323</v>
      </c>
      <c r="H241" s="11">
        <v>10</v>
      </c>
      <c r="I241" s="20" t="s">
        <v>259</v>
      </c>
      <c r="J241" s="11" t="s">
        <v>261</v>
      </c>
      <c r="K241" s="11" t="s">
        <v>1113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45323</v>
      </c>
      <c r="H242" s="11">
        <v>10</v>
      </c>
      <c r="I242" s="20" t="s">
        <v>259</v>
      </c>
      <c r="J242" s="11" t="s">
        <v>261</v>
      </c>
      <c r="K242" s="11" t="s">
        <v>1113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45323</v>
      </c>
      <c r="H243" s="11">
        <v>10</v>
      </c>
      <c r="I243" s="20" t="s">
        <v>259</v>
      </c>
      <c r="J243" s="11" t="s">
        <v>261</v>
      </c>
      <c r="K243" s="11" t="s">
        <v>1113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45323</v>
      </c>
      <c r="H244" s="11">
        <v>10</v>
      </c>
      <c r="I244" s="20" t="s">
        <v>259</v>
      </c>
      <c r="J244" s="11" t="s">
        <v>261</v>
      </c>
      <c r="K244" s="11" t="s">
        <v>1113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45323</v>
      </c>
      <c r="H245" s="11">
        <v>10</v>
      </c>
      <c r="I245" s="20" t="s">
        <v>259</v>
      </c>
      <c r="J245" s="11" t="s">
        <v>261</v>
      </c>
      <c r="K245" s="11" t="s">
        <v>1113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45323</v>
      </c>
      <c r="H246" s="11">
        <v>10</v>
      </c>
      <c r="I246" s="20" t="s">
        <v>259</v>
      </c>
      <c r="J246" s="11" t="s">
        <v>261</v>
      </c>
      <c r="K246" s="11" t="s">
        <v>1113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45323</v>
      </c>
      <c r="H247" s="11">
        <v>10</v>
      </c>
      <c r="I247" s="20" t="s">
        <v>259</v>
      </c>
      <c r="J247" s="11" t="s">
        <v>261</v>
      </c>
      <c r="K247" s="11" t="s">
        <v>1113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45323</v>
      </c>
      <c r="H248" s="11">
        <v>10</v>
      </c>
      <c r="I248" s="20" t="s">
        <v>259</v>
      </c>
      <c r="J248" s="11" t="s">
        <v>261</v>
      </c>
      <c r="K248" s="11" t="s">
        <v>1113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45323</v>
      </c>
      <c r="H249" s="11">
        <v>10</v>
      </c>
      <c r="I249" s="20" t="s">
        <v>259</v>
      </c>
      <c r="J249" s="11" t="s">
        <v>261</v>
      </c>
      <c r="K249" s="11" t="s">
        <v>1113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45323</v>
      </c>
      <c r="H250" s="11">
        <v>10</v>
      </c>
      <c r="I250" s="20" t="s">
        <v>259</v>
      </c>
      <c r="J250" s="11" t="s">
        <v>261</v>
      </c>
      <c r="K250" s="11" t="s">
        <v>1113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45323</v>
      </c>
      <c r="H251" s="11">
        <v>10</v>
      </c>
      <c r="I251" s="20" t="s">
        <v>259</v>
      </c>
      <c r="J251" s="11" t="s">
        <v>261</v>
      </c>
      <c r="K251" s="11" t="s">
        <v>1113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45323</v>
      </c>
      <c r="H252" s="11">
        <v>10</v>
      </c>
      <c r="I252" s="20" t="s">
        <v>259</v>
      </c>
      <c r="J252" s="11" t="s">
        <v>261</v>
      </c>
      <c r="K252" s="11" t="s">
        <v>1113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45323</v>
      </c>
      <c r="H253" s="11">
        <v>10</v>
      </c>
      <c r="I253" s="20" t="s">
        <v>259</v>
      </c>
      <c r="J253" s="11" t="s">
        <v>261</v>
      </c>
      <c r="K253" s="11" t="s">
        <v>1113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45323</v>
      </c>
      <c r="H254" s="11">
        <v>10</v>
      </c>
      <c r="I254" s="20" t="s">
        <v>259</v>
      </c>
      <c r="J254" s="11" t="s">
        <v>261</v>
      </c>
      <c r="K254" s="11" t="s">
        <v>1113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45323</v>
      </c>
      <c r="H255" s="11">
        <v>10</v>
      </c>
      <c r="I255" s="20" t="s">
        <v>259</v>
      </c>
      <c r="J255" s="11" t="s">
        <v>261</v>
      </c>
      <c r="K255" s="11" t="s">
        <v>1113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45323</v>
      </c>
      <c r="H256" s="11">
        <v>10</v>
      </c>
      <c r="I256" s="20" t="s">
        <v>259</v>
      </c>
      <c r="J256" s="11" t="s">
        <v>261</v>
      </c>
      <c r="K256" s="11" t="s">
        <v>1113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45323</v>
      </c>
      <c r="H257" s="11">
        <v>10</v>
      </c>
      <c r="I257" s="20" t="s">
        <v>259</v>
      </c>
      <c r="J257" s="11" t="s">
        <v>261</v>
      </c>
      <c r="K257" s="11" t="s">
        <v>1113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45323</v>
      </c>
      <c r="H258" s="11">
        <v>10</v>
      </c>
      <c r="I258" s="20" t="s">
        <v>259</v>
      </c>
      <c r="J258" s="11" t="s">
        <v>261</v>
      </c>
      <c r="K258" s="11" t="s">
        <v>1113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45323</v>
      </c>
      <c r="H259" s="11">
        <v>10</v>
      </c>
      <c r="I259" s="20" t="s">
        <v>259</v>
      </c>
      <c r="J259" s="11" t="s">
        <v>261</v>
      </c>
      <c r="K259" s="11" t="s">
        <v>1113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45323</v>
      </c>
      <c r="H260" s="11">
        <v>10</v>
      </c>
      <c r="I260" s="20" t="s">
        <v>259</v>
      </c>
      <c r="J260" s="11" t="s">
        <v>261</v>
      </c>
      <c r="K260" s="11" t="s">
        <v>1113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45323</v>
      </c>
      <c r="H261" s="11">
        <v>10</v>
      </c>
      <c r="I261" s="20" t="s">
        <v>259</v>
      </c>
      <c r="J261" s="11" t="s">
        <v>261</v>
      </c>
      <c r="K261" s="11" t="s">
        <v>1113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45323</v>
      </c>
      <c r="H262" s="11">
        <v>10</v>
      </c>
      <c r="I262" s="20" t="s">
        <v>259</v>
      </c>
      <c r="J262" s="11" t="s">
        <v>261</v>
      </c>
      <c r="K262" s="11" t="s">
        <v>1113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45323</v>
      </c>
      <c r="H263" s="11">
        <v>10</v>
      </c>
      <c r="I263" s="20" t="s">
        <v>259</v>
      </c>
      <c r="J263" s="11" t="s">
        <v>261</v>
      </c>
      <c r="K263" s="11" t="s">
        <v>1113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45323</v>
      </c>
      <c r="H264" s="11">
        <v>10</v>
      </c>
      <c r="I264" s="20" t="s">
        <v>259</v>
      </c>
      <c r="J264" s="11" t="s">
        <v>261</v>
      </c>
      <c r="K264" s="11" t="s">
        <v>1113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45323</v>
      </c>
      <c r="H265" s="11">
        <v>10</v>
      </c>
      <c r="I265" s="20" t="s">
        <v>259</v>
      </c>
      <c r="J265" s="11" t="s">
        <v>261</v>
      </c>
      <c r="K265" s="11" t="s">
        <v>1113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45323</v>
      </c>
      <c r="H266" s="11">
        <v>10</v>
      </c>
      <c r="I266" s="20" t="s">
        <v>259</v>
      </c>
      <c r="J266" s="11" t="s">
        <v>261</v>
      </c>
      <c r="K266" s="11" t="s">
        <v>1113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45323</v>
      </c>
      <c r="H267" s="11">
        <v>10</v>
      </c>
      <c r="I267" s="20" t="s">
        <v>259</v>
      </c>
      <c r="J267" s="11" t="s">
        <v>261</v>
      </c>
      <c r="K267" s="11" t="s">
        <v>1113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45323</v>
      </c>
      <c r="H268" s="11">
        <v>10</v>
      </c>
      <c r="I268" s="20" t="s">
        <v>259</v>
      </c>
      <c r="J268" s="11" t="s">
        <v>261</v>
      </c>
      <c r="K268" s="11" t="s">
        <v>1113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45323</v>
      </c>
      <c r="H269" s="11">
        <v>10</v>
      </c>
      <c r="I269" s="20" t="s">
        <v>259</v>
      </c>
      <c r="J269" s="11" t="s">
        <v>261</v>
      </c>
      <c r="K269" s="11" t="s">
        <v>1113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45323</v>
      </c>
      <c r="H270" s="11">
        <v>10</v>
      </c>
      <c r="I270" s="20" t="s">
        <v>259</v>
      </c>
      <c r="J270" s="11" t="s">
        <v>261</v>
      </c>
      <c r="K270" s="11" t="s">
        <v>1113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45323</v>
      </c>
      <c r="H271" s="11">
        <v>10</v>
      </c>
      <c r="I271" s="20" t="s">
        <v>259</v>
      </c>
      <c r="J271" s="11" t="s">
        <v>261</v>
      </c>
      <c r="K271" s="11" t="s">
        <v>1113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45323</v>
      </c>
      <c r="H272" s="11">
        <v>10</v>
      </c>
      <c r="I272" s="20" t="s">
        <v>259</v>
      </c>
      <c r="J272" s="11" t="s">
        <v>261</v>
      </c>
      <c r="K272" s="11" t="s">
        <v>1113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45323</v>
      </c>
      <c r="H273" s="11">
        <v>10</v>
      </c>
      <c r="I273" s="20" t="s">
        <v>259</v>
      </c>
      <c r="J273" s="11" t="s">
        <v>261</v>
      </c>
      <c r="K273" s="11" t="s">
        <v>1113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45323</v>
      </c>
      <c r="H274" s="11">
        <v>10</v>
      </c>
      <c r="I274" s="20" t="s">
        <v>259</v>
      </c>
      <c r="J274" s="11" t="s">
        <v>261</v>
      </c>
      <c r="K274" s="11" t="s">
        <v>1113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45323</v>
      </c>
      <c r="H275" s="11">
        <v>10</v>
      </c>
      <c r="I275" s="20" t="s">
        <v>259</v>
      </c>
      <c r="J275" s="11" t="s">
        <v>261</v>
      </c>
      <c r="K275" s="11" t="s">
        <v>1113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45323</v>
      </c>
      <c r="H276" s="11">
        <v>10</v>
      </c>
      <c r="I276" s="20" t="s">
        <v>259</v>
      </c>
      <c r="J276" s="11" t="s">
        <v>261</v>
      </c>
      <c r="K276" s="11" t="s">
        <v>1113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45323</v>
      </c>
      <c r="H277" s="11">
        <v>10</v>
      </c>
      <c r="I277" s="20" t="s">
        <v>259</v>
      </c>
      <c r="J277" s="11" t="s">
        <v>261</v>
      </c>
      <c r="K277" s="11" t="s">
        <v>1113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45323</v>
      </c>
      <c r="H278" s="11">
        <v>10</v>
      </c>
      <c r="I278" s="20" t="s">
        <v>259</v>
      </c>
      <c r="J278" s="11" t="s">
        <v>261</v>
      </c>
      <c r="K278" s="11" t="s">
        <v>1113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45323</v>
      </c>
      <c r="H279" s="11">
        <v>10</v>
      </c>
      <c r="I279" s="20" t="s">
        <v>259</v>
      </c>
      <c r="J279" s="11" t="s">
        <v>261</v>
      </c>
      <c r="K279" s="11" t="s">
        <v>1113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45323</v>
      </c>
      <c r="H280" s="11">
        <v>10</v>
      </c>
      <c r="I280" s="20" t="s">
        <v>259</v>
      </c>
      <c r="J280" s="11" t="s">
        <v>261</v>
      </c>
      <c r="K280" s="11" t="s">
        <v>1113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45323</v>
      </c>
      <c r="H281" s="11">
        <v>10</v>
      </c>
      <c r="I281" s="20" t="s">
        <v>259</v>
      </c>
      <c r="J281" s="11" t="s">
        <v>261</v>
      </c>
      <c r="K281" s="11" t="s">
        <v>1113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45323</v>
      </c>
      <c r="H282" s="11">
        <v>10</v>
      </c>
      <c r="I282" s="20" t="s">
        <v>259</v>
      </c>
      <c r="J282" s="11" t="s">
        <v>261</v>
      </c>
      <c r="K282" s="11" t="s">
        <v>1113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45323</v>
      </c>
      <c r="H283" s="11">
        <v>10</v>
      </c>
      <c r="I283" s="20" t="s">
        <v>259</v>
      </c>
      <c r="J283" s="11" t="s">
        <v>261</v>
      </c>
      <c r="K283" s="11" t="s">
        <v>1113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45323</v>
      </c>
      <c r="H284" s="11">
        <v>10</v>
      </c>
      <c r="I284" s="20" t="s">
        <v>259</v>
      </c>
      <c r="J284" s="11" t="s">
        <v>261</v>
      </c>
      <c r="K284" s="11" t="s">
        <v>1113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45323</v>
      </c>
      <c r="H285" s="11">
        <v>10</v>
      </c>
      <c r="I285" s="20" t="s">
        <v>259</v>
      </c>
      <c r="J285" s="11" t="s">
        <v>261</v>
      </c>
      <c r="K285" s="11" t="s">
        <v>1113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45323</v>
      </c>
      <c r="H286" s="11">
        <v>10</v>
      </c>
      <c r="I286" s="20" t="s">
        <v>259</v>
      </c>
      <c r="J286" s="11" t="s">
        <v>261</v>
      </c>
      <c r="K286" s="11" t="s">
        <v>1113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45323</v>
      </c>
      <c r="H287" s="11">
        <v>10</v>
      </c>
      <c r="I287" s="20" t="s">
        <v>259</v>
      </c>
      <c r="J287" s="11" t="s">
        <v>261</v>
      </c>
      <c r="K287" s="11" t="s">
        <v>1113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45323</v>
      </c>
      <c r="H288" s="11">
        <v>10</v>
      </c>
      <c r="I288" s="20" t="s">
        <v>259</v>
      </c>
      <c r="J288" s="11" t="s">
        <v>261</v>
      </c>
      <c r="K288" s="11" t="s">
        <v>1113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45323</v>
      </c>
      <c r="H289" s="11">
        <v>10</v>
      </c>
      <c r="I289" s="20" t="s">
        <v>259</v>
      </c>
      <c r="J289" s="11" t="s">
        <v>261</v>
      </c>
      <c r="K289" s="11" t="s">
        <v>1113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45323</v>
      </c>
      <c r="H290" s="11">
        <v>10</v>
      </c>
      <c r="I290" s="20" t="s">
        <v>259</v>
      </c>
      <c r="J290" s="11" t="s">
        <v>261</v>
      </c>
      <c r="K290" s="11" t="s">
        <v>1113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45323</v>
      </c>
      <c r="H291" s="11">
        <v>10</v>
      </c>
      <c r="I291" s="20" t="s">
        <v>259</v>
      </c>
      <c r="J291" s="11" t="s">
        <v>261</v>
      </c>
      <c r="K291" s="11" t="s">
        <v>1113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45323</v>
      </c>
      <c r="H292" s="11">
        <v>10</v>
      </c>
      <c r="I292" s="20" t="s">
        <v>259</v>
      </c>
      <c r="J292" s="11" t="s">
        <v>261</v>
      </c>
      <c r="K292" s="11" t="s">
        <v>1113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45323</v>
      </c>
      <c r="H293" s="11">
        <v>10</v>
      </c>
      <c r="I293" s="20" t="s">
        <v>259</v>
      </c>
      <c r="J293" s="11" t="s">
        <v>261</v>
      </c>
      <c r="K293" s="11" t="s">
        <v>1113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45323</v>
      </c>
      <c r="H294" s="11">
        <v>10</v>
      </c>
      <c r="I294" s="20" t="s">
        <v>259</v>
      </c>
      <c r="J294" s="11" t="s">
        <v>261</v>
      </c>
      <c r="K294" s="11" t="s">
        <v>1113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45323</v>
      </c>
      <c r="H295" s="11">
        <v>10</v>
      </c>
      <c r="I295" s="20" t="s">
        <v>259</v>
      </c>
      <c r="J295" s="11" t="s">
        <v>261</v>
      </c>
      <c r="K295" s="11" t="s">
        <v>1113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45323</v>
      </c>
      <c r="H296" s="11">
        <v>10</v>
      </c>
      <c r="I296" s="20" t="s">
        <v>259</v>
      </c>
      <c r="J296" s="11" t="s">
        <v>261</v>
      </c>
      <c r="K296" s="11" t="s">
        <v>1113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45323</v>
      </c>
      <c r="H297" s="11">
        <v>10</v>
      </c>
      <c r="I297" s="20" t="s">
        <v>259</v>
      </c>
      <c r="J297" s="11" t="s">
        <v>261</v>
      </c>
      <c r="K297" s="11" t="s">
        <v>1113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45323</v>
      </c>
      <c r="H298" s="11">
        <v>10</v>
      </c>
      <c r="I298" s="20" t="s">
        <v>259</v>
      </c>
      <c r="J298" s="11" t="s">
        <v>261</v>
      </c>
      <c r="K298" s="11" t="s">
        <v>1113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45323</v>
      </c>
      <c r="H299" s="11">
        <v>10</v>
      </c>
      <c r="I299" s="20" t="s">
        <v>259</v>
      </c>
      <c r="J299" s="11" t="s">
        <v>261</v>
      </c>
      <c r="K299" s="11" t="s">
        <v>1113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45323</v>
      </c>
      <c r="H300" s="11">
        <v>10</v>
      </c>
      <c r="I300" s="20" t="s">
        <v>259</v>
      </c>
      <c r="J300" s="11" t="s">
        <v>261</v>
      </c>
      <c r="K300" s="11" t="s">
        <v>1113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45323</v>
      </c>
      <c r="H301" s="11">
        <v>10</v>
      </c>
      <c r="I301" s="20" t="s">
        <v>259</v>
      </c>
      <c r="J301" s="11" t="s">
        <v>261</v>
      </c>
      <c r="K301" s="11" t="s">
        <v>1113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45323</v>
      </c>
      <c r="H302" s="11">
        <v>10</v>
      </c>
      <c r="I302" s="20" t="s">
        <v>259</v>
      </c>
      <c r="J302" s="11" t="s">
        <v>261</v>
      </c>
      <c r="K302" s="11" t="s">
        <v>1113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45323</v>
      </c>
      <c r="H303" s="11">
        <v>10</v>
      </c>
      <c r="I303" s="20" t="s">
        <v>259</v>
      </c>
      <c r="J303" s="11" t="s">
        <v>261</v>
      </c>
      <c r="K303" s="11" t="s">
        <v>1113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45323</v>
      </c>
      <c r="H304" s="11">
        <v>10</v>
      </c>
      <c r="I304" s="20" t="s">
        <v>259</v>
      </c>
      <c r="J304" s="11" t="s">
        <v>261</v>
      </c>
      <c r="K304" s="11" t="s">
        <v>1113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45323</v>
      </c>
      <c r="H305" s="11">
        <v>10</v>
      </c>
      <c r="I305" s="20" t="s">
        <v>259</v>
      </c>
      <c r="J305" s="11" t="s">
        <v>261</v>
      </c>
      <c r="K305" s="11" t="s">
        <v>1113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45323</v>
      </c>
      <c r="H306" s="11">
        <v>10</v>
      </c>
      <c r="I306" s="20" t="s">
        <v>259</v>
      </c>
      <c r="J306" s="11" t="s">
        <v>261</v>
      </c>
      <c r="K306" s="11" t="s">
        <v>1113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45323</v>
      </c>
      <c r="H307" s="11">
        <v>10</v>
      </c>
      <c r="I307" s="20" t="s">
        <v>259</v>
      </c>
      <c r="J307" s="11" t="s">
        <v>261</v>
      </c>
      <c r="K307" s="11" t="s">
        <v>1113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45323</v>
      </c>
      <c r="H308" s="11">
        <v>10</v>
      </c>
      <c r="I308" s="20" t="s">
        <v>259</v>
      </c>
      <c r="J308" s="11" t="s">
        <v>261</v>
      </c>
      <c r="K308" s="11" t="s">
        <v>1113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45323</v>
      </c>
      <c r="H309" s="11">
        <v>10</v>
      </c>
      <c r="I309" s="20" t="s">
        <v>259</v>
      </c>
      <c r="J309" s="11" t="s">
        <v>261</v>
      </c>
      <c r="K309" s="11" t="s">
        <v>1113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45323</v>
      </c>
      <c r="H310" s="11">
        <v>10</v>
      </c>
      <c r="I310" s="20" t="s">
        <v>259</v>
      </c>
      <c r="J310" s="11" t="s">
        <v>261</v>
      </c>
      <c r="K310" s="11" t="s">
        <v>1113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45323</v>
      </c>
      <c r="H311" s="11">
        <v>10</v>
      </c>
      <c r="I311" s="20" t="s">
        <v>259</v>
      </c>
      <c r="J311" s="11" t="s">
        <v>261</v>
      </c>
      <c r="K311" s="11" t="s">
        <v>1113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45323</v>
      </c>
      <c r="H312" s="11">
        <v>10</v>
      </c>
      <c r="I312" s="20" t="s">
        <v>259</v>
      </c>
      <c r="J312" s="11" t="s">
        <v>261</v>
      </c>
      <c r="K312" s="11" t="s">
        <v>1113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45323</v>
      </c>
      <c r="H313" s="11">
        <v>10</v>
      </c>
      <c r="I313" s="20" t="s">
        <v>259</v>
      </c>
      <c r="J313" s="11" t="s">
        <v>261</v>
      </c>
      <c r="K313" s="11" t="s">
        <v>1113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45323</v>
      </c>
      <c r="H314" s="11">
        <v>10</v>
      </c>
      <c r="I314" s="20" t="s">
        <v>259</v>
      </c>
      <c r="J314" s="11" t="s">
        <v>261</v>
      </c>
      <c r="K314" s="11" t="s">
        <v>1113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45323</v>
      </c>
      <c r="H315" s="11">
        <v>10</v>
      </c>
      <c r="I315" s="20" t="s">
        <v>259</v>
      </c>
      <c r="J315" s="11" t="s">
        <v>261</v>
      </c>
      <c r="K315" s="11" t="s">
        <v>1113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45323</v>
      </c>
      <c r="H316" s="11">
        <v>10</v>
      </c>
      <c r="I316" s="20" t="s">
        <v>259</v>
      </c>
      <c r="J316" s="11" t="s">
        <v>261</v>
      </c>
      <c r="K316" s="11" t="s">
        <v>1113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45323</v>
      </c>
      <c r="H317" s="11">
        <v>10</v>
      </c>
      <c r="I317" s="20" t="s">
        <v>259</v>
      </c>
      <c r="J317" s="11" t="s">
        <v>261</v>
      </c>
      <c r="K317" s="11" t="s">
        <v>1113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45323</v>
      </c>
      <c r="H318" s="11">
        <v>10</v>
      </c>
      <c r="I318" s="20" t="s">
        <v>259</v>
      </c>
      <c r="J318" s="11" t="s">
        <v>261</v>
      </c>
      <c r="K318" s="11" t="s">
        <v>1113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45323</v>
      </c>
      <c r="H319" s="11">
        <v>10</v>
      </c>
      <c r="I319" s="20" t="s">
        <v>259</v>
      </c>
      <c r="J319" s="11" t="s">
        <v>261</v>
      </c>
      <c r="K319" s="11" t="s">
        <v>1113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45323</v>
      </c>
      <c r="H320" s="11">
        <v>10</v>
      </c>
      <c r="I320" s="20" t="s">
        <v>259</v>
      </c>
      <c r="J320" s="11" t="s">
        <v>261</v>
      </c>
      <c r="K320" s="11" t="s">
        <v>1113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45323</v>
      </c>
      <c r="H321" s="11">
        <v>10</v>
      </c>
      <c r="I321" s="20" t="s">
        <v>259</v>
      </c>
      <c r="J321" s="11" t="s">
        <v>261</v>
      </c>
      <c r="K321" s="11" t="s">
        <v>1113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45323</v>
      </c>
      <c r="H322" s="11">
        <v>10</v>
      </c>
      <c r="I322" s="20" t="s">
        <v>259</v>
      </c>
      <c r="J322" s="11" t="s">
        <v>261</v>
      </c>
      <c r="K322" s="11" t="s">
        <v>1113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45323</v>
      </c>
      <c r="H323" s="11">
        <v>10</v>
      </c>
      <c r="I323" s="20" t="s">
        <v>259</v>
      </c>
      <c r="J323" s="11" t="s">
        <v>261</v>
      </c>
      <c r="K323" s="11" t="s">
        <v>1113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45323</v>
      </c>
      <c r="H324" s="11">
        <v>10</v>
      </c>
      <c r="I324" s="20" t="s">
        <v>259</v>
      </c>
      <c r="J324" s="11" t="s">
        <v>261</v>
      </c>
      <c r="K324" s="11" t="s">
        <v>1113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45323</v>
      </c>
      <c r="H325" s="11">
        <v>10</v>
      </c>
      <c r="I325" s="20" t="s">
        <v>259</v>
      </c>
      <c r="J325" s="11" t="s">
        <v>261</v>
      </c>
      <c r="K325" s="11" t="s">
        <v>1113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45323</v>
      </c>
      <c r="H326" s="11">
        <v>10</v>
      </c>
      <c r="I326" s="20" t="s">
        <v>259</v>
      </c>
      <c r="J326" s="11" t="s">
        <v>261</v>
      </c>
      <c r="K326" s="11" t="s">
        <v>1113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45323</v>
      </c>
      <c r="H327" s="11">
        <v>10</v>
      </c>
      <c r="I327" s="20" t="s">
        <v>259</v>
      </c>
      <c r="J327" s="11" t="s">
        <v>261</v>
      </c>
      <c r="K327" s="11" t="s">
        <v>1113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45323</v>
      </c>
      <c r="H328" s="11">
        <v>10</v>
      </c>
      <c r="I328" s="20" t="s">
        <v>259</v>
      </c>
      <c r="J328" s="11" t="s">
        <v>261</v>
      </c>
      <c r="K328" s="11" t="s">
        <v>1113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45323</v>
      </c>
      <c r="H329" s="11">
        <v>10</v>
      </c>
      <c r="I329" s="20" t="s">
        <v>259</v>
      </c>
      <c r="J329" s="11" t="s">
        <v>261</v>
      </c>
      <c r="K329" s="11" t="s">
        <v>1113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45323</v>
      </c>
      <c r="H330" s="11">
        <v>10</v>
      </c>
      <c r="I330" s="20" t="s">
        <v>259</v>
      </c>
      <c r="J330" s="11" t="s">
        <v>261</v>
      </c>
      <c r="K330" s="11" t="s">
        <v>1113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45323</v>
      </c>
      <c r="H331" s="11">
        <v>10</v>
      </c>
      <c r="I331" s="20" t="s">
        <v>259</v>
      </c>
      <c r="J331" s="11" t="s">
        <v>261</v>
      </c>
      <c r="K331" s="11" t="s">
        <v>1113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45323</v>
      </c>
      <c r="H332" s="11">
        <v>10</v>
      </c>
      <c r="I332" s="20" t="s">
        <v>259</v>
      </c>
      <c r="J332" s="11" t="s">
        <v>261</v>
      </c>
      <c r="K332" s="11" t="s">
        <v>1113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45323</v>
      </c>
      <c r="H333" s="11">
        <v>10</v>
      </c>
      <c r="I333" s="20" t="s">
        <v>259</v>
      </c>
      <c r="J333" s="11" t="s">
        <v>261</v>
      </c>
      <c r="K333" s="11" t="s">
        <v>1113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45323</v>
      </c>
      <c r="H334" s="11">
        <v>10</v>
      </c>
      <c r="I334" s="20" t="s">
        <v>259</v>
      </c>
      <c r="J334" s="11" t="s">
        <v>261</v>
      </c>
      <c r="K334" s="11" t="s">
        <v>1113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45323</v>
      </c>
      <c r="H335" s="11">
        <v>10</v>
      </c>
      <c r="I335" s="20" t="s">
        <v>259</v>
      </c>
      <c r="J335" s="11" t="s">
        <v>261</v>
      </c>
      <c r="K335" s="11" t="s">
        <v>1113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45323</v>
      </c>
      <c r="H336" s="11">
        <v>10</v>
      </c>
      <c r="I336" s="20" t="s">
        <v>259</v>
      </c>
      <c r="J336" s="11" t="s">
        <v>261</v>
      </c>
      <c r="K336" s="11" t="s">
        <v>1113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45323</v>
      </c>
      <c r="H337" s="11">
        <v>10</v>
      </c>
      <c r="I337" s="20" t="s">
        <v>259</v>
      </c>
      <c r="J337" s="11" t="s">
        <v>261</v>
      </c>
      <c r="K337" s="11" t="s">
        <v>1113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45323</v>
      </c>
      <c r="H338" s="11">
        <v>10</v>
      </c>
      <c r="I338" s="20" t="s">
        <v>259</v>
      </c>
      <c r="J338" s="11" t="s">
        <v>261</v>
      </c>
      <c r="K338" s="11" t="s">
        <v>1113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45323</v>
      </c>
      <c r="H339" s="11">
        <v>10</v>
      </c>
      <c r="I339" s="20" t="s">
        <v>259</v>
      </c>
      <c r="J339" s="11" t="s">
        <v>261</v>
      </c>
      <c r="K339" s="11" t="s">
        <v>1113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45323</v>
      </c>
      <c r="H340" s="11">
        <v>10</v>
      </c>
      <c r="I340" s="20" t="s">
        <v>259</v>
      </c>
      <c r="J340" s="11" t="s">
        <v>261</v>
      </c>
      <c r="K340" s="11" t="s">
        <v>1113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45323</v>
      </c>
      <c r="H341" s="11">
        <v>10</v>
      </c>
      <c r="I341" s="20" t="s">
        <v>259</v>
      </c>
      <c r="J341" s="11" t="s">
        <v>261</v>
      </c>
      <c r="K341" s="11" t="s">
        <v>1113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45323</v>
      </c>
      <c r="H342" s="11">
        <v>10</v>
      </c>
      <c r="I342" s="20" t="s">
        <v>259</v>
      </c>
      <c r="J342" s="11" t="s">
        <v>261</v>
      </c>
      <c r="K342" s="11" t="s">
        <v>1113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45323</v>
      </c>
      <c r="H343" s="11">
        <v>10</v>
      </c>
      <c r="I343" s="20" t="s">
        <v>259</v>
      </c>
      <c r="J343" s="11" t="s">
        <v>261</v>
      </c>
      <c r="K343" s="11" t="s">
        <v>1113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45323</v>
      </c>
      <c r="H344" s="11">
        <v>10</v>
      </c>
      <c r="I344" s="20" t="s">
        <v>259</v>
      </c>
      <c r="J344" s="11" t="s">
        <v>261</v>
      </c>
      <c r="K344" s="11" t="s">
        <v>1113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45323</v>
      </c>
      <c r="H345" s="11">
        <v>10</v>
      </c>
      <c r="I345" s="20" t="s">
        <v>259</v>
      </c>
      <c r="J345" s="11" t="s">
        <v>261</v>
      </c>
      <c r="K345" s="11" t="s">
        <v>1113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45323</v>
      </c>
      <c r="H346" s="11">
        <v>10</v>
      </c>
      <c r="I346" s="20" t="s">
        <v>259</v>
      </c>
      <c r="J346" s="11" t="s">
        <v>261</v>
      </c>
      <c r="K346" s="11" t="s">
        <v>1113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45323</v>
      </c>
      <c r="H347" s="11">
        <v>10</v>
      </c>
      <c r="I347" s="20" t="s">
        <v>259</v>
      </c>
      <c r="J347" s="11" t="s">
        <v>261</v>
      </c>
      <c r="K347" s="11" t="s">
        <v>1113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45323</v>
      </c>
      <c r="H348" s="11">
        <v>10</v>
      </c>
      <c r="I348" s="20" t="s">
        <v>259</v>
      </c>
      <c r="J348" s="11" t="s">
        <v>261</v>
      </c>
      <c r="K348" s="11" t="s">
        <v>1113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45323</v>
      </c>
      <c r="H349" s="11">
        <v>10</v>
      </c>
      <c r="I349" s="20" t="s">
        <v>259</v>
      </c>
      <c r="J349" s="11" t="s">
        <v>261</v>
      </c>
      <c r="K349" s="11" t="s">
        <v>1113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45323</v>
      </c>
      <c r="H350" s="11">
        <v>10</v>
      </c>
      <c r="I350" s="20" t="s">
        <v>259</v>
      </c>
      <c r="J350" s="11" t="s">
        <v>261</v>
      </c>
      <c r="K350" s="11" t="s">
        <v>1113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45323</v>
      </c>
      <c r="H351" s="11">
        <v>10</v>
      </c>
      <c r="I351" s="20" t="s">
        <v>259</v>
      </c>
      <c r="J351" s="11" t="s">
        <v>261</v>
      </c>
      <c r="K351" s="11" t="s">
        <v>1113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45323</v>
      </c>
      <c r="H352" s="11">
        <v>10</v>
      </c>
      <c r="I352" s="20" t="s">
        <v>259</v>
      </c>
      <c r="J352" s="11" t="s">
        <v>261</v>
      </c>
      <c r="K352" s="11" t="s">
        <v>1113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45323</v>
      </c>
      <c r="H353" s="11">
        <v>10</v>
      </c>
      <c r="I353" s="20" t="s">
        <v>259</v>
      </c>
      <c r="J353" s="11" t="s">
        <v>261</v>
      </c>
      <c r="K353" s="11" t="s">
        <v>1113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45323</v>
      </c>
      <c r="H354" s="11">
        <v>10</v>
      </c>
      <c r="I354" s="20" t="s">
        <v>259</v>
      </c>
      <c r="J354" s="11" t="s">
        <v>261</v>
      </c>
      <c r="K354" s="11" t="s">
        <v>1113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45323</v>
      </c>
      <c r="H355" s="11">
        <v>10</v>
      </c>
      <c r="I355" s="20" t="s">
        <v>259</v>
      </c>
      <c r="J355" s="11" t="s">
        <v>261</v>
      </c>
      <c r="K355" s="11" t="s">
        <v>1113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45323</v>
      </c>
      <c r="H356" s="11">
        <v>10</v>
      </c>
      <c r="I356" s="20" t="s">
        <v>259</v>
      </c>
      <c r="J356" s="11" t="s">
        <v>261</v>
      </c>
      <c r="K356" s="11" t="s">
        <v>1113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45323</v>
      </c>
      <c r="H357" s="11">
        <v>10</v>
      </c>
      <c r="I357" s="20" t="s">
        <v>259</v>
      </c>
      <c r="J357" s="11" t="s">
        <v>261</v>
      </c>
      <c r="K357" s="11" t="s">
        <v>1113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45323</v>
      </c>
      <c r="H358" s="11">
        <v>10</v>
      </c>
      <c r="I358" s="20" t="s">
        <v>259</v>
      </c>
      <c r="J358" s="11" t="s">
        <v>261</v>
      </c>
      <c r="K358" s="11" t="s">
        <v>1113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45323</v>
      </c>
      <c r="H359" s="11">
        <v>10</v>
      </c>
      <c r="I359" s="20" t="s">
        <v>259</v>
      </c>
      <c r="J359" s="11" t="s">
        <v>261</v>
      </c>
      <c r="K359" s="11" t="s">
        <v>1113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45323</v>
      </c>
      <c r="H360" s="11">
        <v>10</v>
      </c>
      <c r="I360" s="20" t="s">
        <v>259</v>
      </c>
      <c r="J360" s="11" t="s">
        <v>261</v>
      </c>
      <c r="K360" s="11" t="s">
        <v>1113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45323</v>
      </c>
      <c r="H361" s="11">
        <v>10</v>
      </c>
      <c r="I361" s="20" t="s">
        <v>259</v>
      </c>
      <c r="J361" s="11" t="s">
        <v>261</v>
      </c>
      <c r="K361" s="11" t="s">
        <v>1113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45323</v>
      </c>
      <c r="H362" s="11">
        <v>10</v>
      </c>
      <c r="I362" s="20" t="s">
        <v>259</v>
      </c>
      <c r="J362" s="11" t="s">
        <v>261</v>
      </c>
      <c r="K362" s="11" t="s">
        <v>1113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45323</v>
      </c>
      <c r="H363" s="11">
        <v>10</v>
      </c>
      <c r="I363" s="20" t="s">
        <v>259</v>
      </c>
      <c r="J363" s="11" t="s">
        <v>261</v>
      </c>
      <c r="K363" s="11" t="s">
        <v>1113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45323</v>
      </c>
      <c r="H364" s="11">
        <v>10</v>
      </c>
      <c r="I364" s="20" t="s">
        <v>259</v>
      </c>
      <c r="J364" s="11" t="s">
        <v>261</v>
      </c>
      <c r="K364" s="11" t="s">
        <v>1113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45323</v>
      </c>
      <c r="H365" s="11">
        <v>10</v>
      </c>
      <c r="I365" s="20" t="s">
        <v>259</v>
      </c>
      <c r="J365" s="11" t="s">
        <v>261</v>
      </c>
      <c r="K365" s="11" t="s">
        <v>1113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45323</v>
      </c>
      <c r="H366" s="11">
        <v>10</v>
      </c>
      <c r="I366" s="20" t="s">
        <v>259</v>
      </c>
      <c r="J366" s="11" t="s">
        <v>261</v>
      </c>
      <c r="K366" s="11" t="s">
        <v>1113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45323</v>
      </c>
      <c r="H367" s="11">
        <v>10</v>
      </c>
      <c r="I367" s="20" t="s">
        <v>259</v>
      </c>
      <c r="J367" s="11" t="s">
        <v>261</v>
      </c>
      <c r="K367" s="11" t="s">
        <v>1113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45323</v>
      </c>
      <c r="H368" s="11">
        <v>10</v>
      </c>
      <c r="I368" s="20" t="s">
        <v>259</v>
      </c>
      <c r="J368" s="11" t="s">
        <v>261</v>
      </c>
      <c r="K368" s="11" t="s">
        <v>1113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45323</v>
      </c>
      <c r="H369" s="11">
        <v>10</v>
      </c>
      <c r="I369" s="20" t="s">
        <v>259</v>
      </c>
      <c r="J369" s="11" t="s">
        <v>261</v>
      </c>
      <c r="K369" s="11" t="s">
        <v>1113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45323</v>
      </c>
      <c r="H370" s="11">
        <v>10</v>
      </c>
      <c r="I370" s="20" t="s">
        <v>259</v>
      </c>
      <c r="J370" s="11" t="s">
        <v>261</v>
      </c>
      <c r="K370" s="11" t="s">
        <v>1113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45323</v>
      </c>
      <c r="H371" s="11">
        <v>10</v>
      </c>
      <c r="I371" s="20" t="s">
        <v>259</v>
      </c>
      <c r="J371" s="11" t="s">
        <v>261</v>
      </c>
      <c r="K371" s="11" t="s">
        <v>1113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45323</v>
      </c>
      <c r="H372" s="11">
        <v>10</v>
      </c>
      <c r="I372" s="20" t="s">
        <v>259</v>
      </c>
      <c r="J372" s="11" t="s">
        <v>261</v>
      </c>
      <c r="K372" s="11" t="s">
        <v>1113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45323</v>
      </c>
      <c r="H373" s="11">
        <v>10</v>
      </c>
      <c r="I373" s="20" t="s">
        <v>259</v>
      </c>
      <c r="J373" s="11" t="s">
        <v>261</v>
      </c>
      <c r="K373" s="11" t="s">
        <v>1113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45323</v>
      </c>
      <c r="H374" s="11">
        <v>10</v>
      </c>
      <c r="I374" s="20" t="s">
        <v>259</v>
      </c>
      <c r="J374" s="11" t="s">
        <v>261</v>
      </c>
      <c r="K374" s="11" t="s">
        <v>1113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45323</v>
      </c>
      <c r="H375" s="11">
        <v>10</v>
      </c>
      <c r="I375" s="20" t="s">
        <v>259</v>
      </c>
      <c r="J375" s="11" t="s">
        <v>261</v>
      </c>
      <c r="K375" s="11" t="s">
        <v>1113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45323</v>
      </c>
      <c r="H376" s="11">
        <v>10</v>
      </c>
      <c r="I376" s="20" t="s">
        <v>259</v>
      </c>
      <c r="J376" s="11" t="s">
        <v>261</v>
      </c>
      <c r="K376" s="11" t="s">
        <v>1113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45323</v>
      </c>
      <c r="H377" s="11">
        <v>10</v>
      </c>
      <c r="I377" s="20" t="s">
        <v>259</v>
      </c>
      <c r="J377" s="11" t="s">
        <v>261</v>
      </c>
      <c r="K377" s="11" t="s">
        <v>1113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45323</v>
      </c>
      <c r="H378" s="11">
        <v>10</v>
      </c>
      <c r="I378" s="20" t="s">
        <v>259</v>
      </c>
      <c r="J378" s="11" t="s">
        <v>261</v>
      </c>
      <c r="K378" s="11" t="s">
        <v>1113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45323</v>
      </c>
      <c r="H379" s="11">
        <v>10</v>
      </c>
      <c r="I379" s="20" t="s">
        <v>259</v>
      </c>
      <c r="J379" s="11" t="s">
        <v>261</v>
      </c>
      <c r="K379" s="11" t="s">
        <v>1113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45323</v>
      </c>
      <c r="H380" s="11">
        <v>10</v>
      </c>
      <c r="I380" s="20" t="s">
        <v>259</v>
      </c>
      <c r="J380" s="11" t="s">
        <v>261</v>
      </c>
      <c r="K380" s="11" t="s">
        <v>1113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45323</v>
      </c>
      <c r="H381" s="11">
        <v>10</v>
      </c>
      <c r="I381" s="20" t="s">
        <v>259</v>
      </c>
      <c r="J381" s="11" t="s">
        <v>261</v>
      </c>
      <c r="K381" s="11" t="s">
        <v>1113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45323</v>
      </c>
      <c r="H382" s="11">
        <v>10</v>
      </c>
      <c r="I382" s="20" t="s">
        <v>259</v>
      </c>
      <c r="J382" s="11" t="s">
        <v>261</v>
      </c>
      <c r="K382" s="11" t="s">
        <v>1113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45323</v>
      </c>
      <c r="H383" s="11">
        <v>10</v>
      </c>
      <c r="I383" s="20" t="s">
        <v>259</v>
      </c>
      <c r="J383" s="11" t="s">
        <v>261</v>
      </c>
      <c r="K383" s="11" t="s">
        <v>1113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45323</v>
      </c>
      <c r="H384" s="11">
        <v>10</v>
      </c>
      <c r="I384" s="20" t="s">
        <v>259</v>
      </c>
      <c r="J384" s="11" t="s">
        <v>261</v>
      </c>
      <c r="K384" s="11" t="s">
        <v>1113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45323</v>
      </c>
      <c r="H385" s="11">
        <v>10</v>
      </c>
      <c r="I385" s="20" t="s">
        <v>259</v>
      </c>
      <c r="J385" s="11" t="s">
        <v>261</v>
      </c>
      <c r="K385" s="11" t="s">
        <v>1113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45323</v>
      </c>
      <c r="H386" s="11">
        <v>10</v>
      </c>
      <c r="I386" s="20" t="s">
        <v>259</v>
      </c>
      <c r="J386" s="11" t="s">
        <v>261</v>
      </c>
      <c r="K386" s="11" t="s">
        <v>1113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45323</v>
      </c>
      <c r="H387" s="11">
        <v>10</v>
      </c>
      <c r="I387" s="20" t="s">
        <v>259</v>
      </c>
      <c r="J387" s="11" t="s">
        <v>261</v>
      </c>
      <c r="K387" s="11" t="s">
        <v>1113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45323</v>
      </c>
      <c r="H388" s="11">
        <v>10</v>
      </c>
      <c r="I388" s="20" t="s">
        <v>259</v>
      </c>
      <c r="J388" s="11" t="s">
        <v>261</v>
      </c>
      <c r="K388" s="11" t="s">
        <v>1113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45323</v>
      </c>
      <c r="H389" s="11">
        <v>10</v>
      </c>
      <c r="I389" s="20" t="s">
        <v>259</v>
      </c>
      <c r="J389" s="11" t="s">
        <v>261</v>
      </c>
      <c r="K389" s="11" t="s">
        <v>1113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45323</v>
      </c>
      <c r="H390" s="11">
        <v>10</v>
      </c>
      <c r="I390" s="20" t="s">
        <v>259</v>
      </c>
      <c r="J390" s="11" t="s">
        <v>261</v>
      </c>
      <c r="K390" s="11" t="s">
        <v>1113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45323</v>
      </c>
      <c r="H391" s="11">
        <v>10</v>
      </c>
      <c r="I391" s="20" t="s">
        <v>259</v>
      </c>
      <c r="J391" s="11" t="s">
        <v>261</v>
      </c>
      <c r="K391" s="11" t="s">
        <v>1113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45323</v>
      </c>
      <c r="H392" s="11">
        <v>10</v>
      </c>
      <c r="I392" s="20" t="s">
        <v>259</v>
      </c>
      <c r="J392" s="11" t="s">
        <v>261</v>
      </c>
      <c r="K392" s="11" t="s">
        <v>1113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45323</v>
      </c>
      <c r="H393" s="11">
        <v>10</v>
      </c>
      <c r="I393" s="20" t="s">
        <v>259</v>
      </c>
      <c r="J393" s="11" t="s">
        <v>261</v>
      </c>
      <c r="K393" s="11" t="s">
        <v>1113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45323</v>
      </c>
      <c r="H394" s="11">
        <v>10</v>
      </c>
      <c r="I394" s="20" t="s">
        <v>259</v>
      </c>
      <c r="J394" s="11" t="s">
        <v>261</v>
      </c>
      <c r="K394" s="11" t="s">
        <v>1113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45323</v>
      </c>
      <c r="H395" s="11">
        <v>10</v>
      </c>
      <c r="I395" s="20" t="s">
        <v>259</v>
      </c>
      <c r="J395" s="11" t="s">
        <v>261</v>
      </c>
      <c r="K395" s="11" t="s">
        <v>1113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45323</v>
      </c>
      <c r="H396" s="11">
        <v>10</v>
      </c>
      <c r="I396" s="20" t="s">
        <v>259</v>
      </c>
      <c r="J396" s="11" t="s">
        <v>261</v>
      </c>
      <c r="K396" s="11" t="s">
        <v>1113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45323</v>
      </c>
      <c r="H397" s="11">
        <v>10</v>
      </c>
      <c r="I397" s="20" t="s">
        <v>259</v>
      </c>
      <c r="J397" s="11" t="s">
        <v>261</v>
      </c>
      <c r="K397" s="11" t="s">
        <v>1113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45323</v>
      </c>
      <c r="H398" s="11">
        <v>10</v>
      </c>
      <c r="I398" s="20" t="s">
        <v>259</v>
      </c>
      <c r="J398" s="11" t="s">
        <v>261</v>
      </c>
      <c r="K398" s="11" t="s">
        <v>1113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45323</v>
      </c>
      <c r="H399" s="11">
        <v>10</v>
      </c>
      <c r="I399" s="20" t="s">
        <v>259</v>
      </c>
      <c r="J399" s="11" t="s">
        <v>261</v>
      </c>
      <c r="K399" s="11" t="s">
        <v>1113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45323</v>
      </c>
      <c r="H400" s="11">
        <v>10</v>
      </c>
      <c r="I400" s="20" t="s">
        <v>259</v>
      </c>
      <c r="J400" s="11" t="s">
        <v>261</v>
      </c>
      <c r="K400" s="11" t="s">
        <v>1113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45323</v>
      </c>
      <c r="H401" s="11">
        <v>10</v>
      </c>
      <c r="I401" s="20" t="s">
        <v>259</v>
      </c>
      <c r="J401" s="11" t="s">
        <v>261</v>
      </c>
      <c r="K401" s="11" t="s">
        <v>1113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45323</v>
      </c>
      <c r="H402" s="11">
        <v>10</v>
      </c>
      <c r="I402" s="20" t="s">
        <v>259</v>
      </c>
      <c r="J402" s="11" t="s">
        <v>261</v>
      </c>
      <c r="K402" s="11" t="s">
        <v>1113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45323</v>
      </c>
      <c r="H403" s="11">
        <v>10</v>
      </c>
      <c r="I403" s="20" t="s">
        <v>259</v>
      </c>
      <c r="J403" s="11" t="s">
        <v>261</v>
      </c>
      <c r="K403" s="11" t="s">
        <v>1113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45323</v>
      </c>
      <c r="H404" s="11">
        <v>10</v>
      </c>
      <c r="I404" s="20" t="s">
        <v>259</v>
      </c>
      <c r="J404" s="11" t="s">
        <v>261</v>
      </c>
      <c r="K404" s="11" t="s">
        <v>1113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45323</v>
      </c>
      <c r="H405" s="11">
        <v>10</v>
      </c>
      <c r="I405" s="20" t="s">
        <v>259</v>
      </c>
      <c r="J405" s="11" t="s">
        <v>261</v>
      </c>
      <c r="K405" s="11" t="s">
        <v>1113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45323</v>
      </c>
      <c r="H406" s="11">
        <v>10</v>
      </c>
      <c r="I406" s="20" t="s">
        <v>259</v>
      </c>
      <c r="J406" s="11" t="s">
        <v>261</v>
      </c>
      <c r="K406" s="11" t="s">
        <v>1113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45323</v>
      </c>
      <c r="H407" s="11">
        <v>10</v>
      </c>
      <c r="I407" s="20" t="s">
        <v>259</v>
      </c>
      <c r="J407" s="11" t="s">
        <v>261</v>
      </c>
      <c r="K407" s="11" t="s">
        <v>1113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45323</v>
      </c>
      <c r="H408" s="11">
        <v>10</v>
      </c>
      <c r="I408" s="20" t="s">
        <v>259</v>
      </c>
      <c r="J408" s="11" t="s">
        <v>261</v>
      </c>
      <c r="K408" s="11" t="s">
        <v>1113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45323</v>
      </c>
      <c r="H409" s="11">
        <v>10</v>
      </c>
      <c r="I409" s="20" t="s">
        <v>259</v>
      </c>
      <c r="J409" s="11" t="s">
        <v>261</v>
      </c>
      <c r="K409" s="11" t="s">
        <v>1113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45323</v>
      </c>
      <c r="H410" s="11">
        <v>10</v>
      </c>
      <c r="I410" s="20" t="s">
        <v>259</v>
      </c>
      <c r="J410" s="11" t="s">
        <v>261</v>
      </c>
      <c r="K410" s="11" t="s">
        <v>1113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45323</v>
      </c>
      <c r="H411" s="11">
        <v>10</v>
      </c>
      <c r="I411" s="20" t="s">
        <v>259</v>
      </c>
      <c r="J411" s="11" t="s">
        <v>261</v>
      </c>
      <c r="K411" s="11" t="s">
        <v>1113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45323</v>
      </c>
      <c r="H412" s="11">
        <v>10</v>
      </c>
      <c r="I412" s="20" t="s">
        <v>259</v>
      </c>
      <c r="J412" s="11" t="s">
        <v>261</v>
      </c>
      <c r="K412" s="11" t="s">
        <v>1113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45323</v>
      </c>
      <c r="H413" s="11">
        <v>10</v>
      </c>
      <c r="I413" s="20" t="s">
        <v>259</v>
      </c>
      <c r="J413" s="11" t="s">
        <v>261</v>
      </c>
      <c r="K413" s="11" t="s">
        <v>1113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45323</v>
      </c>
      <c r="H414" s="11">
        <v>10</v>
      </c>
      <c r="I414" s="20" t="s">
        <v>259</v>
      </c>
      <c r="J414" s="11" t="s">
        <v>261</v>
      </c>
      <c r="K414" s="11" t="s">
        <v>1113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45323</v>
      </c>
      <c r="H415" s="11">
        <v>10</v>
      </c>
      <c r="I415" s="20" t="s">
        <v>259</v>
      </c>
      <c r="J415" s="11" t="s">
        <v>261</v>
      </c>
      <c r="K415" s="11" t="s">
        <v>1113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45323</v>
      </c>
      <c r="H416" s="11">
        <v>10</v>
      </c>
      <c r="I416" s="20" t="s">
        <v>259</v>
      </c>
      <c r="J416" s="11" t="s">
        <v>261</v>
      </c>
      <c r="K416" s="11" t="s">
        <v>1113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45323</v>
      </c>
      <c r="H417" s="11">
        <v>10</v>
      </c>
      <c r="I417" s="20" t="s">
        <v>259</v>
      </c>
      <c r="J417" s="11" t="s">
        <v>261</v>
      </c>
      <c r="K417" s="11" t="s">
        <v>1113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45323</v>
      </c>
      <c r="H418" s="11">
        <v>10</v>
      </c>
      <c r="I418" s="20" t="s">
        <v>259</v>
      </c>
      <c r="J418" s="11" t="s">
        <v>261</v>
      </c>
      <c r="K418" s="11" t="s">
        <v>1113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45323</v>
      </c>
      <c r="H419" s="11">
        <v>10</v>
      </c>
      <c r="I419" s="20" t="s">
        <v>259</v>
      </c>
      <c r="J419" s="11" t="s">
        <v>261</v>
      </c>
      <c r="K419" s="11" t="s">
        <v>1113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45323</v>
      </c>
      <c r="H420" s="11">
        <v>10</v>
      </c>
      <c r="I420" s="20" t="s">
        <v>259</v>
      </c>
      <c r="J420" s="11" t="s">
        <v>261</v>
      </c>
      <c r="K420" s="11" t="s">
        <v>1113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45323</v>
      </c>
      <c r="H421" s="11">
        <v>10</v>
      </c>
      <c r="I421" s="20" t="s">
        <v>259</v>
      </c>
      <c r="J421" s="11" t="s">
        <v>261</v>
      </c>
      <c r="K421" s="11" t="s">
        <v>1113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45323</v>
      </c>
      <c r="H422" s="11">
        <v>10</v>
      </c>
      <c r="I422" s="20" t="s">
        <v>259</v>
      </c>
      <c r="J422" s="11" t="s">
        <v>261</v>
      </c>
      <c r="K422" s="11" t="s">
        <v>1113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45323</v>
      </c>
      <c r="H423" s="11">
        <v>10</v>
      </c>
      <c r="I423" s="20" t="s">
        <v>259</v>
      </c>
      <c r="J423" s="11" t="s">
        <v>261</v>
      </c>
      <c r="K423" s="11" t="s">
        <v>1113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45323</v>
      </c>
      <c r="H424" s="11">
        <v>10</v>
      </c>
      <c r="I424" s="20" t="s">
        <v>259</v>
      </c>
      <c r="J424" s="11" t="s">
        <v>261</v>
      </c>
      <c r="K424" s="11" t="s">
        <v>1113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45323</v>
      </c>
      <c r="H425" s="11">
        <v>10</v>
      </c>
      <c r="I425" s="20" t="s">
        <v>259</v>
      </c>
      <c r="J425" s="11" t="s">
        <v>261</v>
      </c>
      <c r="K425" s="11" t="s">
        <v>1113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45323</v>
      </c>
      <c r="H426" s="11">
        <v>10</v>
      </c>
      <c r="I426" s="20" t="s">
        <v>259</v>
      </c>
      <c r="J426" s="11" t="s">
        <v>261</v>
      </c>
      <c r="K426" s="11" t="s">
        <v>1113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45323</v>
      </c>
      <c r="H427" s="11">
        <v>10</v>
      </c>
      <c r="I427" s="20" t="s">
        <v>259</v>
      </c>
      <c r="J427" s="11" t="s">
        <v>261</v>
      </c>
      <c r="K427" s="11" t="s">
        <v>1113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45323</v>
      </c>
      <c r="H428" s="11">
        <v>10</v>
      </c>
      <c r="I428" s="20" t="s">
        <v>259</v>
      </c>
      <c r="J428" s="11" t="s">
        <v>261</v>
      </c>
      <c r="K428" s="11" t="s">
        <v>1113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45323</v>
      </c>
      <c r="H429" s="11">
        <v>10</v>
      </c>
      <c r="I429" s="20" t="s">
        <v>259</v>
      </c>
      <c r="J429" s="11" t="s">
        <v>261</v>
      </c>
      <c r="K429" s="11" t="s">
        <v>1113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45323</v>
      </c>
      <c r="H430" s="11">
        <v>10</v>
      </c>
      <c r="I430" s="20" t="s">
        <v>259</v>
      </c>
      <c r="J430" s="11" t="s">
        <v>261</v>
      </c>
      <c r="K430" s="11" t="s">
        <v>1113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45323</v>
      </c>
      <c r="H431" s="11">
        <v>10</v>
      </c>
      <c r="I431" s="20" t="s">
        <v>259</v>
      </c>
      <c r="J431" s="11" t="s">
        <v>261</v>
      </c>
      <c r="K431" s="11" t="s">
        <v>1113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45323</v>
      </c>
      <c r="H432" s="11">
        <v>10</v>
      </c>
      <c r="I432" s="20" t="s">
        <v>259</v>
      </c>
      <c r="J432" s="11" t="s">
        <v>261</v>
      </c>
      <c r="K432" s="11" t="s">
        <v>1113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45323</v>
      </c>
      <c r="H433" s="11">
        <v>10</v>
      </c>
      <c r="I433" s="20" t="s">
        <v>259</v>
      </c>
      <c r="J433" s="11" t="s">
        <v>261</v>
      </c>
      <c r="K433" s="11" t="s">
        <v>1113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45323</v>
      </c>
      <c r="H434" s="11">
        <v>10</v>
      </c>
      <c r="I434" s="20" t="s">
        <v>259</v>
      </c>
      <c r="J434" s="11" t="s">
        <v>261</v>
      </c>
      <c r="K434" s="11" t="s">
        <v>1113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45323</v>
      </c>
      <c r="H435" s="11">
        <v>10</v>
      </c>
      <c r="I435" s="20" t="s">
        <v>259</v>
      </c>
      <c r="J435" s="11" t="s">
        <v>261</v>
      </c>
      <c r="K435" s="11" t="s">
        <v>1113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45323</v>
      </c>
      <c r="H436" s="11">
        <v>10</v>
      </c>
      <c r="I436" s="20" t="s">
        <v>259</v>
      </c>
      <c r="J436" s="11" t="s">
        <v>261</v>
      </c>
      <c r="K436" s="11" t="s">
        <v>1113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45323</v>
      </c>
      <c r="H437" s="11">
        <v>10</v>
      </c>
      <c r="I437" s="20" t="s">
        <v>259</v>
      </c>
      <c r="J437" s="11" t="s">
        <v>261</v>
      </c>
      <c r="K437" s="11" t="s">
        <v>1113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45323</v>
      </c>
      <c r="H438" s="11">
        <v>10</v>
      </c>
      <c r="I438" s="20" t="s">
        <v>259</v>
      </c>
      <c r="J438" s="11" t="s">
        <v>261</v>
      </c>
      <c r="K438" s="11" t="s">
        <v>1113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45323</v>
      </c>
      <c r="H439" s="11">
        <v>10</v>
      </c>
      <c r="I439" s="20" t="s">
        <v>259</v>
      </c>
      <c r="J439" s="11" t="s">
        <v>261</v>
      </c>
      <c r="K439" s="11" t="s">
        <v>1113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45323</v>
      </c>
      <c r="H440" s="11">
        <v>10</v>
      </c>
      <c r="I440" s="20" t="s">
        <v>259</v>
      </c>
      <c r="J440" s="11" t="s">
        <v>261</v>
      </c>
      <c r="K440" s="11" t="s">
        <v>1113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45323</v>
      </c>
      <c r="H441" s="11">
        <v>10</v>
      </c>
      <c r="I441" s="20" t="s">
        <v>259</v>
      </c>
      <c r="J441" s="11" t="s">
        <v>261</v>
      </c>
      <c r="K441" s="11" t="s">
        <v>1113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45323</v>
      </c>
      <c r="H442" s="11">
        <v>10</v>
      </c>
      <c r="I442" s="20" t="s">
        <v>259</v>
      </c>
      <c r="J442" s="11" t="s">
        <v>261</v>
      </c>
      <c r="K442" s="11" t="s">
        <v>1113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45323</v>
      </c>
      <c r="H443" s="11">
        <v>10</v>
      </c>
      <c r="I443" s="20" t="s">
        <v>259</v>
      </c>
      <c r="J443" s="11" t="s">
        <v>261</v>
      </c>
      <c r="K443" s="11" t="s">
        <v>1113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45323</v>
      </c>
      <c r="H444" s="11">
        <v>10</v>
      </c>
      <c r="I444" s="20" t="s">
        <v>259</v>
      </c>
      <c r="J444" s="11" t="s">
        <v>261</v>
      </c>
      <c r="K444" s="11" t="s">
        <v>1113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45323</v>
      </c>
      <c r="H445" s="11">
        <v>10</v>
      </c>
      <c r="I445" s="20" t="s">
        <v>259</v>
      </c>
      <c r="J445" s="11" t="s">
        <v>261</v>
      </c>
      <c r="K445" s="11" t="s">
        <v>1113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45323</v>
      </c>
      <c r="H446" s="11">
        <v>10</v>
      </c>
      <c r="I446" s="20" t="s">
        <v>259</v>
      </c>
      <c r="J446" s="11" t="s">
        <v>261</v>
      </c>
      <c r="K446" s="11" t="s">
        <v>1113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45323</v>
      </c>
      <c r="H447" s="11">
        <v>10</v>
      </c>
      <c r="I447" s="20" t="s">
        <v>259</v>
      </c>
      <c r="J447" s="11" t="s">
        <v>261</v>
      </c>
      <c r="K447" s="11" t="s">
        <v>1113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45323</v>
      </c>
      <c r="H448" s="11">
        <v>10</v>
      </c>
      <c r="I448" s="20" t="s">
        <v>259</v>
      </c>
      <c r="J448" s="11" t="s">
        <v>261</v>
      </c>
      <c r="K448" s="11" t="s">
        <v>1113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45323</v>
      </c>
      <c r="H449" s="11">
        <v>10</v>
      </c>
      <c r="I449" s="20" t="s">
        <v>259</v>
      </c>
      <c r="J449" s="11" t="s">
        <v>261</v>
      </c>
      <c r="K449" s="11" t="s">
        <v>1113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45323</v>
      </c>
      <c r="H450" s="11">
        <v>10</v>
      </c>
      <c r="I450" s="20" t="s">
        <v>259</v>
      </c>
      <c r="J450" s="11" t="s">
        <v>261</v>
      </c>
      <c r="K450" s="11" t="s">
        <v>1113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45323</v>
      </c>
      <c r="H451" s="11">
        <v>10</v>
      </c>
      <c r="I451" s="20" t="s">
        <v>259</v>
      </c>
      <c r="J451" s="11" t="s">
        <v>261</v>
      </c>
      <c r="K451" s="11" t="s">
        <v>1113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45323</v>
      </c>
      <c r="H452" s="11">
        <v>10</v>
      </c>
      <c r="I452" s="20" t="s">
        <v>259</v>
      </c>
      <c r="J452" s="11" t="s">
        <v>261</v>
      </c>
      <c r="K452" s="11" t="s">
        <v>1113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45323</v>
      </c>
      <c r="H453" s="11">
        <v>10</v>
      </c>
      <c r="I453" s="20" t="s">
        <v>259</v>
      </c>
      <c r="J453" s="11" t="s">
        <v>261</v>
      </c>
      <c r="K453" s="11" t="s">
        <v>1113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45323</v>
      </c>
      <c r="H454" s="11">
        <v>10</v>
      </c>
      <c r="I454" s="20" t="s">
        <v>259</v>
      </c>
      <c r="J454" s="11" t="s">
        <v>261</v>
      </c>
      <c r="K454" s="11" t="s">
        <v>1113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45323</v>
      </c>
      <c r="H455" s="11">
        <v>10</v>
      </c>
      <c r="I455" s="20" t="s">
        <v>259</v>
      </c>
      <c r="J455" s="11" t="s">
        <v>261</v>
      </c>
      <c r="K455" s="11" t="s">
        <v>1113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45323</v>
      </c>
      <c r="H456" s="11">
        <v>10</v>
      </c>
      <c r="I456" s="20" t="s">
        <v>259</v>
      </c>
      <c r="J456" s="11" t="s">
        <v>261</v>
      </c>
      <c r="K456" s="11" t="s">
        <v>1113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45323</v>
      </c>
      <c r="H457" s="11">
        <v>10</v>
      </c>
      <c r="I457" s="20" t="s">
        <v>259</v>
      </c>
      <c r="J457" s="11" t="s">
        <v>261</v>
      </c>
      <c r="K457" s="11" t="s">
        <v>1113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45323</v>
      </c>
      <c r="H458" s="11">
        <v>10</v>
      </c>
      <c r="I458" s="20" t="s">
        <v>259</v>
      </c>
      <c r="J458" s="11" t="s">
        <v>261</v>
      </c>
      <c r="K458" s="11" t="s">
        <v>1113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45323</v>
      </c>
      <c r="H459" s="11">
        <v>10</v>
      </c>
      <c r="I459" s="20" t="s">
        <v>259</v>
      </c>
      <c r="J459" s="11" t="s">
        <v>261</v>
      </c>
      <c r="K459" s="11" t="s">
        <v>1113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45323</v>
      </c>
      <c r="H460" s="11">
        <v>10</v>
      </c>
      <c r="I460" s="20" t="s">
        <v>259</v>
      </c>
      <c r="J460" s="11" t="s">
        <v>261</v>
      </c>
      <c r="K460" s="11" t="s">
        <v>1113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45323</v>
      </c>
      <c r="H461" s="11">
        <v>10</v>
      </c>
      <c r="I461" s="20" t="s">
        <v>259</v>
      </c>
      <c r="J461" s="11" t="s">
        <v>261</v>
      </c>
      <c r="K461" s="11" t="s">
        <v>1113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45323</v>
      </c>
      <c r="H462" s="11">
        <v>10</v>
      </c>
      <c r="I462" s="20" t="s">
        <v>259</v>
      </c>
      <c r="J462" s="11" t="s">
        <v>261</v>
      </c>
      <c r="K462" s="11" t="s">
        <v>1113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45323</v>
      </c>
      <c r="H463" s="11">
        <v>10</v>
      </c>
      <c r="I463" s="20" t="s">
        <v>259</v>
      </c>
      <c r="J463" s="11" t="s">
        <v>261</v>
      </c>
      <c r="K463" s="11" t="s">
        <v>1113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45323</v>
      </c>
      <c r="H464" s="11">
        <v>10</v>
      </c>
      <c r="I464" s="20" t="s">
        <v>259</v>
      </c>
      <c r="J464" s="11" t="s">
        <v>261</v>
      </c>
      <c r="K464" s="11" t="s">
        <v>1113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45323</v>
      </c>
      <c r="H465" s="11">
        <v>10</v>
      </c>
      <c r="I465" s="20" t="s">
        <v>259</v>
      </c>
      <c r="J465" s="11" t="s">
        <v>261</v>
      </c>
      <c r="K465" s="11" t="s">
        <v>1113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45323</v>
      </c>
      <c r="H466" s="11">
        <v>10</v>
      </c>
      <c r="I466" s="20" t="s">
        <v>259</v>
      </c>
      <c r="J466" s="11" t="s">
        <v>261</v>
      </c>
      <c r="K466" s="11" t="s">
        <v>1113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45323</v>
      </c>
      <c r="H467" s="11">
        <v>10</v>
      </c>
      <c r="I467" s="20" t="s">
        <v>259</v>
      </c>
      <c r="J467" s="11" t="s">
        <v>261</v>
      </c>
      <c r="K467" s="11" t="s">
        <v>1113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45323</v>
      </c>
      <c r="H468" s="11">
        <v>10</v>
      </c>
      <c r="I468" s="20" t="s">
        <v>259</v>
      </c>
      <c r="J468" s="11" t="s">
        <v>261</v>
      </c>
      <c r="K468" s="11" t="s">
        <v>1113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45323</v>
      </c>
      <c r="H469" s="11">
        <v>10</v>
      </c>
      <c r="I469" s="20" t="s">
        <v>259</v>
      </c>
      <c r="J469" s="11" t="s">
        <v>261</v>
      </c>
      <c r="K469" s="11" t="s">
        <v>1113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45323</v>
      </c>
      <c r="H470" s="11">
        <v>10</v>
      </c>
      <c r="I470" s="20" t="s">
        <v>259</v>
      </c>
      <c r="J470" s="11" t="s">
        <v>261</v>
      </c>
      <c r="K470" s="11" t="s">
        <v>1113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45323</v>
      </c>
      <c r="H471" s="11">
        <v>10</v>
      </c>
      <c r="I471" s="20" t="s">
        <v>259</v>
      </c>
      <c r="J471" s="11" t="s">
        <v>261</v>
      </c>
      <c r="K471" s="11" t="s">
        <v>1113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45323</v>
      </c>
      <c r="H472" s="11">
        <v>10</v>
      </c>
      <c r="I472" s="20" t="s">
        <v>259</v>
      </c>
      <c r="J472" s="11" t="s">
        <v>261</v>
      </c>
      <c r="K472" s="11" t="s">
        <v>1113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45323</v>
      </c>
      <c r="H473" s="11">
        <v>10</v>
      </c>
      <c r="I473" s="20" t="s">
        <v>259</v>
      </c>
      <c r="J473" s="11" t="s">
        <v>261</v>
      </c>
      <c r="K473" s="11" t="s">
        <v>1113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45323</v>
      </c>
      <c r="H474" s="11">
        <v>10</v>
      </c>
      <c r="I474" s="20" t="s">
        <v>259</v>
      </c>
      <c r="J474" s="11" t="s">
        <v>261</v>
      </c>
      <c r="K474" s="11" t="s">
        <v>1113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45323</v>
      </c>
      <c r="H475" s="11">
        <v>10</v>
      </c>
      <c r="I475" s="20" t="s">
        <v>259</v>
      </c>
      <c r="J475" s="11" t="s">
        <v>261</v>
      </c>
      <c r="K475" s="11" t="s">
        <v>1113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45323</v>
      </c>
      <c r="H476" s="11">
        <v>10</v>
      </c>
      <c r="I476" s="20" t="s">
        <v>259</v>
      </c>
      <c r="J476" s="11" t="s">
        <v>261</v>
      </c>
      <c r="K476" s="11" t="s">
        <v>1113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45323</v>
      </c>
      <c r="H477" s="11">
        <v>10</v>
      </c>
      <c r="I477" s="20" t="s">
        <v>259</v>
      </c>
      <c r="J477" s="11" t="s">
        <v>261</v>
      </c>
      <c r="K477" s="11" t="s">
        <v>1113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45323</v>
      </c>
      <c r="H478" s="11">
        <v>10</v>
      </c>
      <c r="I478" s="20" t="s">
        <v>259</v>
      </c>
      <c r="J478" s="11" t="s">
        <v>261</v>
      </c>
      <c r="K478" s="11" t="s">
        <v>1113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45323</v>
      </c>
      <c r="H479" s="11">
        <v>10</v>
      </c>
      <c r="I479" s="20" t="s">
        <v>259</v>
      </c>
      <c r="J479" s="11" t="s">
        <v>261</v>
      </c>
      <c r="K479" s="11" t="s">
        <v>1113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45323</v>
      </c>
      <c r="H480" s="11">
        <v>10</v>
      </c>
      <c r="I480" s="20" t="s">
        <v>259</v>
      </c>
      <c r="J480" s="11" t="s">
        <v>261</v>
      </c>
      <c r="K480" s="11" t="s">
        <v>1113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45323</v>
      </c>
      <c r="H481" s="11">
        <v>10</v>
      </c>
      <c r="I481" s="20" t="s">
        <v>259</v>
      </c>
      <c r="J481" s="11" t="s">
        <v>261</v>
      </c>
      <c r="K481" s="11" t="s">
        <v>1113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45323</v>
      </c>
      <c r="H482" s="11">
        <v>10</v>
      </c>
      <c r="I482" s="20" t="s">
        <v>259</v>
      </c>
      <c r="J482" s="11" t="s">
        <v>261</v>
      </c>
      <c r="K482" s="11" t="s">
        <v>1113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45323</v>
      </c>
      <c r="H483" s="11">
        <v>10</v>
      </c>
      <c r="I483" s="20" t="s">
        <v>259</v>
      </c>
      <c r="J483" s="11" t="s">
        <v>261</v>
      </c>
      <c r="K483" s="11" t="s">
        <v>1113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45323</v>
      </c>
      <c r="H484" s="11">
        <v>10</v>
      </c>
      <c r="I484" s="20" t="s">
        <v>259</v>
      </c>
      <c r="J484" s="11" t="s">
        <v>261</v>
      </c>
      <c r="K484" s="11" t="s">
        <v>1113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45323</v>
      </c>
      <c r="H485" s="11">
        <v>10</v>
      </c>
      <c r="I485" s="20" t="s">
        <v>259</v>
      </c>
      <c r="J485" s="11" t="s">
        <v>261</v>
      </c>
      <c r="K485" s="11" t="s">
        <v>1113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45323</v>
      </c>
      <c r="H486" s="11">
        <v>10</v>
      </c>
      <c r="I486" s="20" t="s">
        <v>259</v>
      </c>
      <c r="J486" s="11" t="s">
        <v>261</v>
      </c>
      <c r="K486" s="11" t="s">
        <v>1113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45323</v>
      </c>
      <c r="H487" s="11">
        <v>10</v>
      </c>
      <c r="I487" s="20" t="s">
        <v>259</v>
      </c>
      <c r="J487" s="11" t="s">
        <v>261</v>
      </c>
      <c r="K487" s="11" t="s">
        <v>1113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45323</v>
      </c>
      <c r="H488" s="11">
        <v>10</v>
      </c>
      <c r="I488" s="20" t="s">
        <v>259</v>
      </c>
      <c r="J488" s="11" t="s">
        <v>261</v>
      </c>
      <c r="K488" s="11" t="s">
        <v>1113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45323</v>
      </c>
      <c r="H489" s="11">
        <v>10</v>
      </c>
      <c r="I489" s="20" t="s">
        <v>259</v>
      </c>
      <c r="J489" s="11" t="s">
        <v>261</v>
      </c>
      <c r="K489" s="11" t="s">
        <v>1113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45323</v>
      </c>
      <c r="H490" s="11">
        <v>10</v>
      </c>
      <c r="I490" s="20" t="s">
        <v>259</v>
      </c>
      <c r="J490" s="11" t="s">
        <v>261</v>
      </c>
      <c r="K490" s="11" t="s">
        <v>1113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45323</v>
      </c>
      <c r="H491" s="11">
        <v>10</v>
      </c>
      <c r="I491" s="20" t="s">
        <v>259</v>
      </c>
      <c r="J491" s="11" t="s">
        <v>261</v>
      </c>
      <c r="K491" s="11" t="s">
        <v>1113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45323</v>
      </c>
      <c r="H492" s="11">
        <v>10</v>
      </c>
      <c r="I492" s="20" t="s">
        <v>259</v>
      </c>
      <c r="J492" s="11" t="s">
        <v>261</v>
      </c>
      <c r="K492" s="11" t="s">
        <v>1113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45323</v>
      </c>
      <c r="H493" s="11">
        <v>10</v>
      </c>
      <c r="I493" s="20" t="s">
        <v>259</v>
      </c>
      <c r="J493" s="11" t="s">
        <v>261</v>
      </c>
      <c r="K493" s="11" t="s">
        <v>1113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45323</v>
      </c>
      <c r="H494" s="11">
        <v>10</v>
      </c>
      <c r="I494" s="20" t="s">
        <v>259</v>
      </c>
      <c r="J494" s="11" t="s">
        <v>261</v>
      </c>
      <c r="K494" s="11" t="s">
        <v>1113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45323</v>
      </c>
      <c r="H495" s="11">
        <v>10</v>
      </c>
      <c r="I495" s="20" t="s">
        <v>259</v>
      </c>
      <c r="J495" s="11" t="s">
        <v>261</v>
      </c>
      <c r="K495" s="11" t="s">
        <v>1113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45323</v>
      </c>
      <c r="H496" s="11">
        <v>10</v>
      </c>
      <c r="I496" s="20" t="s">
        <v>259</v>
      </c>
      <c r="J496" s="11" t="s">
        <v>261</v>
      </c>
      <c r="K496" s="11" t="s">
        <v>1113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45323</v>
      </c>
      <c r="H497" s="11">
        <v>10</v>
      </c>
      <c r="I497" s="20" t="s">
        <v>259</v>
      </c>
      <c r="J497" s="11" t="s">
        <v>261</v>
      </c>
      <c r="K497" s="11" t="s">
        <v>1113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45323</v>
      </c>
      <c r="H498" s="11">
        <v>10</v>
      </c>
      <c r="I498" s="20" t="s">
        <v>259</v>
      </c>
      <c r="J498" s="11" t="s">
        <v>261</v>
      </c>
      <c r="K498" s="11" t="s">
        <v>1113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45323</v>
      </c>
      <c r="H499" s="11">
        <v>10</v>
      </c>
      <c r="I499" s="20" t="s">
        <v>259</v>
      </c>
      <c r="J499" s="11" t="s">
        <v>261</v>
      </c>
      <c r="K499" s="11" t="s">
        <v>1113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45323</v>
      </c>
      <c r="H500" s="11">
        <v>10</v>
      </c>
      <c r="I500" s="20" t="s">
        <v>259</v>
      </c>
      <c r="J500" s="11" t="s">
        <v>261</v>
      </c>
      <c r="K500" s="11" t="s">
        <v>1113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45323</v>
      </c>
      <c r="H501" s="11">
        <v>10</v>
      </c>
      <c r="I501" s="20" t="s">
        <v>259</v>
      </c>
      <c r="J501" s="11" t="s">
        <v>261</v>
      </c>
      <c r="K501" s="11" t="s">
        <v>1113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45323</v>
      </c>
      <c r="H502" s="11">
        <v>10</v>
      </c>
      <c r="I502" s="20" t="s">
        <v>259</v>
      </c>
      <c r="J502" s="11" t="s">
        <v>261</v>
      </c>
      <c r="K502" s="11" t="s">
        <v>1113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45323</v>
      </c>
      <c r="H503" s="11">
        <v>10</v>
      </c>
      <c r="I503" s="20" t="s">
        <v>259</v>
      </c>
      <c r="J503" s="11" t="s">
        <v>261</v>
      </c>
      <c r="K503" s="11" t="s">
        <v>1113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45323</v>
      </c>
      <c r="H504" s="11">
        <v>10</v>
      </c>
      <c r="I504" s="20" t="s">
        <v>259</v>
      </c>
      <c r="J504" s="11" t="s">
        <v>261</v>
      </c>
      <c r="K504" s="11" t="s">
        <v>1113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45323</v>
      </c>
      <c r="H505" s="11">
        <v>10</v>
      </c>
      <c r="I505" s="20" t="s">
        <v>259</v>
      </c>
      <c r="J505" s="11" t="s">
        <v>261</v>
      </c>
      <c r="K505" s="11" t="s">
        <v>1113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45323</v>
      </c>
      <c r="H506" s="11">
        <v>10</v>
      </c>
      <c r="I506" s="20" t="s">
        <v>259</v>
      </c>
      <c r="J506" s="11" t="s">
        <v>261</v>
      </c>
      <c r="K506" s="11" t="s">
        <v>1113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45323</v>
      </c>
      <c r="H507" s="11">
        <v>10</v>
      </c>
      <c r="I507" s="20" t="s">
        <v>259</v>
      </c>
      <c r="J507" s="11" t="s">
        <v>261</v>
      </c>
      <c r="K507" s="11" t="s">
        <v>1113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45323</v>
      </c>
      <c r="H508" s="11">
        <v>10</v>
      </c>
      <c r="I508" s="20" t="s">
        <v>259</v>
      </c>
      <c r="J508" s="11" t="s">
        <v>261</v>
      </c>
      <c r="K508" s="11" t="s">
        <v>1113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45323</v>
      </c>
      <c r="H509" s="11">
        <v>10</v>
      </c>
      <c r="I509" s="20" t="s">
        <v>259</v>
      </c>
      <c r="J509" s="11" t="s">
        <v>261</v>
      </c>
      <c r="K509" s="11" t="s">
        <v>1113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45323</v>
      </c>
      <c r="H510" s="11">
        <v>10</v>
      </c>
      <c r="I510" s="20" t="s">
        <v>259</v>
      </c>
      <c r="J510" s="11" t="s">
        <v>261</v>
      </c>
      <c r="K510" s="11" t="s">
        <v>1113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45323</v>
      </c>
      <c r="H511" s="11">
        <v>10</v>
      </c>
      <c r="I511" s="20" t="s">
        <v>259</v>
      </c>
      <c r="J511" s="11" t="s">
        <v>261</v>
      </c>
      <c r="K511" s="11" t="s">
        <v>1113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1058</v>
      </c>
      <c r="F512" s="10">
        <v>42036</v>
      </c>
      <c r="G512" s="10">
        <v>45323</v>
      </c>
      <c r="H512" s="11">
        <v>10</v>
      </c>
      <c r="I512" s="20" t="s">
        <v>259</v>
      </c>
      <c r="J512" s="11" t="s">
        <v>261</v>
      </c>
      <c r="K512" s="11" t="s">
        <v>1113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1059</v>
      </c>
      <c r="F513" s="10">
        <v>42036</v>
      </c>
      <c r="G513" s="10">
        <v>45323</v>
      </c>
      <c r="H513" s="11">
        <v>10</v>
      </c>
      <c r="I513" s="20" t="s">
        <v>259</v>
      </c>
      <c r="J513" s="11" t="s">
        <v>261</v>
      </c>
      <c r="K513" s="11" t="s">
        <v>1113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1060</v>
      </c>
      <c r="F514" s="10">
        <v>42036</v>
      </c>
      <c r="G514" s="10">
        <v>45323</v>
      </c>
      <c r="H514" s="11">
        <v>10</v>
      </c>
      <c r="I514" s="20" t="s">
        <v>259</v>
      </c>
      <c r="J514" s="11" t="s">
        <v>261</v>
      </c>
      <c r="K514" s="11" t="s">
        <v>1113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1061</v>
      </c>
      <c r="F515" s="10">
        <v>42036</v>
      </c>
      <c r="G515" s="10">
        <v>45323</v>
      </c>
      <c r="H515" s="11">
        <v>10</v>
      </c>
      <c r="I515" s="20" t="s">
        <v>259</v>
      </c>
      <c r="J515" s="11" t="s">
        <v>261</v>
      </c>
      <c r="K515" s="11" t="s">
        <v>1113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1062</v>
      </c>
      <c r="F516" s="10">
        <v>42036</v>
      </c>
      <c r="G516" s="10">
        <v>45323</v>
      </c>
      <c r="H516" s="11">
        <v>10</v>
      </c>
      <c r="I516" s="20" t="s">
        <v>259</v>
      </c>
      <c r="J516" s="11" t="s">
        <v>261</v>
      </c>
      <c r="K516" s="11" t="s">
        <v>1113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1063</v>
      </c>
      <c r="F517" s="10">
        <v>42036</v>
      </c>
      <c r="G517" s="10">
        <v>45323</v>
      </c>
      <c r="H517" s="11">
        <v>10</v>
      </c>
      <c r="I517" s="20" t="s">
        <v>259</v>
      </c>
      <c r="J517" s="11" t="s">
        <v>261</v>
      </c>
      <c r="K517" s="11" t="s">
        <v>1113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1064</v>
      </c>
      <c r="F518" s="10">
        <v>42036</v>
      </c>
      <c r="G518" s="10">
        <v>45323</v>
      </c>
      <c r="H518" s="11">
        <v>10</v>
      </c>
      <c r="I518" s="20" t="s">
        <v>259</v>
      </c>
      <c r="J518" s="11" t="s">
        <v>261</v>
      </c>
      <c r="K518" s="11" t="s">
        <v>1113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1065</v>
      </c>
      <c r="F519" s="10">
        <v>42036</v>
      </c>
      <c r="G519" s="10">
        <v>45323</v>
      </c>
      <c r="H519" s="11">
        <v>10</v>
      </c>
      <c r="I519" s="20" t="s">
        <v>259</v>
      </c>
      <c r="J519" s="11" t="s">
        <v>261</v>
      </c>
      <c r="K519" s="11" t="s">
        <v>1113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1066</v>
      </c>
      <c r="F520" s="10">
        <v>42036</v>
      </c>
      <c r="G520" s="10">
        <v>45323</v>
      </c>
      <c r="H520" s="11">
        <v>10</v>
      </c>
      <c r="I520" s="20" t="s">
        <v>259</v>
      </c>
      <c r="J520" s="11" t="s">
        <v>261</v>
      </c>
      <c r="K520" s="11" t="s">
        <v>1113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1067</v>
      </c>
      <c r="F521" s="10">
        <v>42036</v>
      </c>
      <c r="G521" s="10">
        <v>45323</v>
      </c>
      <c r="H521" s="11">
        <v>10</v>
      </c>
      <c r="I521" s="20" t="s">
        <v>259</v>
      </c>
      <c r="J521" s="11" t="s">
        <v>261</v>
      </c>
      <c r="K521" s="11" t="s">
        <v>1113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1068</v>
      </c>
      <c r="F522" s="10">
        <v>42036</v>
      </c>
      <c r="G522" s="10">
        <v>45323</v>
      </c>
      <c r="H522" s="11">
        <v>10</v>
      </c>
      <c r="I522" s="20" t="s">
        <v>259</v>
      </c>
      <c r="J522" s="11" t="s">
        <v>261</v>
      </c>
      <c r="K522" s="11" t="s">
        <v>1113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1069</v>
      </c>
      <c r="F523" s="10">
        <v>42036</v>
      </c>
      <c r="G523" s="10">
        <v>45323</v>
      </c>
      <c r="H523" s="11">
        <v>10</v>
      </c>
      <c r="I523" s="20" t="s">
        <v>259</v>
      </c>
      <c r="J523" s="11" t="s">
        <v>261</v>
      </c>
      <c r="K523" s="11" t="s">
        <v>1113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1070</v>
      </c>
      <c r="F524" s="10">
        <v>42036</v>
      </c>
      <c r="G524" s="10">
        <v>45323</v>
      </c>
      <c r="H524" s="11">
        <v>10</v>
      </c>
      <c r="I524" s="20" t="s">
        <v>259</v>
      </c>
      <c r="J524" s="11" t="s">
        <v>261</v>
      </c>
      <c r="K524" s="11" t="s">
        <v>1113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1071</v>
      </c>
      <c r="F525" s="10">
        <v>42036</v>
      </c>
      <c r="G525" s="10">
        <v>45323</v>
      </c>
      <c r="H525" s="11">
        <v>10</v>
      </c>
      <c r="I525" s="20" t="s">
        <v>259</v>
      </c>
      <c r="J525" s="11" t="s">
        <v>261</v>
      </c>
      <c r="K525" s="11" t="s">
        <v>1113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1072</v>
      </c>
      <c r="F526" s="10">
        <v>42036</v>
      </c>
      <c r="G526" s="10">
        <v>45323</v>
      </c>
      <c r="H526" s="11">
        <v>10</v>
      </c>
      <c r="I526" s="20" t="s">
        <v>259</v>
      </c>
      <c r="J526" s="11" t="s">
        <v>261</v>
      </c>
      <c r="K526" s="11" t="s">
        <v>1113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1073</v>
      </c>
      <c r="F527" s="10">
        <v>42036</v>
      </c>
      <c r="G527" s="10">
        <v>45323</v>
      </c>
      <c r="H527" s="11">
        <v>10</v>
      </c>
      <c r="I527" s="20" t="s">
        <v>259</v>
      </c>
      <c r="J527" s="11" t="s">
        <v>261</v>
      </c>
      <c r="K527" s="11" t="s">
        <v>1113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1074</v>
      </c>
      <c r="F528" s="10">
        <v>42036</v>
      </c>
      <c r="G528" s="10">
        <v>45323</v>
      </c>
      <c r="H528" s="11">
        <v>10</v>
      </c>
      <c r="I528" s="20" t="s">
        <v>259</v>
      </c>
      <c r="J528" s="11" t="s">
        <v>261</v>
      </c>
      <c r="K528" s="11" t="s">
        <v>1113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1075</v>
      </c>
      <c r="F529" s="10">
        <v>42036</v>
      </c>
      <c r="G529" s="10">
        <v>45323</v>
      </c>
      <c r="H529" s="11">
        <v>10</v>
      </c>
      <c r="I529" s="20" t="s">
        <v>259</v>
      </c>
      <c r="J529" s="11" t="s">
        <v>261</v>
      </c>
      <c r="K529" s="11" t="s">
        <v>1113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1076</v>
      </c>
      <c r="F530" s="10">
        <v>42036</v>
      </c>
      <c r="G530" s="10">
        <v>45323</v>
      </c>
      <c r="H530" s="11">
        <v>10</v>
      </c>
      <c r="I530" s="20" t="s">
        <v>259</v>
      </c>
      <c r="J530" s="11" t="s">
        <v>261</v>
      </c>
      <c r="K530" s="11" t="s">
        <v>1113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1077</v>
      </c>
      <c r="F531" s="10">
        <v>42036</v>
      </c>
      <c r="G531" s="10">
        <v>45323</v>
      </c>
      <c r="H531" s="11">
        <v>10</v>
      </c>
      <c r="I531" s="20" t="s">
        <v>259</v>
      </c>
      <c r="J531" s="11" t="s">
        <v>261</v>
      </c>
      <c r="K531" s="11" t="s">
        <v>1113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1078</v>
      </c>
      <c r="F532" s="10">
        <v>42036</v>
      </c>
      <c r="G532" s="10">
        <v>45323</v>
      </c>
      <c r="H532" s="11">
        <v>10</v>
      </c>
      <c r="I532" s="20" t="s">
        <v>259</v>
      </c>
      <c r="J532" s="11" t="s">
        <v>261</v>
      </c>
      <c r="K532" s="11" t="s">
        <v>1113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1079</v>
      </c>
      <c r="F533" s="10">
        <v>42036</v>
      </c>
      <c r="G533" s="10">
        <v>45323</v>
      </c>
      <c r="H533" s="11">
        <v>10</v>
      </c>
      <c r="I533" s="20" t="s">
        <v>259</v>
      </c>
      <c r="J533" s="11" t="s">
        <v>261</v>
      </c>
      <c r="K533" s="11" t="s">
        <v>1113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1080</v>
      </c>
      <c r="F534" s="10">
        <v>42036</v>
      </c>
      <c r="G534" s="10">
        <v>45323</v>
      </c>
      <c r="H534" s="11">
        <v>10</v>
      </c>
      <c r="I534" s="20" t="s">
        <v>259</v>
      </c>
      <c r="J534" s="11" t="s">
        <v>261</v>
      </c>
      <c r="K534" s="11" t="s">
        <v>1113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1081</v>
      </c>
      <c r="F535" s="10">
        <v>42036</v>
      </c>
      <c r="G535" s="10">
        <v>45323</v>
      </c>
      <c r="H535" s="11">
        <v>10</v>
      </c>
      <c r="I535" s="20" t="s">
        <v>259</v>
      </c>
      <c r="J535" s="11" t="s">
        <v>261</v>
      </c>
      <c r="K535" s="11" t="s">
        <v>1113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1082</v>
      </c>
      <c r="F536" s="10">
        <v>42036</v>
      </c>
      <c r="G536" s="10">
        <v>45323</v>
      </c>
      <c r="H536" s="11">
        <v>10</v>
      </c>
      <c r="I536" s="20" t="s">
        <v>259</v>
      </c>
      <c r="J536" s="11" t="s">
        <v>261</v>
      </c>
      <c r="K536" s="11" t="s">
        <v>1113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1083</v>
      </c>
      <c r="F537" s="10">
        <v>42036</v>
      </c>
      <c r="G537" s="10">
        <v>45323</v>
      </c>
      <c r="H537" s="11">
        <v>10</v>
      </c>
      <c r="I537" s="20" t="s">
        <v>259</v>
      </c>
      <c r="J537" s="11" t="s">
        <v>261</v>
      </c>
      <c r="K537" s="11" t="s">
        <v>1113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1084</v>
      </c>
      <c r="F538" s="10">
        <v>42036</v>
      </c>
      <c r="G538" s="10">
        <v>45323</v>
      </c>
      <c r="H538" s="11">
        <v>10</v>
      </c>
      <c r="I538" s="20" t="s">
        <v>259</v>
      </c>
      <c r="J538" s="11" t="s">
        <v>261</v>
      </c>
      <c r="K538" s="11" t="s">
        <v>1113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1085</v>
      </c>
      <c r="F539" s="10">
        <v>42036</v>
      </c>
      <c r="G539" s="10">
        <v>45323</v>
      </c>
      <c r="H539" s="11">
        <v>10</v>
      </c>
      <c r="I539" s="20" t="s">
        <v>259</v>
      </c>
      <c r="J539" s="11" t="s">
        <v>261</v>
      </c>
      <c r="K539" s="11" t="s">
        <v>1113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1086</v>
      </c>
      <c r="F540" s="10">
        <v>42036</v>
      </c>
      <c r="G540" s="10">
        <v>45323</v>
      </c>
      <c r="H540" s="11">
        <v>10</v>
      </c>
      <c r="I540" s="20" t="s">
        <v>259</v>
      </c>
      <c r="J540" s="11" t="s">
        <v>261</v>
      </c>
      <c r="K540" s="11" t="s">
        <v>1113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1087</v>
      </c>
      <c r="F541" s="10">
        <v>42036</v>
      </c>
      <c r="G541" s="10">
        <v>45323</v>
      </c>
      <c r="H541" s="11">
        <v>10</v>
      </c>
      <c r="I541" s="20" t="s">
        <v>259</v>
      </c>
      <c r="J541" s="11" t="s">
        <v>261</v>
      </c>
      <c r="K541" s="11" t="s">
        <v>1113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1088</v>
      </c>
      <c r="F542" s="10">
        <v>42036</v>
      </c>
      <c r="G542" s="10">
        <v>45323</v>
      </c>
      <c r="H542" s="11">
        <v>10</v>
      </c>
      <c r="I542" s="20" t="s">
        <v>259</v>
      </c>
      <c r="J542" s="11" t="s">
        <v>261</v>
      </c>
      <c r="K542" s="11" t="s">
        <v>1113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1089</v>
      </c>
      <c r="F543" s="10">
        <v>42036</v>
      </c>
      <c r="G543" s="10">
        <v>45323</v>
      </c>
      <c r="H543" s="11">
        <v>10</v>
      </c>
      <c r="I543" s="20" t="s">
        <v>259</v>
      </c>
      <c r="J543" s="11" t="s">
        <v>261</v>
      </c>
      <c r="K543" s="11" t="s">
        <v>1113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1090</v>
      </c>
      <c r="F544" s="10">
        <v>42036</v>
      </c>
      <c r="G544" s="10">
        <v>45323</v>
      </c>
      <c r="H544" s="11">
        <v>10</v>
      </c>
      <c r="I544" s="20" t="s">
        <v>259</v>
      </c>
      <c r="J544" s="11" t="s">
        <v>261</v>
      </c>
      <c r="K544" s="11" t="s">
        <v>1113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1091</v>
      </c>
      <c r="F545" s="10">
        <v>42036</v>
      </c>
      <c r="G545" s="10">
        <v>45323</v>
      </c>
      <c r="H545" s="11">
        <v>10</v>
      </c>
      <c r="I545" s="20" t="s">
        <v>259</v>
      </c>
      <c r="J545" s="11" t="s">
        <v>261</v>
      </c>
      <c r="K545" s="11" t="s">
        <v>1113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1092</v>
      </c>
      <c r="F546" s="10">
        <v>42036</v>
      </c>
      <c r="G546" s="10">
        <v>45323</v>
      </c>
      <c r="H546" s="11">
        <v>10</v>
      </c>
      <c r="I546" s="20" t="s">
        <v>259</v>
      </c>
      <c r="J546" s="11" t="s">
        <v>261</v>
      </c>
      <c r="K546" s="11" t="s">
        <v>1113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1093</v>
      </c>
      <c r="F547" s="10">
        <v>42036</v>
      </c>
      <c r="G547" s="10">
        <v>45323</v>
      </c>
      <c r="H547" s="11">
        <v>10</v>
      </c>
      <c r="I547" s="20" t="s">
        <v>259</v>
      </c>
      <c r="J547" s="11" t="s">
        <v>261</v>
      </c>
      <c r="K547" s="11" t="s">
        <v>1113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1094</v>
      </c>
      <c r="F548" s="10">
        <v>42036</v>
      </c>
      <c r="G548" s="10">
        <v>45323</v>
      </c>
      <c r="H548" s="11">
        <v>10</v>
      </c>
      <c r="I548" s="20" t="s">
        <v>259</v>
      </c>
      <c r="J548" s="11" t="s">
        <v>261</v>
      </c>
      <c r="K548" s="11" t="s">
        <v>1113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1095</v>
      </c>
      <c r="F549" s="10">
        <v>42036</v>
      </c>
      <c r="G549" s="10">
        <v>45323</v>
      </c>
      <c r="H549" s="11">
        <v>10</v>
      </c>
      <c r="I549" s="20" t="s">
        <v>259</v>
      </c>
      <c r="J549" s="11" t="s">
        <v>261</v>
      </c>
      <c r="K549" s="11" t="s">
        <v>1113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1096</v>
      </c>
      <c r="F550" s="10">
        <v>42036</v>
      </c>
      <c r="G550" s="10">
        <v>45323</v>
      </c>
      <c r="H550" s="11">
        <v>10</v>
      </c>
      <c r="I550" s="20" t="s">
        <v>259</v>
      </c>
      <c r="J550" s="11" t="s">
        <v>261</v>
      </c>
      <c r="K550" s="11" t="s">
        <v>1113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1097</v>
      </c>
      <c r="F551" s="10">
        <v>42036</v>
      </c>
      <c r="G551" s="10">
        <v>45323</v>
      </c>
      <c r="H551" s="11">
        <v>10</v>
      </c>
      <c r="I551" s="20" t="s">
        <v>259</v>
      </c>
      <c r="J551" s="11" t="s">
        <v>261</v>
      </c>
      <c r="K551" s="11" t="s">
        <v>1113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1098</v>
      </c>
      <c r="F552" s="10">
        <v>42036</v>
      </c>
      <c r="G552" s="10">
        <v>45323</v>
      </c>
      <c r="H552" s="11">
        <v>10</v>
      </c>
      <c r="I552" s="20" t="s">
        <v>259</v>
      </c>
      <c r="J552" s="11" t="s">
        <v>261</v>
      </c>
      <c r="K552" s="11" t="s">
        <v>1113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1099</v>
      </c>
      <c r="F553" s="10">
        <v>42036</v>
      </c>
      <c r="G553" s="10">
        <v>45323</v>
      </c>
      <c r="H553" s="11">
        <v>10</v>
      </c>
      <c r="I553" s="20" t="s">
        <v>259</v>
      </c>
      <c r="J553" s="11" t="s">
        <v>261</v>
      </c>
      <c r="K553" s="11" t="s">
        <v>1113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1100</v>
      </c>
      <c r="F554" s="10">
        <v>42036</v>
      </c>
      <c r="G554" s="10">
        <v>45323</v>
      </c>
      <c r="H554" s="11">
        <v>10</v>
      </c>
      <c r="I554" s="20" t="s">
        <v>259</v>
      </c>
      <c r="J554" s="11" t="s">
        <v>261</v>
      </c>
      <c r="K554" s="11" t="s">
        <v>1113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1101</v>
      </c>
      <c r="F555" s="10">
        <v>42036</v>
      </c>
      <c r="G555" s="10">
        <v>45323</v>
      </c>
      <c r="H555" s="11">
        <v>10</v>
      </c>
      <c r="I555" s="20" t="s">
        <v>259</v>
      </c>
      <c r="J555" s="11" t="s">
        <v>261</v>
      </c>
      <c r="K555" s="11" t="s">
        <v>1113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1102</v>
      </c>
      <c r="F556" s="10">
        <v>42036</v>
      </c>
      <c r="G556" s="10">
        <v>45323</v>
      </c>
      <c r="H556" s="11">
        <v>10</v>
      </c>
      <c r="I556" s="20" t="s">
        <v>259</v>
      </c>
      <c r="J556" s="11" t="s">
        <v>261</v>
      </c>
      <c r="K556" s="11" t="s">
        <v>1113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1103</v>
      </c>
      <c r="F557" s="10">
        <v>42036</v>
      </c>
      <c r="G557" s="10">
        <v>45323</v>
      </c>
      <c r="H557" s="11">
        <v>10</v>
      </c>
      <c r="I557" s="20" t="s">
        <v>259</v>
      </c>
      <c r="J557" s="11" t="s">
        <v>261</v>
      </c>
      <c r="K557" s="11" t="s">
        <v>1113</v>
      </c>
      <c r="L557" s="11">
        <v>2</v>
      </c>
    </row>
    <row r="559" spans="1:12">
      <c r="A559" s="11" t="s">
        <v>1112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197190V" display="A125197190V" xr:uid="{00000000-0004-0000-0000-000001000000}"/>
    <hyperlink ref="E13" location="A125202806K" display="A125202806K" xr:uid="{00000000-0004-0000-0000-000002000000}"/>
    <hyperlink ref="E14" location="A125199998W" display="A125199998W" xr:uid="{00000000-0004-0000-0000-000003000000}"/>
    <hyperlink ref="E15" location="A125197170K" display="A125197170K" xr:uid="{00000000-0004-0000-0000-000004000000}"/>
    <hyperlink ref="E16" location="A125202786L" display="A125202786L" xr:uid="{00000000-0004-0000-0000-000005000000}"/>
    <hyperlink ref="E17" location="A125199978L" display="A125199978L" xr:uid="{00000000-0004-0000-0000-000006000000}"/>
    <hyperlink ref="E18" location="A125197194C" display="A125197194C" xr:uid="{00000000-0004-0000-0000-000007000000}"/>
    <hyperlink ref="E19" location="A125202810A" display="A125202810A" xr:uid="{00000000-0004-0000-0000-000008000000}"/>
    <hyperlink ref="E20" location="A125200002T" display="A125200002T" xr:uid="{00000000-0004-0000-0000-000009000000}"/>
    <hyperlink ref="E21" location="A125197198L" display="A125197198L" xr:uid="{00000000-0004-0000-0000-00000A000000}"/>
    <hyperlink ref="E22" location="A125202814K" display="A125202814K" xr:uid="{00000000-0004-0000-0000-00000B000000}"/>
    <hyperlink ref="E23" location="A125200006A" display="A125200006A" xr:uid="{00000000-0004-0000-0000-00000C000000}"/>
    <hyperlink ref="E24" location="A125197174V" display="A125197174V" xr:uid="{00000000-0004-0000-0000-00000D000000}"/>
    <hyperlink ref="E25" location="A125202790C" display="A125202790C" xr:uid="{00000000-0004-0000-0000-00000E000000}"/>
    <hyperlink ref="E26" location="A125199982C" display="A125199982C" xr:uid="{00000000-0004-0000-0000-00000F000000}"/>
    <hyperlink ref="E27" location="A125197178C" display="A125197178C" xr:uid="{00000000-0004-0000-0000-000010000000}"/>
    <hyperlink ref="E28" location="A125202794L" display="A125202794L" xr:uid="{00000000-0004-0000-0000-000011000000}"/>
    <hyperlink ref="E29" location="A125199986L" display="A125199986L" xr:uid="{00000000-0004-0000-0000-000012000000}"/>
    <hyperlink ref="E30" location="A125197182V" display="A125197182V" xr:uid="{00000000-0004-0000-0000-000013000000}"/>
    <hyperlink ref="E31" location="A125202798W" display="A125202798W" xr:uid="{00000000-0004-0000-0000-000014000000}"/>
    <hyperlink ref="E32" location="A125199990C" display="A125199990C" xr:uid="{00000000-0004-0000-0000-000015000000}"/>
    <hyperlink ref="E33" location="A125197162K" display="A125197162K" xr:uid="{00000000-0004-0000-0000-000016000000}"/>
    <hyperlink ref="E34" location="A125202778L" display="A125202778L" xr:uid="{00000000-0004-0000-0000-000017000000}"/>
    <hyperlink ref="E35" location="A125199970V" display="A125199970V" xr:uid="{00000000-0004-0000-0000-000018000000}"/>
    <hyperlink ref="E36" location="A125197202T" display="A125197202T" xr:uid="{00000000-0004-0000-0000-000019000000}"/>
    <hyperlink ref="E37" location="A125202818V" display="A125202818V" xr:uid="{00000000-0004-0000-0000-00001A000000}"/>
    <hyperlink ref="E38" location="A125200010T" display="A125200010T" xr:uid="{00000000-0004-0000-0000-00001B000000}"/>
    <hyperlink ref="E39" location="A125197186C" display="A125197186C" xr:uid="{00000000-0004-0000-0000-00001C000000}"/>
    <hyperlink ref="E40" location="A125202802A" display="A125202802A" xr:uid="{00000000-0004-0000-0000-00001D000000}"/>
    <hyperlink ref="E41" location="A125199994L" display="A125199994L" xr:uid="{00000000-0004-0000-0000-00001E000000}"/>
    <hyperlink ref="E42" location="A125197206A" display="A125197206A" xr:uid="{00000000-0004-0000-0000-00001F000000}"/>
    <hyperlink ref="E43" location="A125202822K" display="A125202822K" xr:uid="{00000000-0004-0000-0000-000020000000}"/>
    <hyperlink ref="E44" location="A125200014A" display="A125200014A" xr:uid="{00000000-0004-0000-0000-000021000000}"/>
    <hyperlink ref="E45" location="A125197166V" display="A125197166V" xr:uid="{00000000-0004-0000-0000-000022000000}"/>
    <hyperlink ref="E46" location="A125202782C" display="A125202782C" xr:uid="{00000000-0004-0000-0000-000023000000}"/>
    <hyperlink ref="E47" location="A125199974C" display="A125199974C" xr:uid="{00000000-0004-0000-0000-000024000000}"/>
    <hyperlink ref="E48" location="A125197158V" display="A125197158V" xr:uid="{00000000-0004-0000-0000-000025000000}"/>
    <hyperlink ref="E49" location="A125202774C" display="A125202774C" xr:uid="{00000000-0004-0000-0000-000026000000}"/>
    <hyperlink ref="E50" location="A125199966C" display="A125199966C" xr:uid="{00000000-0004-0000-0000-000027000000}"/>
    <hyperlink ref="E51" location="A125198594J" display="A125198594J" xr:uid="{00000000-0004-0000-0000-000028000000}"/>
    <hyperlink ref="E52" location="A125204210J" display="A125204210J" xr:uid="{00000000-0004-0000-0000-000029000000}"/>
    <hyperlink ref="E53" location="A125201402W" display="A125201402W" xr:uid="{00000000-0004-0000-0000-00002A000000}"/>
    <hyperlink ref="E54" location="A125198574X" display="A125198574X" xr:uid="{00000000-0004-0000-0000-00002B000000}"/>
    <hyperlink ref="E55" location="A125204190K" display="A125204190K" xr:uid="{00000000-0004-0000-0000-00002C000000}"/>
    <hyperlink ref="E56" location="A125201382X" display="A125201382X" xr:uid="{00000000-0004-0000-0000-00002D000000}"/>
    <hyperlink ref="E57" location="A125198598T" display="A125198598T" xr:uid="{00000000-0004-0000-0000-00002E000000}"/>
    <hyperlink ref="E58" location="A125204214T" display="A125204214T" xr:uid="{00000000-0004-0000-0000-00002F000000}"/>
    <hyperlink ref="E59" location="A125201406F" display="A125201406F" xr:uid="{00000000-0004-0000-0000-000030000000}"/>
    <hyperlink ref="E60" location="A125198602W" display="A125198602W" xr:uid="{00000000-0004-0000-0000-000031000000}"/>
    <hyperlink ref="E61" location="A125204218A" display="A125204218A" xr:uid="{00000000-0004-0000-0000-000032000000}"/>
    <hyperlink ref="E62" location="A125201410W" display="A125201410W" xr:uid="{00000000-0004-0000-0000-000033000000}"/>
    <hyperlink ref="E63" location="A125198578J" display="A125198578J" xr:uid="{00000000-0004-0000-0000-000034000000}"/>
    <hyperlink ref="E64" location="A125204194V" display="A125204194V" xr:uid="{00000000-0004-0000-0000-000035000000}"/>
    <hyperlink ref="E65" location="A125201386J" display="A125201386J" xr:uid="{00000000-0004-0000-0000-000036000000}"/>
    <hyperlink ref="E66" location="A125198582X" display="A125198582X" xr:uid="{00000000-0004-0000-0000-000037000000}"/>
    <hyperlink ref="E67" location="A125204198C" display="A125204198C" xr:uid="{00000000-0004-0000-0000-000038000000}"/>
    <hyperlink ref="E68" location="A125201390X" display="A125201390X" xr:uid="{00000000-0004-0000-0000-000039000000}"/>
    <hyperlink ref="E69" location="A125198586J" display="A125198586J" xr:uid="{00000000-0004-0000-0000-00003A000000}"/>
    <hyperlink ref="E70" location="A125204202J" display="A125204202J" xr:uid="{00000000-0004-0000-0000-00003B000000}"/>
    <hyperlink ref="E71" location="A125201394J" display="A125201394J" xr:uid="{00000000-0004-0000-0000-00003C000000}"/>
    <hyperlink ref="E72" location="A125198566X" display="A125198566X" xr:uid="{00000000-0004-0000-0000-00003D000000}"/>
    <hyperlink ref="E73" location="A125204182K" display="A125204182K" xr:uid="{00000000-0004-0000-0000-00003E000000}"/>
    <hyperlink ref="E74" location="A125201374X" display="A125201374X" xr:uid="{00000000-0004-0000-0000-00003F000000}"/>
    <hyperlink ref="E75" location="A125198606F" display="A125198606F" xr:uid="{00000000-0004-0000-0000-000040000000}"/>
    <hyperlink ref="E76" location="A125204222T" display="A125204222T" xr:uid="{00000000-0004-0000-0000-000041000000}"/>
    <hyperlink ref="E77" location="A125201414F" display="A125201414F" xr:uid="{00000000-0004-0000-0000-000042000000}"/>
    <hyperlink ref="E78" location="A125198590X" display="A125198590X" xr:uid="{00000000-0004-0000-0000-000043000000}"/>
    <hyperlink ref="E79" location="A125204206T" display="A125204206T" xr:uid="{00000000-0004-0000-0000-000044000000}"/>
    <hyperlink ref="E80" location="A125201398T" display="A125201398T" xr:uid="{00000000-0004-0000-0000-000045000000}"/>
    <hyperlink ref="E81" location="A125198610W" display="A125198610W" xr:uid="{00000000-0004-0000-0000-000046000000}"/>
    <hyperlink ref="E82" location="A125204226A" display="A125204226A" xr:uid="{00000000-0004-0000-0000-000047000000}"/>
    <hyperlink ref="E83" location="A125201418R" display="A125201418R" xr:uid="{00000000-0004-0000-0000-000048000000}"/>
    <hyperlink ref="E84" location="A125198570R" display="A125198570R" xr:uid="{00000000-0004-0000-0000-000049000000}"/>
    <hyperlink ref="E85" location="A125204186V" display="A125204186V" xr:uid="{00000000-0004-0000-0000-00004A000000}"/>
    <hyperlink ref="E86" location="A125201378J" display="A125201378J" xr:uid="{00000000-0004-0000-0000-00004B000000}"/>
    <hyperlink ref="E87" location="A125198562R" display="A125198562R" xr:uid="{00000000-0004-0000-0000-00004C000000}"/>
    <hyperlink ref="E88" location="A125204178V" display="A125204178V" xr:uid="{00000000-0004-0000-0000-00004D000000}"/>
    <hyperlink ref="E89" location="A125201370R" display="A125201370R" xr:uid="{00000000-0004-0000-0000-00004E000000}"/>
    <hyperlink ref="E90" location="A125197658R" display="A125197658R" xr:uid="{00000000-0004-0000-0000-00004F000000}"/>
    <hyperlink ref="E91" location="A125203274A" display="A125203274A" xr:uid="{00000000-0004-0000-0000-000050000000}"/>
    <hyperlink ref="E92" location="A125200466R" display="A125200466R" xr:uid="{00000000-0004-0000-0000-000051000000}"/>
    <hyperlink ref="E93" location="A125197638F" display="A125197638F" xr:uid="{00000000-0004-0000-0000-000052000000}"/>
    <hyperlink ref="E94" location="A125203254T" display="A125203254T" xr:uid="{00000000-0004-0000-0000-000053000000}"/>
    <hyperlink ref="E95" location="A125200446F" display="A125200446F" xr:uid="{00000000-0004-0000-0000-000054000000}"/>
    <hyperlink ref="E96" location="A125197662F" display="A125197662F" xr:uid="{00000000-0004-0000-0000-000055000000}"/>
    <hyperlink ref="E97" location="A125203278K" display="A125203278K" xr:uid="{00000000-0004-0000-0000-000056000000}"/>
    <hyperlink ref="E98" location="A125200470F" display="A125200470F" xr:uid="{00000000-0004-0000-0000-000057000000}"/>
    <hyperlink ref="E99" location="A125197666R" display="A125197666R" xr:uid="{00000000-0004-0000-0000-000058000000}"/>
    <hyperlink ref="E100" location="A125203282A" display="A125203282A" xr:uid="{00000000-0004-0000-0000-000059000000}"/>
    <hyperlink ref="E101" location="A125200474R" display="A125200474R" xr:uid="{00000000-0004-0000-0000-00005A000000}"/>
    <hyperlink ref="E102" location="A125197642W" display="A125197642W" xr:uid="{00000000-0004-0000-0000-00005B000000}"/>
    <hyperlink ref="E103" location="A125203258A" display="A125203258A" xr:uid="{00000000-0004-0000-0000-00005C000000}"/>
    <hyperlink ref="E104" location="A125200450W" display="A125200450W" xr:uid="{00000000-0004-0000-0000-00005D000000}"/>
    <hyperlink ref="E105" location="A125197646F" display="A125197646F" xr:uid="{00000000-0004-0000-0000-00005E000000}"/>
    <hyperlink ref="E106" location="A125203262T" display="A125203262T" xr:uid="{00000000-0004-0000-0000-00005F000000}"/>
    <hyperlink ref="E107" location="A125200454F" display="A125200454F" xr:uid="{00000000-0004-0000-0000-000060000000}"/>
    <hyperlink ref="E108" location="A125197650W" display="A125197650W" xr:uid="{00000000-0004-0000-0000-000061000000}"/>
    <hyperlink ref="E109" location="A125203266A" display="A125203266A" xr:uid="{00000000-0004-0000-0000-000062000000}"/>
    <hyperlink ref="E110" location="A125200458R" display="A125200458R" xr:uid="{00000000-0004-0000-0000-000063000000}"/>
    <hyperlink ref="E111" location="A125197630L" display="A125197630L" xr:uid="{00000000-0004-0000-0000-000064000000}"/>
    <hyperlink ref="E112" location="A125203246T" display="A125203246T" xr:uid="{00000000-0004-0000-0000-000065000000}"/>
    <hyperlink ref="E113" location="A125200438F" display="A125200438F" xr:uid="{00000000-0004-0000-0000-000066000000}"/>
    <hyperlink ref="E114" location="A125197670F" display="A125197670F" xr:uid="{00000000-0004-0000-0000-000067000000}"/>
    <hyperlink ref="E115" location="A125203286K" display="A125203286K" xr:uid="{00000000-0004-0000-0000-000068000000}"/>
    <hyperlink ref="E116" location="A125200478X" display="A125200478X" xr:uid="{00000000-0004-0000-0000-000069000000}"/>
    <hyperlink ref="E117" location="A125197654F" display="A125197654F" xr:uid="{00000000-0004-0000-0000-00006A000000}"/>
    <hyperlink ref="E118" location="A125203270T" display="A125203270T" xr:uid="{00000000-0004-0000-0000-00006B000000}"/>
    <hyperlink ref="E119" location="A125200462F" display="A125200462F" xr:uid="{00000000-0004-0000-0000-00006C000000}"/>
    <hyperlink ref="E120" location="A125197674R" display="A125197674R" xr:uid="{00000000-0004-0000-0000-00006D000000}"/>
    <hyperlink ref="E121" location="A125203290A" display="A125203290A" xr:uid="{00000000-0004-0000-0000-00006E000000}"/>
    <hyperlink ref="E122" location="A125200482R" display="A125200482R" xr:uid="{00000000-0004-0000-0000-00006F000000}"/>
    <hyperlink ref="E123" location="A125197634W" display="A125197634W" xr:uid="{00000000-0004-0000-0000-000070000000}"/>
    <hyperlink ref="E124" location="A125203250J" display="A125203250J" xr:uid="{00000000-0004-0000-0000-000071000000}"/>
    <hyperlink ref="E125" location="A125200442W" display="A125200442W" xr:uid="{00000000-0004-0000-0000-000072000000}"/>
    <hyperlink ref="E126" location="A125197626W" display="A125197626W" xr:uid="{00000000-0004-0000-0000-000073000000}"/>
    <hyperlink ref="E127" location="A125203242J" display="A125203242J" xr:uid="{00000000-0004-0000-0000-000074000000}"/>
    <hyperlink ref="E128" location="A125200434W" display="A125200434W" xr:uid="{00000000-0004-0000-0000-000075000000}"/>
    <hyperlink ref="E129" location="A125199062L" display="A125199062L" xr:uid="{00000000-0004-0000-0000-000076000000}"/>
    <hyperlink ref="E130" location="A125204678R" display="A125204678R" xr:uid="{00000000-0004-0000-0000-000077000000}"/>
    <hyperlink ref="E131" location="A125201870K" display="A125201870K" xr:uid="{00000000-0004-0000-0000-000078000000}"/>
    <hyperlink ref="E132" location="A125199042C" display="A125199042C" xr:uid="{00000000-0004-0000-0000-000079000000}"/>
    <hyperlink ref="E133" location="A125204658F" display="A125204658F" xr:uid="{00000000-0004-0000-0000-00007A000000}"/>
    <hyperlink ref="E134" location="A125201850A" display="A125201850A" xr:uid="{00000000-0004-0000-0000-00007B000000}"/>
    <hyperlink ref="E135" location="A125199066W" display="A125199066W" xr:uid="{00000000-0004-0000-0000-00007C000000}"/>
    <hyperlink ref="E136" location="A125204682F" display="A125204682F" xr:uid="{00000000-0004-0000-0000-00007D000000}"/>
    <hyperlink ref="E137" location="A125201874V" display="A125201874V" xr:uid="{00000000-0004-0000-0000-00007E000000}"/>
    <hyperlink ref="E138" location="A125199070L" display="A125199070L" xr:uid="{00000000-0004-0000-0000-00007F000000}"/>
    <hyperlink ref="E139" location="A125204686R" display="A125204686R" xr:uid="{00000000-0004-0000-0000-000080000000}"/>
    <hyperlink ref="E140" location="A125201878C" display="A125201878C" xr:uid="{00000000-0004-0000-0000-000081000000}"/>
    <hyperlink ref="E141" location="A125199046L" display="A125199046L" xr:uid="{00000000-0004-0000-0000-000082000000}"/>
    <hyperlink ref="E142" location="A125204662W" display="A125204662W" xr:uid="{00000000-0004-0000-0000-000083000000}"/>
    <hyperlink ref="E143" location="A125201854K" display="A125201854K" xr:uid="{00000000-0004-0000-0000-000084000000}"/>
    <hyperlink ref="E144" location="A125199050C" display="A125199050C" xr:uid="{00000000-0004-0000-0000-000085000000}"/>
    <hyperlink ref="E145" location="A125204666F" display="A125204666F" xr:uid="{00000000-0004-0000-0000-000086000000}"/>
    <hyperlink ref="E146" location="A125201858V" display="A125201858V" xr:uid="{00000000-0004-0000-0000-000087000000}"/>
    <hyperlink ref="E147" location="A125199054L" display="A125199054L" xr:uid="{00000000-0004-0000-0000-000088000000}"/>
    <hyperlink ref="E148" location="A125204670W" display="A125204670W" xr:uid="{00000000-0004-0000-0000-000089000000}"/>
    <hyperlink ref="E149" location="A125201862K" display="A125201862K" xr:uid="{00000000-0004-0000-0000-00008A000000}"/>
    <hyperlink ref="E150" location="A125199034C" display="A125199034C" xr:uid="{00000000-0004-0000-0000-00008B000000}"/>
    <hyperlink ref="E151" location="A125204650L" display="A125204650L" xr:uid="{00000000-0004-0000-0000-00008C000000}"/>
    <hyperlink ref="E152" location="A125201842A" display="A125201842A" xr:uid="{00000000-0004-0000-0000-00008D000000}"/>
    <hyperlink ref="E153" location="A125199074W" display="A125199074W" xr:uid="{00000000-0004-0000-0000-00008E000000}"/>
    <hyperlink ref="E154" location="A125204690F" display="A125204690F" xr:uid="{00000000-0004-0000-0000-00008F000000}"/>
    <hyperlink ref="E155" location="A125201882V" display="A125201882V" xr:uid="{00000000-0004-0000-0000-000090000000}"/>
    <hyperlink ref="E156" location="A125199058W" display="A125199058W" xr:uid="{00000000-0004-0000-0000-000091000000}"/>
    <hyperlink ref="E157" location="A125204674F" display="A125204674F" xr:uid="{00000000-0004-0000-0000-000092000000}"/>
    <hyperlink ref="E158" location="A125201866V" display="A125201866V" xr:uid="{00000000-0004-0000-0000-000093000000}"/>
    <hyperlink ref="E159" location="A125199078F" display="A125199078F" xr:uid="{00000000-0004-0000-0000-000094000000}"/>
    <hyperlink ref="E160" location="A125204694R" display="A125204694R" xr:uid="{00000000-0004-0000-0000-000095000000}"/>
    <hyperlink ref="E161" location="A125201886C" display="A125201886C" xr:uid="{00000000-0004-0000-0000-000096000000}"/>
    <hyperlink ref="E162" location="A125199038L" display="A125199038L" xr:uid="{00000000-0004-0000-0000-000097000000}"/>
    <hyperlink ref="E163" location="A125204654W" display="A125204654W" xr:uid="{00000000-0004-0000-0000-000098000000}"/>
    <hyperlink ref="E164" location="A125201846K" display="A125201846K" xr:uid="{00000000-0004-0000-0000-000099000000}"/>
    <hyperlink ref="E165" location="A125199030V" display="A125199030V" xr:uid="{00000000-0004-0000-0000-00009A000000}"/>
    <hyperlink ref="E166" location="A125204646W" display="A125204646W" xr:uid="{00000000-0004-0000-0000-00009B000000}"/>
    <hyperlink ref="E167" location="A125201838K" display="A125201838K" xr:uid="{00000000-0004-0000-0000-00009C000000}"/>
    <hyperlink ref="E168" location="A125199530R" display="A125199530R" xr:uid="{00000000-0004-0000-0000-00009D000000}"/>
    <hyperlink ref="E169" location="A125205146V" display="A125205146V" xr:uid="{00000000-0004-0000-0000-00009E000000}"/>
    <hyperlink ref="E170" location="A125202338J" display="A125202338J" xr:uid="{00000000-0004-0000-0000-00009F000000}"/>
    <hyperlink ref="E171" location="A125199510F" display="A125199510F" xr:uid="{00000000-0004-0000-0000-0000A0000000}"/>
    <hyperlink ref="E172" location="A125205126K" display="A125205126K" xr:uid="{00000000-0004-0000-0000-0000A1000000}"/>
    <hyperlink ref="E173" location="A125202318X" display="A125202318X" xr:uid="{00000000-0004-0000-0000-0000A2000000}"/>
    <hyperlink ref="E174" location="A125199534X" display="A125199534X" xr:uid="{00000000-0004-0000-0000-0000A3000000}"/>
    <hyperlink ref="E175" location="A125205150K" display="A125205150K" xr:uid="{00000000-0004-0000-0000-0000A4000000}"/>
    <hyperlink ref="E176" location="A125202342X" display="A125202342X" xr:uid="{00000000-0004-0000-0000-0000A5000000}"/>
    <hyperlink ref="E177" location="A125199538J" display="A125199538J" xr:uid="{00000000-0004-0000-0000-0000A6000000}"/>
    <hyperlink ref="E178" location="A125205154V" display="A125205154V" xr:uid="{00000000-0004-0000-0000-0000A7000000}"/>
    <hyperlink ref="E179" location="A125202346J" display="A125202346J" xr:uid="{00000000-0004-0000-0000-0000A8000000}"/>
    <hyperlink ref="E180" location="A125199514R" display="A125199514R" xr:uid="{00000000-0004-0000-0000-0000A9000000}"/>
    <hyperlink ref="E181" location="A125205130A" display="A125205130A" xr:uid="{00000000-0004-0000-0000-0000AA000000}"/>
    <hyperlink ref="E182" location="A125202322R" display="A125202322R" xr:uid="{00000000-0004-0000-0000-0000AB000000}"/>
    <hyperlink ref="E183" location="A125199518X" display="A125199518X" xr:uid="{00000000-0004-0000-0000-0000AC000000}"/>
    <hyperlink ref="E184" location="A125205134K" display="A125205134K" xr:uid="{00000000-0004-0000-0000-0000AD000000}"/>
    <hyperlink ref="E185" location="A125202326X" display="A125202326X" xr:uid="{00000000-0004-0000-0000-0000AE000000}"/>
    <hyperlink ref="E186" location="A125199522R" display="A125199522R" xr:uid="{00000000-0004-0000-0000-0000AF000000}"/>
    <hyperlink ref="E187" location="A125205138V" display="A125205138V" xr:uid="{00000000-0004-0000-0000-0000B0000000}"/>
    <hyperlink ref="E188" location="A125202330R" display="A125202330R" xr:uid="{00000000-0004-0000-0000-0000B1000000}"/>
    <hyperlink ref="E189" location="A125199502F" display="A125199502F" xr:uid="{00000000-0004-0000-0000-0000B2000000}"/>
    <hyperlink ref="E190" location="A125205118K" display="A125205118K" xr:uid="{00000000-0004-0000-0000-0000B3000000}"/>
    <hyperlink ref="E191" location="A125202310F" display="A125202310F" xr:uid="{00000000-0004-0000-0000-0000B4000000}"/>
    <hyperlink ref="E192" location="A125199542X" display="A125199542X" xr:uid="{00000000-0004-0000-0000-0000B5000000}"/>
    <hyperlink ref="E193" location="A125205158C" display="A125205158C" xr:uid="{00000000-0004-0000-0000-0000B6000000}"/>
    <hyperlink ref="E194" location="A125202350X" display="A125202350X" xr:uid="{00000000-0004-0000-0000-0000B7000000}"/>
    <hyperlink ref="E195" location="A125199526X" display="A125199526X" xr:uid="{00000000-0004-0000-0000-0000B8000000}"/>
    <hyperlink ref="E196" location="A125205142K" display="A125205142K" xr:uid="{00000000-0004-0000-0000-0000B9000000}"/>
    <hyperlink ref="E197" location="A125202334X" display="A125202334X" xr:uid="{00000000-0004-0000-0000-0000BA000000}"/>
    <hyperlink ref="E198" location="A125199546J" display="A125199546J" xr:uid="{00000000-0004-0000-0000-0000BB000000}"/>
    <hyperlink ref="E199" location="A125205162V" display="A125205162V" xr:uid="{00000000-0004-0000-0000-0000BC000000}"/>
    <hyperlink ref="E200" location="A125202354J" display="A125202354J" xr:uid="{00000000-0004-0000-0000-0000BD000000}"/>
    <hyperlink ref="E201" location="A125199506R" display="A125199506R" xr:uid="{00000000-0004-0000-0000-0000BE000000}"/>
    <hyperlink ref="E202" location="A125205122A" display="A125205122A" xr:uid="{00000000-0004-0000-0000-0000BF000000}"/>
    <hyperlink ref="E203" location="A125202314R" display="A125202314R" xr:uid="{00000000-0004-0000-0000-0000C0000000}"/>
    <hyperlink ref="E204" location="A125199498A" display="A125199498A" xr:uid="{00000000-0004-0000-0000-0000C1000000}"/>
    <hyperlink ref="E205" location="A125205114A" display="A125205114A" xr:uid="{00000000-0004-0000-0000-0000C2000000}"/>
    <hyperlink ref="E206" location="A125202306R" display="A125202306R" xr:uid="{00000000-0004-0000-0000-0000C3000000}"/>
    <hyperlink ref="E207" location="A125198126V" display="A125198126V" xr:uid="{00000000-0004-0000-0000-0000C4000000}"/>
    <hyperlink ref="E208" location="A125203742C" display="A125203742C" xr:uid="{00000000-0004-0000-0000-0000C5000000}"/>
    <hyperlink ref="E209" location="A125200934T" display="A125200934T" xr:uid="{00000000-0004-0000-0000-0000C6000000}"/>
    <hyperlink ref="E210" location="A125198106K" display="A125198106K" xr:uid="{00000000-0004-0000-0000-0000C7000000}"/>
    <hyperlink ref="E211" location="A125203722V" display="A125203722V" xr:uid="{00000000-0004-0000-0000-0000C8000000}"/>
    <hyperlink ref="E212" location="A125200914J" display="A125200914J" xr:uid="{00000000-0004-0000-0000-0000C9000000}"/>
    <hyperlink ref="E213" location="A125198130K" display="A125198130K" xr:uid="{00000000-0004-0000-0000-0000CA000000}"/>
    <hyperlink ref="E214" location="A125203746L" display="A125203746L" xr:uid="{00000000-0004-0000-0000-0000CB000000}"/>
    <hyperlink ref="E215" location="A125200938A" display="A125200938A" xr:uid="{00000000-0004-0000-0000-0000CC000000}"/>
    <hyperlink ref="E216" location="A125198134V" display="A125198134V" xr:uid="{00000000-0004-0000-0000-0000CD000000}"/>
    <hyperlink ref="E217" location="A125203750C" display="A125203750C" xr:uid="{00000000-0004-0000-0000-0000CE000000}"/>
    <hyperlink ref="E218" location="A125200942T" display="A125200942T" xr:uid="{00000000-0004-0000-0000-0000CF000000}"/>
    <hyperlink ref="E219" location="A125198110A" display="A125198110A" xr:uid="{00000000-0004-0000-0000-0000D0000000}"/>
    <hyperlink ref="E220" location="A125203726C" display="A125203726C" xr:uid="{00000000-0004-0000-0000-0000D1000000}"/>
    <hyperlink ref="E221" location="A125200918T" display="A125200918T" xr:uid="{00000000-0004-0000-0000-0000D2000000}"/>
    <hyperlink ref="E222" location="A125198114K" display="A125198114K" xr:uid="{00000000-0004-0000-0000-0000D3000000}"/>
    <hyperlink ref="E223" location="A125203730V" display="A125203730V" xr:uid="{00000000-0004-0000-0000-0000D4000000}"/>
    <hyperlink ref="E224" location="A125200922J" display="A125200922J" xr:uid="{00000000-0004-0000-0000-0000D5000000}"/>
    <hyperlink ref="E225" location="A125198118V" display="A125198118V" xr:uid="{00000000-0004-0000-0000-0000D6000000}"/>
    <hyperlink ref="E226" location="A125203734C" display="A125203734C" xr:uid="{00000000-0004-0000-0000-0000D7000000}"/>
    <hyperlink ref="E227" location="A125200926T" display="A125200926T" xr:uid="{00000000-0004-0000-0000-0000D8000000}"/>
    <hyperlink ref="E228" location="A125198098W" display="A125198098W" xr:uid="{00000000-0004-0000-0000-0000D9000000}"/>
    <hyperlink ref="E229" location="A125203714V" display="A125203714V" xr:uid="{00000000-0004-0000-0000-0000DA000000}"/>
    <hyperlink ref="E230" location="A125200906J" display="A125200906J" xr:uid="{00000000-0004-0000-0000-0000DB000000}"/>
    <hyperlink ref="E231" location="A125198138C" display="A125198138C" xr:uid="{00000000-0004-0000-0000-0000DC000000}"/>
    <hyperlink ref="E232" location="A125203754L" display="A125203754L" xr:uid="{00000000-0004-0000-0000-0000DD000000}"/>
    <hyperlink ref="E233" location="A125200946A" display="A125200946A" xr:uid="{00000000-0004-0000-0000-0000DE000000}"/>
    <hyperlink ref="E234" location="A125198122K" display="A125198122K" xr:uid="{00000000-0004-0000-0000-0000DF000000}"/>
    <hyperlink ref="E235" location="A125203738L" display="A125203738L" xr:uid="{00000000-0004-0000-0000-0000E0000000}"/>
    <hyperlink ref="E236" location="A125200930J" display="A125200930J" xr:uid="{00000000-0004-0000-0000-0000E1000000}"/>
    <hyperlink ref="E237" location="A125198142V" display="A125198142V" xr:uid="{00000000-0004-0000-0000-0000E2000000}"/>
    <hyperlink ref="E238" location="A125203758W" display="A125203758W" xr:uid="{00000000-0004-0000-0000-0000E3000000}"/>
    <hyperlink ref="E239" location="A125200950T" display="A125200950T" xr:uid="{00000000-0004-0000-0000-0000E4000000}"/>
    <hyperlink ref="E240" location="A125198102A" display="A125198102A" xr:uid="{00000000-0004-0000-0000-0000E5000000}"/>
    <hyperlink ref="E241" location="A125203718C" display="A125203718C" xr:uid="{00000000-0004-0000-0000-0000E6000000}"/>
    <hyperlink ref="E242" location="A125200910X" display="A125200910X" xr:uid="{00000000-0004-0000-0000-0000E7000000}"/>
    <hyperlink ref="E243" location="A125198094L" display="A125198094L" xr:uid="{00000000-0004-0000-0000-0000E8000000}"/>
    <hyperlink ref="E244" location="A125203710K" display="A125203710K" xr:uid="{00000000-0004-0000-0000-0000E9000000}"/>
    <hyperlink ref="E245" location="A125200902X" display="A125200902X" xr:uid="{00000000-0004-0000-0000-0000EA000000}"/>
    <hyperlink ref="E246" location="A125197502V" display="A125197502V" xr:uid="{00000000-0004-0000-0000-0000EB000000}"/>
    <hyperlink ref="E247" location="A125203118X" display="A125203118X" xr:uid="{00000000-0004-0000-0000-0000EC000000}"/>
    <hyperlink ref="E248" location="A125200310V" display="A125200310V" xr:uid="{00000000-0004-0000-0000-0000ED000000}"/>
    <hyperlink ref="E249" location="A125197482W" display="A125197482W" xr:uid="{00000000-0004-0000-0000-0000EE000000}"/>
    <hyperlink ref="E250" location="A125203098A" display="A125203098A" xr:uid="{00000000-0004-0000-0000-0000EF000000}"/>
    <hyperlink ref="E251" location="A125200290W" display="A125200290W" xr:uid="{00000000-0004-0000-0000-0000F0000000}"/>
    <hyperlink ref="E252" location="A125197506C" display="A125197506C" xr:uid="{00000000-0004-0000-0000-0000F1000000}"/>
    <hyperlink ref="E253" location="A125203122R" display="A125203122R" xr:uid="{00000000-0004-0000-0000-0000F2000000}"/>
    <hyperlink ref="E254" location="A125200314C" display="A125200314C" xr:uid="{00000000-0004-0000-0000-0000F3000000}"/>
    <hyperlink ref="E255" location="A125197510V" display="A125197510V" xr:uid="{00000000-0004-0000-0000-0000F4000000}"/>
    <hyperlink ref="E256" location="A125203126X" display="A125203126X" xr:uid="{00000000-0004-0000-0000-0000F5000000}"/>
    <hyperlink ref="E257" location="A125200318L" display="A125200318L" xr:uid="{00000000-0004-0000-0000-0000F6000000}"/>
    <hyperlink ref="E258" location="A125197486F" display="A125197486F" xr:uid="{00000000-0004-0000-0000-0000F7000000}"/>
    <hyperlink ref="E259" location="A125203102F" display="A125203102F" xr:uid="{00000000-0004-0000-0000-0000F8000000}"/>
    <hyperlink ref="E260" location="A125200294F" display="A125200294F" xr:uid="{00000000-0004-0000-0000-0000F9000000}"/>
    <hyperlink ref="E261" location="A125197490W" display="A125197490W" xr:uid="{00000000-0004-0000-0000-0000FA000000}"/>
    <hyperlink ref="E262" location="A125203106R" display="A125203106R" xr:uid="{00000000-0004-0000-0000-0000FB000000}"/>
    <hyperlink ref="E263" location="A125200298R" display="A125200298R" xr:uid="{00000000-0004-0000-0000-0000FC000000}"/>
    <hyperlink ref="E264" location="A125197494F" display="A125197494F" xr:uid="{00000000-0004-0000-0000-0000FD000000}"/>
    <hyperlink ref="E265" location="A125203110F" display="A125203110F" xr:uid="{00000000-0004-0000-0000-0000FE000000}"/>
    <hyperlink ref="E266" location="A125200302V" display="A125200302V" xr:uid="{00000000-0004-0000-0000-0000FF000000}"/>
    <hyperlink ref="E267" location="A125197474W" display="A125197474W" xr:uid="{00000000-0004-0000-0000-000000010000}"/>
    <hyperlink ref="E268" location="A125203090J" display="A125203090J" xr:uid="{00000000-0004-0000-0000-000001010000}"/>
    <hyperlink ref="E269" location="A125200282W" display="A125200282W" xr:uid="{00000000-0004-0000-0000-000002010000}"/>
    <hyperlink ref="E270" location="A125197514C" display="A125197514C" xr:uid="{00000000-0004-0000-0000-000003010000}"/>
    <hyperlink ref="E271" location="A125203130R" display="A125203130R" xr:uid="{00000000-0004-0000-0000-000004010000}"/>
    <hyperlink ref="E272" location="A125200322C" display="A125200322C" xr:uid="{00000000-0004-0000-0000-000005010000}"/>
    <hyperlink ref="E273" location="A125197498R" display="A125197498R" xr:uid="{00000000-0004-0000-0000-000006010000}"/>
    <hyperlink ref="E274" location="A125203114R" display="A125203114R" xr:uid="{00000000-0004-0000-0000-000007010000}"/>
    <hyperlink ref="E275" location="A125200306C" display="A125200306C" xr:uid="{00000000-0004-0000-0000-000008010000}"/>
    <hyperlink ref="E276" location="A125197518L" display="A125197518L" xr:uid="{00000000-0004-0000-0000-000009010000}"/>
    <hyperlink ref="E277" location="A125203134X" display="A125203134X" xr:uid="{00000000-0004-0000-0000-00000A010000}"/>
    <hyperlink ref="E278" location="A125200326L" display="A125200326L" xr:uid="{00000000-0004-0000-0000-00000B010000}"/>
    <hyperlink ref="E279" location="A125197478F" display="A125197478F" xr:uid="{00000000-0004-0000-0000-00000C010000}"/>
    <hyperlink ref="E280" location="A125203094T" display="A125203094T" xr:uid="{00000000-0004-0000-0000-00000D010000}"/>
    <hyperlink ref="E281" location="A125200286F" display="A125200286F" xr:uid="{00000000-0004-0000-0000-00000E010000}"/>
    <hyperlink ref="E282" location="A125197470L" display="A125197470L" xr:uid="{00000000-0004-0000-0000-00000F010000}"/>
    <hyperlink ref="E283" location="A125203086T" display="A125203086T" xr:uid="{00000000-0004-0000-0000-000010010000}"/>
    <hyperlink ref="E284" location="A125200278F" display="A125200278F" xr:uid="{00000000-0004-0000-0000-000011010000}"/>
    <hyperlink ref="E285" location="A125197294L" display="A125197294L" xr:uid="{00000000-0004-0000-0000-000012010000}"/>
    <hyperlink ref="E286" location="A125202910K" display="A125202910K" xr:uid="{00000000-0004-0000-0000-000013010000}"/>
    <hyperlink ref="E287" location="A125200102A" display="A125200102A" xr:uid="{00000000-0004-0000-0000-000014010000}"/>
    <hyperlink ref="E288" location="A125197274C" display="A125197274C" xr:uid="{00000000-0004-0000-0000-000015010000}"/>
    <hyperlink ref="E289" location="A125202890L" display="A125202890L" xr:uid="{00000000-0004-0000-0000-000016010000}"/>
    <hyperlink ref="E290" location="A125200082C" display="A125200082C" xr:uid="{00000000-0004-0000-0000-000017010000}"/>
    <hyperlink ref="E291" location="A125197298W" display="A125197298W" xr:uid="{00000000-0004-0000-0000-000018010000}"/>
    <hyperlink ref="E292" location="A125202914V" display="A125202914V" xr:uid="{00000000-0004-0000-0000-000019010000}"/>
    <hyperlink ref="E293" location="A125200106K" display="A125200106K" xr:uid="{00000000-0004-0000-0000-00001A010000}"/>
    <hyperlink ref="E294" location="A125197302A" display="A125197302A" xr:uid="{00000000-0004-0000-0000-00001B010000}"/>
    <hyperlink ref="E295" location="A125202918C" display="A125202918C" xr:uid="{00000000-0004-0000-0000-00001C010000}"/>
    <hyperlink ref="E296" location="A125200110A" display="A125200110A" xr:uid="{00000000-0004-0000-0000-00001D010000}"/>
    <hyperlink ref="E297" location="A125197278L" display="A125197278L" xr:uid="{00000000-0004-0000-0000-00001E010000}"/>
    <hyperlink ref="E298" location="A125202894W" display="A125202894W" xr:uid="{00000000-0004-0000-0000-00001F010000}"/>
    <hyperlink ref="E299" location="A125200086L" display="A125200086L" xr:uid="{00000000-0004-0000-0000-000020010000}"/>
    <hyperlink ref="E300" location="A125197282C" display="A125197282C" xr:uid="{00000000-0004-0000-0000-000021010000}"/>
    <hyperlink ref="E301" location="A125202898F" display="A125202898F" xr:uid="{00000000-0004-0000-0000-000022010000}"/>
    <hyperlink ref="E302" location="A125200090C" display="A125200090C" xr:uid="{00000000-0004-0000-0000-000023010000}"/>
    <hyperlink ref="E303" location="A125197286L" display="A125197286L" xr:uid="{00000000-0004-0000-0000-000024010000}"/>
    <hyperlink ref="E304" location="A125202902K" display="A125202902K" xr:uid="{00000000-0004-0000-0000-000025010000}"/>
    <hyperlink ref="E305" location="A125200094L" display="A125200094L" xr:uid="{00000000-0004-0000-0000-000026010000}"/>
    <hyperlink ref="E306" location="A125197266C" display="A125197266C" xr:uid="{00000000-0004-0000-0000-000027010000}"/>
    <hyperlink ref="E307" location="A125202882L" display="A125202882L" xr:uid="{00000000-0004-0000-0000-000028010000}"/>
    <hyperlink ref="E308" location="A125200074C" display="A125200074C" xr:uid="{00000000-0004-0000-0000-000029010000}"/>
    <hyperlink ref="E309" location="A125197306K" display="A125197306K" xr:uid="{00000000-0004-0000-0000-00002A010000}"/>
    <hyperlink ref="E310" location="A125202922V" display="A125202922V" xr:uid="{00000000-0004-0000-0000-00002B010000}"/>
    <hyperlink ref="E311" location="A125200114K" display="A125200114K" xr:uid="{00000000-0004-0000-0000-00002C010000}"/>
    <hyperlink ref="E312" location="A125197290C" display="A125197290C" xr:uid="{00000000-0004-0000-0000-00002D010000}"/>
    <hyperlink ref="E313" location="A125202906V" display="A125202906V" xr:uid="{00000000-0004-0000-0000-00002E010000}"/>
    <hyperlink ref="E314" location="A125200098W" display="A125200098W" xr:uid="{00000000-0004-0000-0000-00002F010000}"/>
    <hyperlink ref="E315" location="A125197310A" display="A125197310A" xr:uid="{00000000-0004-0000-0000-000030010000}"/>
    <hyperlink ref="E316" location="A125202926C" display="A125202926C" xr:uid="{00000000-0004-0000-0000-000031010000}"/>
    <hyperlink ref="E317" location="A125200118V" display="A125200118V" xr:uid="{00000000-0004-0000-0000-000032010000}"/>
    <hyperlink ref="E318" location="A125197270V" display="A125197270V" xr:uid="{00000000-0004-0000-0000-000033010000}"/>
    <hyperlink ref="E319" location="A125202886W" display="A125202886W" xr:uid="{00000000-0004-0000-0000-000034010000}"/>
    <hyperlink ref="E320" location="A125200078L" display="A125200078L" xr:uid="{00000000-0004-0000-0000-000035010000}"/>
    <hyperlink ref="E321" location="A125197262V" display="A125197262V" xr:uid="{00000000-0004-0000-0000-000036010000}"/>
    <hyperlink ref="E322" location="A125202878W" display="A125202878W" xr:uid="{00000000-0004-0000-0000-000037010000}"/>
    <hyperlink ref="E323" location="A125200070V" display="A125200070V" xr:uid="{00000000-0004-0000-0000-000038010000}"/>
    <hyperlink ref="E324" location="A125197554W" display="A125197554W" xr:uid="{00000000-0004-0000-0000-000039010000}"/>
    <hyperlink ref="E325" location="A125203170J" display="A125203170J" xr:uid="{00000000-0004-0000-0000-00003A010000}"/>
    <hyperlink ref="E326" location="A125200362W" display="A125200362W" xr:uid="{00000000-0004-0000-0000-00003B010000}"/>
    <hyperlink ref="E327" location="A125197534L" display="A125197534L" xr:uid="{00000000-0004-0000-0000-00003C010000}"/>
    <hyperlink ref="E328" location="A125203150X" display="A125203150X" xr:uid="{00000000-0004-0000-0000-00003D010000}"/>
    <hyperlink ref="E329" location="A125200342L" display="A125200342L" xr:uid="{00000000-0004-0000-0000-00003E010000}"/>
    <hyperlink ref="E330" location="A125197558F" display="A125197558F" xr:uid="{00000000-0004-0000-0000-00003F010000}"/>
    <hyperlink ref="E331" location="A125203174T" display="A125203174T" xr:uid="{00000000-0004-0000-0000-000040010000}"/>
    <hyperlink ref="E332" location="A125200366F" display="A125200366F" xr:uid="{00000000-0004-0000-0000-000041010000}"/>
    <hyperlink ref="E333" location="A125197562W" display="A125197562W" xr:uid="{00000000-0004-0000-0000-000042010000}"/>
    <hyperlink ref="E334" location="A125203178A" display="A125203178A" xr:uid="{00000000-0004-0000-0000-000043010000}"/>
    <hyperlink ref="E335" location="A125200370W" display="A125200370W" xr:uid="{00000000-0004-0000-0000-000044010000}"/>
    <hyperlink ref="E336" location="A125197538W" display="A125197538W" xr:uid="{00000000-0004-0000-0000-000045010000}"/>
    <hyperlink ref="E337" location="A125203154J" display="A125203154J" xr:uid="{00000000-0004-0000-0000-000046010000}"/>
    <hyperlink ref="E338" location="A125200346W" display="A125200346W" xr:uid="{00000000-0004-0000-0000-000047010000}"/>
    <hyperlink ref="E339" location="A125197542L" display="A125197542L" xr:uid="{00000000-0004-0000-0000-000048010000}"/>
    <hyperlink ref="E340" location="A125203158T" display="A125203158T" xr:uid="{00000000-0004-0000-0000-000049010000}"/>
    <hyperlink ref="E341" location="A125200350L" display="A125200350L" xr:uid="{00000000-0004-0000-0000-00004A010000}"/>
    <hyperlink ref="E342" location="A125197546W" display="A125197546W" xr:uid="{00000000-0004-0000-0000-00004B010000}"/>
    <hyperlink ref="E343" location="A125203162J" display="A125203162J" xr:uid="{00000000-0004-0000-0000-00004C010000}"/>
    <hyperlink ref="E344" location="A125200354W" display="A125200354W" xr:uid="{00000000-0004-0000-0000-00004D010000}"/>
    <hyperlink ref="E345" location="A125197526L" display="A125197526L" xr:uid="{00000000-0004-0000-0000-00004E010000}"/>
    <hyperlink ref="E346" location="A125203142X" display="A125203142X" xr:uid="{00000000-0004-0000-0000-00004F010000}"/>
    <hyperlink ref="E347" location="A125200334L" display="A125200334L" xr:uid="{00000000-0004-0000-0000-000050010000}"/>
    <hyperlink ref="E348" location="A125197566F" display="A125197566F" xr:uid="{00000000-0004-0000-0000-000051010000}"/>
    <hyperlink ref="E349" location="A125203182T" display="A125203182T" xr:uid="{00000000-0004-0000-0000-000052010000}"/>
    <hyperlink ref="E350" location="A125200374F" display="A125200374F" xr:uid="{00000000-0004-0000-0000-000053010000}"/>
    <hyperlink ref="E351" location="A125197550L" display="A125197550L" xr:uid="{00000000-0004-0000-0000-000054010000}"/>
    <hyperlink ref="E352" location="A125203166T" display="A125203166T" xr:uid="{00000000-0004-0000-0000-000055010000}"/>
    <hyperlink ref="E353" location="A125200358F" display="A125200358F" xr:uid="{00000000-0004-0000-0000-000056010000}"/>
    <hyperlink ref="E354" location="A125197570W" display="A125197570W" xr:uid="{00000000-0004-0000-0000-000057010000}"/>
    <hyperlink ref="E355" location="A125203186A" display="A125203186A" xr:uid="{00000000-0004-0000-0000-000058010000}"/>
    <hyperlink ref="E356" location="A125200378R" display="A125200378R" xr:uid="{00000000-0004-0000-0000-000059010000}"/>
    <hyperlink ref="E357" location="A125197530C" display="A125197530C" xr:uid="{00000000-0004-0000-0000-00005A010000}"/>
    <hyperlink ref="E358" location="A125203146J" display="A125203146J" xr:uid="{00000000-0004-0000-0000-00005B010000}"/>
    <hyperlink ref="E359" location="A125200338W" display="A125200338W" xr:uid="{00000000-0004-0000-0000-00005C010000}"/>
    <hyperlink ref="E360" location="A125197522C" display="A125197522C" xr:uid="{00000000-0004-0000-0000-00005D010000}"/>
    <hyperlink ref="E361" location="A125203138J" display="A125203138J" xr:uid="{00000000-0004-0000-0000-00005E010000}"/>
    <hyperlink ref="E362" location="A125200330C" display="A125200330C" xr:uid="{00000000-0004-0000-0000-00005F010000}"/>
    <hyperlink ref="E363" location="A125197606L" display="A125197606L" xr:uid="{00000000-0004-0000-0000-000060010000}"/>
    <hyperlink ref="E364" location="A125203222X" display="A125203222X" xr:uid="{00000000-0004-0000-0000-000061010000}"/>
    <hyperlink ref="E365" location="A125200414L" display="A125200414L" xr:uid="{00000000-0004-0000-0000-000062010000}"/>
    <hyperlink ref="E366" location="A125197586R" display="A125197586R" xr:uid="{00000000-0004-0000-0000-000063010000}"/>
    <hyperlink ref="E367" location="A125203202R" display="A125203202R" xr:uid="{00000000-0004-0000-0000-000064010000}"/>
    <hyperlink ref="E368" location="A125200394R" display="A125200394R" xr:uid="{00000000-0004-0000-0000-000065010000}"/>
    <hyperlink ref="E369" location="A125197610C" display="A125197610C" xr:uid="{00000000-0004-0000-0000-000066010000}"/>
    <hyperlink ref="E370" location="A125203226J" display="A125203226J" xr:uid="{00000000-0004-0000-0000-000067010000}"/>
    <hyperlink ref="E371" location="A125200418W" display="A125200418W" xr:uid="{00000000-0004-0000-0000-000068010000}"/>
    <hyperlink ref="E372" location="A125197614L" display="A125197614L" xr:uid="{00000000-0004-0000-0000-000069010000}"/>
    <hyperlink ref="E373" location="A125203230X" display="A125203230X" xr:uid="{00000000-0004-0000-0000-00006A010000}"/>
    <hyperlink ref="E374" location="A125200422L" display="A125200422L" xr:uid="{00000000-0004-0000-0000-00006B010000}"/>
    <hyperlink ref="E375" location="A125197590F" display="A125197590F" xr:uid="{00000000-0004-0000-0000-00006C010000}"/>
    <hyperlink ref="E376" location="A125203206X" display="A125203206X" xr:uid="{00000000-0004-0000-0000-00006D010000}"/>
    <hyperlink ref="E377" location="A125200398X" display="A125200398X" xr:uid="{00000000-0004-0000-0000-00006E010000}"/>
    <hyperlink ref="E378" location="A125197594R" display="A125197594R" xr:uid="{00000000-0004-0000-0000-00006F010000}"/>
    <hyperlink ref="E379" location="A125203210R" display="A125203210R" xr:uid="{00000000-0004-0000-0000-000070010000}"/>
    <hyperlink ref="E380" location="A125200402C" display="A125200402C" xr:uid="{00000000-0004-0000-0000-000071010000}"/>
    <hyperlink ref="E381" location="A125197598X" display="A125197598X" xr:uid="{00000000-0004-0000-0000-000072010000}"/>
    <hyperlink ref="E382" location="A125203214X" display="A125203214X" xr:uid="{00000000-0004-0000-0000-000073010000}"/>
    <hyperlink ref="E383" location="A125200406L" display="A125200406L" xr:uid="{00000000-0004-0000-0000-000074010000}"/>
    <hyperlink ref="E384" location="A125197578R" display="A125197578R" xr:uid="{00000000-0004-0000-0000-000075010000}"/>
    <hyperlink ref="E385" location="A125203194A" display="A125203194A" xr:uid="{00000000-0004-0000-0000-000076010000}"/>
    <hyperlink ref="E386" location="A125200386R" display="A125200386R" xr:uid="{00000000-0004-0000-0000-000077010000}"/>
    <hyperlink ref="E387" location="A125197618W" display="A125197618W" xr:uid="{00000000-0004-0000-0000-000078010000}"/>
    <hyperlink ref="E388" location="A125203234J" display="A125203234J" xr:uid="{00000000-0004-0000-0000-000079010000}"/>
    <hyperlink ref="E389" location="A125200426W" display="A125200426W" xr:uid="{00000000-0004-0000-0000-00007A010000}"/>
    <hyperlink ref="E390" location="A125197602C" display="A125197602C" xr:uid="{00000000-0004-0000-0000-00007B010000}"/>
    <hyperlink ref="E391" location="A125203218J" display="A125203218J" xr:uid="{00000000-0004-0000-0000-00007C010000}"/>
    <hyperlink ref="E392" location="A125200410C" display="A125200410C" xr:uid="{00000000-0004-0000-0000-00007D010000}"/>
    <hyperlink ref="E393" location="A125197622L" display="A125197622L" xr:uid="{00000000-0004-0000-0000-00007E010000}"/>
    <hyperlink ref="E394" location="A125203238T" display="A125203238T" xr:uid="{00000000-0004-0000-0000-00007F010000}"/>
    <hyperlink ref="E395" location="A125200430L" display="A125200430L" xr:uid="{00000000-0004-0000-0000-000080010000}"/>
    <hyperlink ref="E396" location="A125197582F" display="A125197582F" xr:uid="{00000000-0004-0000-0000-000081010000}"/>
    <hyperlink ref="E397" location="A125203198K" display="A125203198K" xr:uid="{00000000-0004-0000-0000-000082010000}"/>
    <hyperlink ref="E398" location="A125200390F" display="A125200390F" xr:uid="{00000000-0004-0000-0000-000083010000}"/>
    <hyperlink ref="E399" location="A125197574F" display="A125197574F" xr:uid="{00000000-0004-0000-0000-000084010000}"/>
    <hyperlink ref="E400" location="A125203190T" display="A125203190T" xr:uid="{00000000-0004-0000-0000-000085010000}"/>
    <hyperlink ref="E401" location="A125200382F" display="A125200382F" xr:uid="{00000000-0004-0000-0000-000086010000}"/>
    <hyperlink ref="E402" location="A125197346C" display="A125197346C" xr:uid="{00000000-0004-0000-0000-000087010000}"/>
    <hyperlink ref="E403" location="A125202962L" display="A125202962L" xr:uid="{00000000-0004-0000-0000-000088010000}"/>
    <hyperlink ref="E404" location="A125200154C" display="A125200154C" xr:uid="{00000000-0004-0000-0000-000089010000}"/>
    <hyperlink ref="E405" location="A125197326V" display="A125197326V" xr:uid="{00000000-0004-0000-0000-00008A010000}"/>
    <hyperlink ref="E406" location="A125202942C" display="A125202942C" xr:uid="{00000000-0004-0000-0000-00008B010000}"/>
    <hyperlink ref="E407" location="A125200134V" display="A125200134V" xr:uid="{00000000-0004-0000-0000-00008C010000}"/>
    <hyperlink ref="E408" location="A125197350V" display="A125197350V" xr:uid="{00000000-0004-0000-0000-00008D010000}"/>
    <hyperlink ref="E409" location="A125202966W" display="A125202966W" xr:uid="{00000000-0004-0000-0000-00008E010000}"/>
    <hyperlink ref="E410" location="A125200158L" display="A125200158L" xr:uid="{00000000-0004-0000-0000-00008F010000}"/>
    <hyperlink ref="E411" location="A125197354C" display="A125197354C" xr:uid="{00000000-0004-0000-0000-000090010000}"/>
    <hyperlink ref="E412" location="A125202970L" display="A125202970L" xr:uid="{00000000-0004-0000-0000-000091010000}"/>
    <hyperlink ref="E413" location="A125200162C" display="A125200162C" xr:uid="{00000000-0004-0000-0000-000092010000}"/>
    <hyperlink ref="E414" location="A125197330K" display="A125197330K" xr:uid="{00000000-0004-0000-0000-000093010000}"/>
    <hyperlink ref="E415" location="A125202946L" display="A125202946L" xr:uid="{00000000-0004-0000-0000-000094010000}"/>
    <hyperlink ref="E416" location="A125200138C" display="A125200138C" xr:uid="{00000000-0004-0000-0000-000095010000}"/>
    <hyperlink ref="E417" location="A125197334V" display="A125197334V" xr:uid="{00000000-0004-0000-0000-000096010000}"/>
    <hyperlink ref="E418" location="A125202950C" display="A125202950C" xr:uid="{00000000-0004-0000-0000-000097010000}"/>
    <hyperlink ref="E419" location="A125200142V" display="A125200142V" xr:uid="{00000000-0004-0000-0000-000098010000}"/>
    <hyperlink ref="E420" location="A125197338C" display="A125197338C" xr:uid="{00000000-0004-0000-0000-000099010000}"/>
    <hyperlink ref="E421" location="A125202954L" display="A125202954L" xr:uid="{00000000-0004-0000-0000-00009A010000}"/>
    <hyperlink ref="E422" location="A125200146C" display="A125200146C" xr:uid="{00000000-0004-0000-0000-00009B010000}"/>
    <hyperlink ref="E423" location="A125197318V" display="A125197318V" xr:uid="{00000000-0004-0000-0000-00009C010000}"/>
    <hyperlink ref="E424" location="A125202934C" display="A125202934C" xr:uid="{00000000-0004-0000-0000-00009D010000}"/>
    <hyperlink ref="E425" location="A125200126V" display="A125200126V" xr:uid="{00000000-0004-0000-0000-00009E010000}"/>
    <hyperlink ref="E426" location="A125197358L" display="A125197358L" xr:uid="{00000000-0004-0000-0000-00009F010000}"/>
    <hyperlink ref="E427" location="A125202974W" display="A125202974W" xr:uid="{00000000-0004-0000-0000-0000A0010000}"/>
    <hyperlink ref="E428" location="A125200166L" display="A125200166L" xr:uid="{00000000-0004-0000-0000-0000A1010000}"/>
    <hyperlink ref="E429" location="A125197342V" display="A125197342V" xr:uid="{00000000-0004-0000-0000-0000A2010000}"/>
    <hyperlink ref="E430" location="A125202958W" display="A125202958W" xr:uid="{00000000-0004-0000-0000-0000A3010000}"/>
    <hyperlink ref="E431" location="A125200150V" display="A125200150V" xr:uid="{00000000-0004-0000-0000-0000A4010000}"/>
    <hyperlink ref="E432" location="A125197362C" display="A125197362C" xr:uid="{00000000-0004-0000-0000-0000A5010000}"/>
    <hyperlink ref="E433" location="A125202978F" display="A125202978F" xr:uid="{00000000-0004-0000-0000-0000A6010000}"/>
    <hyperlink ref="E434" location="A125200170C" display="A125200170C" xr:uid="{00000000-0004-0000-0000-0000A7010000}"/>
    <hyperlink ref="E435" location="A125197322K" display="A125197322K" xr:uid="{00000000-0004-0000-0000-0000A8010000}"/>
    <hyperlink ref="E436" location="A125202938L" display="A125202938L" xr:uid="{00000000-0004-0000-0000-0000A9010000}"/>
    <hyperlink ref="E437" location="A125200130K" display="A125200130K" xr:uid="{00000000-0004-0000-0000-0000AA010000}"/>
    <hyperlink ref="E438" location="A125197314K" display="A125197314K" xr:uid="{00000000-0004-0000-0000-0000AB010000}"/>
    <hyperlink ref="E439" location="A125202930V" display="A125202930V" xr:uid="{00000000-0004-0000-0000-0000AC010000}"/>
    <hyperlink ref="E440" location="A125200122K" display="A125200122K" xr:uid="{00000000-0004-0000-0000-0000AD010000}"/>
    <hyperlink ref="E441" location="A125197398F" display="A125197398F" xr:uid="{00000000-0004-0000-0000-0000AE010000}"/>
    <hyperlink ref="E442" location="A125203014F" display="A125203014F" xr:uid="{00000000-0004-0000-0000-0000AF010000}"/>
    <hyperlink ref="E443" location="A125200206V" display="A125200206V" xr:uid="{00000000-0004-0000-0000-0000B0010000}"/>
    <hyperlink ref="E444" location="A125197378W" display="A125197378W" xr:uid="{00000000-0004-0000-0000-0000B1010000}"/>
    <hyperlink ref="E445" location="A125202994F" display="A125202994F" xr:uid="{00000000-0004-0000-0000-0000B2010000}"/>
    <hyperlink ref="E446" location="A125200186W" display="A125200186W" xr:uid="{00000000-0004-0000-0000-0000B3010000}"/>
    <hyperlink ref="E447" location="A125197402K" display="A125197402K" xr:uid="{00000000-0004-0000-0000-0000B4010000}"/>
    <hyperlink ref="E448" location="A125203018R" display="A125203018R" xr:uid="{00000000-0004-0000-0000-0000B5010000}"/>
    <hyperlink ref="E449" location="A125200210K" display="A125200210K" xr:uid="{00000000-0004-0000-0000-0000B6010000}"/>
    <hyperlink ref="E450" location="A125197406V" display="A125197406V" xr:uid="{00000000-0004-0000-0000-0000B7010000}"/>
    <hyperlink ref="E451" location="A125203022F" display="A125203022F" xr:uid="{00000000-0004-0000-0000-0000B8010000}"/>
    <hyperlink ref="E452" location="A125200214V" display="A125200214V" xr:uid="{00000000-0004-0000-0000-0000B9010000}"/>
    <hyperlink ref="E453" location="A125197382L" display="A125197382L" xr:uid="{00000000-0004-0000-0000-0000BA010000}"/>
    <hyperlink ref="E454" location="A125202998R" display="A125202998R" xr:uid="{00000000-0004-0000-0000-0000BB010000}"/>
    <hyperlink ref="E455" location="A125200190L" display="A125200190L" xr:uid="{00000000-0004-0000-0000-0000BC010000}"/>
    <hyperlink ref="E456" location="A125197386W" display="A125197386W" xr:uid="{00000000-0004-0000-0000-0000BD010000}"/>
    <hyperlink ref="E457" location="A125203002W" display="A125203002W" xr:uid="{00000000-0004-0000-0000-0000BE010000}"/>
    <hyperlink ref="E458" location="A125200194W" display="A125200194W" xr:uid="{00000000-0004-0000-0000-0000BF010000}"/>
    <hyperlink ref="E459" location="A125197390L" display="A125197390L" xr:uid="{00000000-0004-0000-0000-0000C0010000}"/>
    <hyperlink ref="E460" location="A125203006F" display="A125203006F" xr:uid="{00000000-0004-0000-0000-0000C1010000}"/>
    <hyperlink ref="E461" location="A125200198F" display="A125200198F" xr:uid="{00000000-0004-0000-0000-0000C2010000}"/>
    <hyperlink ref="E462" location="A125197370C" display="A125197370C" xr:uid="{00000000-0004-0000-0000-0000C3010000}"/>
    <hyperlink ref="E463" location="A125202986F" display="A125202986F" xr:uid="{00000000-0004-0000-0000-0000C4010000}"/>
    <hyperlink ref="E464" location="A125200178W" display="A125200178W" xr:uid="{00000000-0004-0000-0000-0000C5010000}"/>
    <hyperlink ref="E465" location="A125197410K" display="A125197410K" xr:uid="{00000000-0004-0000-0000-0000C6010000}"/>
    <hyperlink ref="E466" location="A125203026R" display="A125203026R" xr:uid="{00000000-0004-0000-0000-0000C7010000}"/>
    <hyperlink ref="E467" location="A125200218C" display="A125200218C" xr:uid="{00000000-0004-0000-0000-0000C8010000}"/>
    <hyperlink ref="E468" location="A125197394W" display="A125197394W" xr:uid="{00000000-0004-0000-0000-0000C9010000}"/>
    <hyperlink ref="E469" location="A125203010W" display="A125203010W" xr:uid="{00000000-0004-0000-0000-0000CA010000}"/>
    <hyperlink ref="E470" location="A125200202K" display="A125200202K" xr:uid="{00000000-0004-0000-0000-0000CB010000}"/>
    <hyperlink ref="E471" location="A125197414V" display="A125197414V" xr:uid="{00000000-0004-0000-0000-0000CC010000}"/>
    <hyperlink ref="E472" location="A125203030F" display="A125203030F" xr:uid="{00000000-0004-0000-0000-0000CD010000}"/>
    <hyperlink ref="E473" location="A125200222V" display="A125200222V" xr:uid="{00000000-0004-0000-0000-0000CE010000}"/>
    <hyperlink ref="E474" location="A125197374L" display="A125197374L" xr:uid="{00000000-0004-0000-0000-0000CF010000}"/>
    <hyperlink ref="E475" location="A125202990W" display="A125202990W" xr:uid="{00000000-0004-0000-0000-0000D0010000}"/>
    <hyperlink ref="E476" location="A125200182L" display="A125200182L" xr:uid="{00000000-0004-0000-0000-0000D1010000}"/>
    <hyperlink ref="E477" location="A125197366L" display="A125197366L" xr:uid="{00000000-0004-0000-0000-0000D2010000}"/>
    <hyperlink ref="E478" location="A125202982W" display="A125202982W" xr:uid="{00000000-0004-0000-0000-0000D3010000}"/>
    <hyperlink ref="E479" location="A125200174L" display="A125200174L" xr:uid="{00000000-0004-0000-0000-0000D4010000}"/>
    <hyperlink ref="E480" location="A125197450C" display="A125197450C" xr:uid="{00000000-0004-0000-0000-0000D5010000}"/>
    <hyperlink ref="E481" location="A125203066J" display="A125203066J" xr:uid="{00000000-0004-0000-0000-0000D6010000}"/>
    <hyperlink ref="E482" location="A125200258W" display="A125200258W" xr:uid="{00000000-0004-0000-0000-0000D7010000}"/>
    <hyperlink ref="E483" location="A125197430V" display="A125197430V" xr:uid="{00000000-0004-0000-0000-0000D8010000}"/>
    <hyperlink ref="E484" location="A125203046X" display="A125203046X" xr:uid="{00000000-0004-0000-0000-0000D9010000}"/>
    <hyperlink ref="E485" location="A125200238L" display="A125200238L" xr:uid="{00000000-0004-0000-0000-0000DA010000}"/>
    <hyperlink ref="E486" location="A125197454L" display="A125197454L" xr:uid="{00000000-0004-0000-0000-0000DB010000}"/>
    <hyperlink ref="E487" location="A125203070X" display="A125203070X" xr:uid="{00000000-0004-0000-0000-0000DC010000}"/>
    <hyperlink ref="E488" location="A125200262L" display="A125200262L" xr:uid="{00000000-0004-0000-0000-0000DD010000}"/>
    <hyperlink ref="E489" location="A125197458W" display="A125197458W" xr:uid="{00000000-0004-0000-0000-0000DE010000}"/>
    <hyperlink ref="E490" location="A125203074J" display="A125203074J" xr:uid="{00000000-0004-0000-0000-0000DF010000}"/>
    <hyperlink ref="E491" location="A125200266W" display="A125200266W" xr:uid="{00000000-0004-0000-0000-0000E0010000}"/>
    <hyperlink ref="E492" location="A125197434C" display="A125197434C" xr:uid="{00000000-0004-0000-0000-0000E1010000}"/>
    <hyperlink ref="E493" location="A125203050R" display="A125203050R" xr:uid="{00000000-0004-0000-0000-0000E2010000}"/>
    <hyperlink ref="E494" location="A125200242C" display="A125200242C" xr:uid="{00000000-0004-0000-0000-0000E3010000}"/>
    <hyperlink ref="E495" location="A125197438L" display="A125197438L" xr:uid="{00000000-0004-0000-0000-0000E4010000}"/>
    <hyperlink ref="E496" location="A125203054X" display="A125203054X" xr:uid="{00000000-0004-0000-0000-0000E5010000}"/>
    <hyperlink ref="E497" location="A125200246L" display="A125200246L" xr:uid="{00000000-0004-0000-0000-0000E6010000}"/>
    <hyperlink ref="E498" location="A125197442C" display="A125197442C" xr:uid="{00000000-0004-0000-0000-0000E7010000}"/>
    <hyperlink ref="E499" location="A125203058J" display="A125203058J" xr:uid="{00000000-0004-0000-0000-0000E8010000}"/>
    <hyperlink ref="E500" location="A125200250C" display="A125200250C" xr:uid="{00000000-0004-0000-0000-0000E9010000}"/>
    <hyperlink ref="E501" location="A125197422V" display="A125197422V" xr:uid="{00000000-0004-0000-0000-0000EA010000}"/>
    <hyperlink ref="E502" location="A125203038X" display="A125203038X" xr:uid="{00000000-0004-0000-0000-0000EB010000}"/>
    <hyperlink ref="E503" location="A125200230V" display="A125200230V" xr:uid="{00000000-0004-0000-0000-0000EC010000}"/>
    <hyperlink ref="E504" location="A125197462L" display="A125197462L" xr:uid="{00000000-0004-0000-0000-0000ED010000}"/>
    <hyperlink ref="E505" location="A125203078T" display="A125203078T" xr:uid="{00000000-0004-0000-0000-0000EE010000}"/>
    <hyperlink ref="E506" location="A125200270L" display="A125200270L" xr:uid="{00000000-0004-0000-0000-0000EF010000}"/>
    <hyperlink ref="E507" location="A125197446L" display="A125197446L" xr:uid="{00000000-0004-0000-0000-0000F0010000}"/>
    <hyperlink ref="E508" location="A125203062X" display="A125203062X" xr:uid="{00000000-0004-0000-0000-0000F1010000}"/>
    <hyperlink ref="E509" location="A125200254L" display="A125200254L" xr:uid="{00000000-0004-0000-0000-0000F2010000}"/>
    <hyperlink ref="E510" location="A125197466W" display="A125197466W" xr:uid="{00000000-0004-0000-0000-0000F3010000}"/>
    <hyperlink ref="E511" location="A125203082J" display="A125203082J" xr:uid="{00000000-0004-0000-0000-0000F4010000}"/>
    <hyperlink ref="E512" location="A125200274W" display="A125200274W" xr:uid="{00000000-0004-0000-0000-0000F5010000}"/>
    <hyperlink ref="E513" location="A125197426C" display="A125197426C" xr:uid="{00000000-0004-0000-0000-0000F6010000}"/>
    <hyperlink ref="E514" location="A125203042R" display="A125203042R" xr:uid="{00000000-0004-0000-0000-0000F7010000}"/>
    <hyperlink ref="E515" location="A125200234C" display="A125200234C" xr:uid="{00000000-0004-0000-0000-0000F8010000}"/>
    <hyperlink ref="E516" location="A125197418C" display="A125197418C" xr:uid="{00000000-0004-0000-0000-0000F9010000}"/>
    <hyperlink ref="E517" location="A125203034R" display="A125203034R" xr:uid="{00000000-0004-0000-0000-0000FA010000}"/>
    <hyperlink ref="E518" location="A125200226C" display="A125200226C" xr:uid="{00000000-0004-0000-0000-0000FB010000}"/>
    <hyperlink ref="E519" location="A125197242K" display="A125197242K" xr:uid="{00000000-0004-0000-0000-0000FC010000}"/>
    <hyperlink ref="E520" location="A125202858L" display="A125202858L" xr:uid="{00000000-0004-0000-0000-0000FD010000}"/>
    <hyperlink ref="E521" location="A125200050K" display="A125200050K" xr:uid="{00000000-0004-0000-0000-0000FE010000}"/>
    <hyperlink ref="E522" location="A125197222A" display="A125197222A" xr:uid="{00000000-0004-0000-0000-0000FF010000}"/>
    <hyperlink ref="E523" location="A125202838C" display="A125202838C" xr:uid="{00000000-0004-0000-0000-000000020000}"/>
    <hyperlink ref="E524" location="A125200030A" display="A125200030A" xr:uid="{00000000-0004-0000-0000-000001020000}"/>
    <hyperlink ref="E525" location="A125197246V" display="A125197246V" xr:uid="{00000000-0004-0000-0000-000002020000}"/>
    <hyperlink ref="E526" location="A125202862C" display="A125202862C" xr:uid="{00000000-0004-0000-0000-000003020000}"/>
    <hyperlink ref="E527" location="A125200054V" display="A125200054V" xr:uid="{00000000-0004-0000-0000-000004020000}"/>
    <hyperlink ref="E528" location="A125197250K" display="A125197250K" xr:uid="{00000000-0004-0000-0000-000005020000}"/>
    <hyperlink ref="E529" location="A125202866L" display="A125202866L" xr:uid="{00000000-0004-0000-0000-000006020000}"/>
    <hyperlink ref="E530" location="A125200058C" display="A125200058C" xr:uid="{00000000-0004-0000-0000-000007020000}"/>
    <hyperlink ref="E531" location="A125197226K" display="A125197226K" xr:uid="{00000000-0004-0000-0000-000008020000}"/>
    <hyperlink ref="E532" location="A125202842V" display="A125202842V" xr:uid="{00000000-0004-0000-0000-000009020000}"/>
    <hyperlink ref="E533" location="A125200034K" display="A125200034K" xr:uid="{00000000-0004-0000-0000-00000A020000}"/>
    <hyperlink ref="E534" location="A125197230A" display="A125197230A" xr:uid="{00000000-0004-0000-0000-00000B020000}"/>
    <hyperlink ref="E535" location="A125202846C" display="A125202846C" xr:uid="{00000000-0004-0000-0000-00000C020000}"/>
    <hyperlink ref="E536" location="A125200038V" display="A125200038V" xr:uid="{00000000-0004-0000-0000-00000D020000}"/>
    <hyperlink ref="E537" location="A125197234K" display="A125197234K" xr:uid="{00000000-0004-0000-0000-00000E020000}"/>
    <hyperlink ref="E538" location="A125202850V" display="A125202850V" xr:uid="{00000000-0004-0000-0000-00000F020000}"/>
    <hyperlink ref="E539" location="A125200042K" display="A125200042K" xr:uid="{00000000-0004-0000-0000-000010020000}"/>
    <hyperlink ref="E540" location="A125197214A" display="A125197214A" xr:uid="{00000000-0004-0000-0000-000011020000}"/>
    <hyperlink ref="E541" location="A125202830K" display="A125202830K" xr:uid="{00000000-0004-0000-0000-000012020000}"/>
    <hyperlink ref="E542" location="A125200022A" display="A125200022A" xr:uid="{00000000-0004-0000-0000-000013020000}"/>
    <hyperlink ref="E543" location="A125197254V" display="A125197254V" xr:uid="{00000000-0004-0000-0000-000014020000}"/>
    <hyperlink ref="E544" location="A125202870C" display="A125202870C" xr:uid="{00000000-0004-0000-0000-000015020000}"/>
    <hyperlink ref="E545" location="A125200062V" display="A125200062V" xr:uid="{00000000-0004-0000-0000-000016020000}"/>
    <hyperlink ref="E546" location="A125197238V" display="A125197238V" xr:uid="{00000000-0004-0000-0000-000017020000}"/>
    <hyperlink ref="E547" location="A125202854C" display="A125202854C" xr:uid="{00000000-0004-0000-0000-000018020000}"/>
    <hyperlink ref="E548" location="A125200046V" display="A125200046V" xr:uid="{00000000-0004-0000-0000-000019020000}"/>
    <hyperlink ref="E549" location="A125197258C" display="A125197258C" xr:uid="{00000000-0004-0000-0000-00001A020000}"/>
    <hyperlink ref="E550" location="A125202874L" display="A125202874L" xr:uid="{00000000-0004-0000-0000-00001B020000}"/>
    <hyperlink ref="E551" location="A125200066C" display="A125200066C" xr:uid="{00000000-0004-0000-0000-00001C020000}"/>
    <hyperlink ref="E552" location="A125197218K" display="A125197218K" xr:uid="{00000000-0004-0000-0000-00001D020000}"/>
    <hyperlink ref="E553" location="A125202834V" display="A125202834V" xr:uid="{00000000-0004-0000-0000-00001E020000}"/>
    <hyperlink ref="E554" location="A125200026K" display="A125200026K" xr:uid="{00000000-0004-0000-0000-00001F020000}"/>
    <hyperlink ref="E555" location="A125197210T" display="A125197210T" xr:uid="{00000000-0004-0000-0000-000020020000}"/>
    <hyperlink ref="E556" location="A125202826V" display="A125202826V" xr:uid="{00000000-0004-0000-0000-000021020000}"/>
    <hyperlink ref="E557" location="A125200018K" display="A125200018K" xr:uid="{00000000-0004-0000-0000-00002202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1113</v>
      </c>
      <c r="C5" s="8" t="s">
        <v>1113</v>
      </c>
      <c r="D5" s="8" t="s">
        <v>1113</v>
      </c>
      <c r="E5" s="8" t="s">
        <v>1113</v>
      </c>
      <c r="F5" s="8" t="s">
        <v>1113</v>
      </c>
      <c r="G5" s="8" t="s">
        <v>1113</v>
      </c>
      <c r="H5" s="8" t="s">
        <v>1113</v>
      </c>
      <c r="I5" s="8" t="s">
        <v>1113</v>
      </c>
      <c r="J5" s="8" t="s">
        <v>1113</v>
      </c>
      <c r="K5" s="8" t="s">
        <v>1113</v>
      </c>
      <c r="L5" s="8" t="s">
        <v>1113</v>
      </c>
      <c r="M5" s="8" t="s">
        <v>1113</v>
      </c>
      <c r="N5" s="8" t="s">
        <v>1113</v>
      </c>
      <c r="O5" s="8" t="s">
        <v>1113</v>
      </c>
      <c r="P5" s="8" t="s">
        <v>1113</v>
      </c>
      <c r="Q5" s="8" t="s">
        <v>1113</v>
      </c>
      <c r="R5" s="8" t="s">
        <v>1113</v>
      </c>
      <c r="S5" s="8" t="s">
        <v>1113</v>
      </c>
      <c r="T5" s="8" t="s">
        <v>1113</v>
      </c>
      <c r="U5" s="8" t="s">
        <v>1113</v>
      </c>
      <c r="V5" s="8" t="s">
        <v>1113</v>
      </c>
      <c r="W5" s="8" t="s">
        <v>1113</v>
      </c>
      <c r="X5" s="8" t="s">
        <v>1113</v>
      </c>
      <c r="Y5" s="8" t="s">
        <v>1113</v>
      </c>
      <c r="Z5" s="8" t="s">
        <v>1113</v>
      </c>
      <c r="AA5" s="8" t="s">
        <v>1113</v>
      </c>
      <c r="AB5" s="8" t="s">
        <v>1113</v>
      </c>
      <c r="AC5" s="8" t="s">
        <v>1113</v>
      </c>
      <c r="AD5" s="8" t="s">
        <v>1113</v>
      </c>
      <c r="AE5" s="8" t="s">
        <v>1113</v>
      </c>
      <c r="AF5" s="8" t="s">
        <v>1113</v>
      </c>
      <c r="AG5" s="8" t="s">
        <v>1113</v>
      </c>
      <c r="AH5" s="8" t="s">
        <v>1113</v>
      </c>
      <c r="AI5" s="8" t="s">
        <v>1113</v>
      </c>
      <c r="AJ5" s="8" t="s">
        <v>1113</v>
      </c>
      <c r="AK5" s="8" t="s">
        <v>1113</v>
      </c>
      <c r="AL5" s="8" t="s">
        <v>1113</v>
      </c>
      <c r="AM5" s="8" t="s">
        <v>1113</v>
      </c>
      <c r="AN5" s="8" t="s">
        <v>1113</v>
      </c>
      <c r="AO5" s="8" t="s">
        <v>1113</v>
      </c>
      <c r="AP5" s="8" t="s">
        <v>1113</v>
      </c>
      <c r="AQ5" s="8" t="s">
        <v>1113</v>
      </c>
      <c r="AR5" s="8" t="s">
        <v>1113</v>
      </c>
      <c r="AS5" s="8" t="s">
        <v>1113</v>
      </c>
      <c r="AT5" s="8" t="s">
        <v>1113</v>
      </c>
      <c r="AU5" s="8" t="s">
        <v>1113</v>
      </c>
      <c r="AV5" s="8" t="s">
        <v>1113</v>
      </c>
      <c r="AW5" s="8" t="s">
        <v>1113</v>
      </c>
      <c r="AX5" s="8" t="s">
        <v>1113</v>
      </c>
      <c r="AY5" s="8" t="s">
        <v>1113</v>
      </c>
      <c r="AZ5" s="8" t="s">
        <v>1113</v>
      </c>
      <c r="BA5" s="8" t="s">
        <v>1113</v>
      </c>
      <c r="BB5" s="8" t="s">
        <v>1113</v>
      </c>
      <c r="BC5" s="8" t="s">
        <v>1113</v>
      </c>
      <c r="BD5" s="8" t="s">
        <v>1113</v>
      </c>
      <c r="BE5" s="8" t="s">
        <v>1113</v>
      </c>
      <c r="BF5" s="8" t="s">
        <v>1113</v>
      </c>
      <c r="BG5" s="8" t="s">
        <v>1113</v>
      </c>
      <c r="BH5" s="8" t="s">
        <v>1113</v>
      </c>
      <c r="BI5" s="8" t="s">
        <v>1113</v>
      </c>
      <c r="BJ5" s="8" t="s">
        <v>1113</v>
      </c>
      <c r="BK5" s="8" t="s">
        <v>1113</v>
      </c>
      <c r="BL5" s="8" t="s">
        <v>1113</v>
      </c>
      <c r="BM5" s="8" t="s">
        <v>1113</v>
      </c>
      <c r="BN5" s="8" t="s">
        <v>1113</v>
      </c>
      <c r="BO5" s="8" t="s">
        <v>1113</v>
      </c>
      <c r="BP5" s="8" t="s">
        <v>1113</v>
      </c>
      <c r="BQ5" s="8" t="s">
        <v>1113</v>
      </c>
      <c r="BR5" s="8" t="s">
        <v>1113</v>
      </c>
      <c r="BS5" s="8" t="s">
        <v>1113</v>
      </c>
      <c r="BT5" s="8" t="s">
        <v>1113</v>
      </c>
      <c r="BU5" s="8" t="s">
        <v>1113</v>
      </c>
      <c r="BV5" s="8" t="s">
        <v>1113</v>
      </c>
      <c r="BW5" s="8" t="s">
        <v>1113</v>
      </c>
      <c r="BX5" s="8" t="s">
        <v>1113</v>
      </c>
      <c r="BY5" s="8" t="s">
        <v>1113</v>
      </c>
      <c r="BZ5" s="8" t="s">
        <v>1113</v>
      </c>
      <c r="CA5" s="8" t="s">
        <v>1113</v>
      </c>
      <c r="CB5" s="8" t="s">
        <v>1113</v>
      </c>
      <c r="CC5" s="8" t="s">
        <v>1113</v>
      </c>
      <c r="CD5" s="8" t="s">
        <v>1113</v>
      </c>
      <c r="CE5" s="8" t="s">
        <v>1113</v>
      </c>
      <c r="CF5" s="8" t="s">
        <v>1113</v>
      </c>
      <c r="CG5" s="8" t="s">
        <v>1113</v>
      </c>
      <c r="CH5" s="8" t="s">
        <v>1113</v>
      </c>
      <c r="CI5" s="8" t="s">
        <v>1113</v>
      </c>
      <c r="CJ5" s="8" t="s">
        <v>1113</v>
      </c>
      <c r="CK5" s="8" t="s">
        <v>1113</v>
      </c>
      <c r="CL5" s="8" t="s">
        <v>1113</v>
      </c>
      <c r="CM5" s="8" t="s">
        <v>1113</v>
      </c>
      <c r="CN5" s="8" t="s">
        <v>1113</v>
      </c>
      <c r="CO5" s="8" t="s">
        <v>1113</v>
      </c>
      <c r="CP5" s="8" t="s">
        <v>1113</v>
      </c>
      <c r="CQ5" s="8" t="s">
        <v>1113</v>
      </c>
      <c r="CR5" s="8" t="s">
        <v>1113</v>
      </c>
      <c r="CS5" s="8" t="s">
        <v>1113</v>
      </c>
      <c r="CT5" s="8" t="s">
        <v>1113</v>
      </c>
      <c r="CU5" s="8" t="s">
        <v>1113</v>
      </c>
      <c r="CV5" s="8" t="s">
        <v>1113</v>
      </c>
      <c r="CW5" s="8" t="s">
        <v>1113</v>
      </c>
      <c r="CX5" s="8" t="s">
        <v>1113</v>
      </c>
      <c r="CY5" s="8" t="s">
        <v>1113</v>
      </c>
      <c r="CZ5" s="8" t="s">
        <v>1113</v>
      </c>
      <c r="DA5" s="8" t="s">
        <v>1113</v>
      </c>
      <c r="DB5" s="8" t="s">
        <v>1113</v>
      </c>
      <c r="DC5" s="8" t="s">
        <v>1113</v>
      </c>
      <c r="DD5" s="8" t="s">
        <v>1113</v>
      </c>
      <c r="DE5" s="8" t="s">
        <v>1113</v>
      </c>
      <c r="DF5" s="8" t="s">
        <v>1113</v>
      </c>
      <c r="DG5" s="8" t="s">
        <v>1113</v>
      </c>
      <c r="DH5" s="8" t="s">
        <v>1113</v>
      </c>
      <c r="DI5" s="8" t="s">
        <v>1113</v>
      </c>
      <c r="DJ5" s="8" t="s">
        <v>1113</v>
      </c>
      <c r="DK5" s="8" t="s">
        <v>1113</v>
      </c>
      <c r="DL5" s="8" t="s">
        <v>1113</v>
      </c>
      <c r="DM5" s="8" t="s">
        <v>1113</v>
      </c>
      <c r="DN5" s="8" t="s">
        <v>1113</v>
      </c>
      <c r="DO5" s="8" t="s">
        <v>1113</v>
      </c>
      <c r="DP5" s="8" t="s">
        <v>1113</v>
      </c>
      <c r="DQ5" s="8" t="s">
        <v>1113</v>
      </c>
      <c r="DR5" s="8" t="s">
        <v>1113</v>
      </c>
      <c r="DS5" s="8" t="s">
        <v>1113</v>
      </c>
      <c r="DT5" s="8" t="s">
        <v>1113</v>
      </c>
      <c r="DU5" s="8" t="s">
        <v>1113</v>
      </c>
      <c r="DV5" s="8" t="s">
        <v>1113</v>
      </c>
      <c r="DW5" s="8" t="s">
        <v>1113</v>
      </c>
      <c r="DX5" s="8" t="s">
        <v>1113</v>
      </c>
      <c r="DY5" s="8" t="s">
        <v>1113</v>
      </c>
      <c r="DZ5" s="8" t="s">
        <v>1113</v>
      </c>
      <c r="EA5" s="8" t="s">
        <v>1113</v>
      </c>
      <c r="EB5" s="8" t="s">
        <v>1113</v>
      </c>
      <c r="EC5" s="8" t="s">
        <v>1113</v>
      </c>
      <c r="ED5" s="8" t="s">
        <v>1113</v>
      </c>
      <c r="EE5" s="8" t="s">
        <v>1113</v>
      </c>
      <c r="EF5" s="8" t="s">
        <v>1113</v>
      </c>
      <c r="EG5" s="8" t="s">
        <v>1113</v>
      </c>
      <c r="EH5" s="8" t="s">
        <v>1113</v>
      </c>
      <c r="EI5" s="8" t="s">
        <v>1113</v>
      </c>
      <c r="EJ5" s="8" t="s">
        <v>1113</v>
      </c>
      <c r="EK5" s="8" t="s">
        <v>1113</v>
      </c>
      <c r="EL5" s="8" t="s">
        <v>1113</v>
      </c>
      <c r="EM5" s="8" t="s">
        <v>1113</v>
      </c>
      <c r="EN5" s="8" t="s">
        <v>1113</v>
      </c>
      <c r="EO5" s="8" t="s">
        <v>1113</v>
      </c>
      <c r="EP5" s="8" t="s">
        <v>1113</v>
      </c>
      <c r="EQ5" s="8" t="s">
        <v>1113</v>
      </c>
      <c r="ER5" s="8" t="s">
        <v>1113</v>
      </c>
      <c r="ES5" s="8" t="s">
        <v>1113</v>
      </c>
      <c r="ET5" s="8" t="s">
        <v>1113</v>
      </c>
      <c r="EU5" s="8" t="s">
        <v>1113</v>
      </c>
      <c r="EV5" s="8" t="s">
        <v>1113</v>
      </c>
      <c r="EW5" s="8" t="s">
        <v>1113</v>
      </c>
      <c r="EX5" s="8" t="s">
        <v>1113</v>
      </c>
      <c r="EY5" s="8" t="s">
        <v>1113</v>
      </c>
      <c r="EZ5" s="8" t="s">
        <v>1113</v>
      </c>
      <c r="FA5" s="8" t="s">
        <v>1113</v>
      </c>
      <c r="FB5" s="8" t="s">
        <v>1113</v>
      </c>
      <c r="FC5" s="8" t="s">
        <v>1113</v>
      </c>
      <c r="FD5" s="8" t="s">
        <v>1113</v>
      </c>
      <c r="FE5" s="8" t="s">
        <v>1113</v>
      </c>
      <c r="FF5" s="8" t="s">
        <v>1113</v>
      </c>
      <c r="FG5" s="8" t="s">
        <v>1113</v>
      </c>
      <c r="FH5" s="8" t="s">
        <v>1113</v>
      </c>
      <c r="FI5" s="8" t="s">
        <v>1113</v>
      </c>
      <c r="FJ5" s="8" t="s">
        <v>1113</v>
      </c>
      <c r="FK5" s="8" t="s">
        <v>1113</v>
      </c>
      <c r="FL5" s="8" t="s">
        <v>1113</v>
      </c>
      <c r="FM5" s="8" t="s">
        <v>1113</v>
      </c>
      <c r="FN5" s="8" t="s">
        <v>1113</v>
      </c>
      <c r="FO5" s="8" t="s">
        <v>1113</v>
      </c>
      <c r="FP5" s="8" t="s">
        <v>1113</v>
      </c>
      <c r="FQ5" s="8" t="s">
        <v>1113</v>
      </c>
      <c r="FR5" s="8" t="s">
        <v>1113</v>
      </c>
      <c r="FS5" s="8" t="s">
        <v>1113</v>
      </c>
      <c r="FT5" s="8" t="s">
        <v>1113</v>
      </c>
      <c r="FU5" s="8" t="s">
        <v>1113</v>
      </c>
      <c r="FV5" s="8" t="s">
        <v>1113</v>
      </c>
      <c r="FW5" s="8" t="s">
        <v>1113</v>
      </c>
      <c r="FX5" s="8" t="s">
        <v>1113</v>
      </c>
      <c r="FY5" s="8" t="s">
        <v>1113</v>
      </c>
      <c r="FZ5" s="8" t="s">
        <v>1113</v>
      </c>
      <c r="GA5" s="8" t="s">
        <v>1113</v>
      </c>
      <c r="GB5" s="8" t="s">
        <v>1113</v>
      </c>
      <c r="GC5" s="8" t="s">
        <v>1113</v>
      </c>
      <c r="GD5" s="8" t="s">
        <v>1113</v>
      </c>
      <c r="GE5" s="8" t="s">
        <v>1113</v>
      </c>
      <c r="GF5" s="8" t="s">
        <v>1113</v>
      </c>
      <c r="GG5" s="8" t="s">
        <v>1113</v>
      </c>
      <c r="GH5" s="8" t="s">
        <v>1113</v>
      </c>
      <c r="GI5" s="8" t="s">
        <v>1113</v>
      </c>
      <c r="GJ5" s="8" t="s">
        <v>1113</v>
      </c>
      <c r="GK5" s="8" t="s">
        <v>1113</v>
      </c>
      <c r="GL5" s="8" t="s">
        <v>1113</v>
      </c>
      <c r="GM5" s="8" t="s">
        <v>1113</v>
      </c>
      <c r="GN5" s="8" t="s">
        <v>1113</v>
      </c>
      <c r="GO5" s="8" t="s">
        <v>1113</v>
      </c>
      <c r="GP5" s="8" t="s">
        <v>1113</v>
      </c>
      <c r="GQ5" s="8" t="s">
        <v>1113</v>
      </c>
      <c r="GR5" s="8" t="s">
        <v>1113</v>
      </c>
      <c r="GS5" s="8" t="s">
        <v>1113</v>
      </c>
      <c r="GT5" s="8" t="s">
        <v>1113</v>
      </c>
      <c r="GU5" s="8" t="s">
        <v>1113</v>
      </c>
      <c r="GV5" s="8" t="s">
        <v>1113</v>
      </c>
      <c r="GW5" s="8" t="s">
        <v>1113</v>
      </c>
      <c r="GX5" s="8" t="s">
        <v>1113</v>
      </c>
      <c r="GY5" s="8" t="s">
        <v>1113</v>
      </c>
      <c r="GZ5" s="8" t="s">
        <v>1113</v>
      </c>
      <c r="HA5" s="8" t="s">
        <v>1113</v>
      </c>
      <c r="HB5" s="8" t="s">
        <v>1113</v>
      </c>
      <c r="HC5" s="8" t="s">
        <v>1113</v>
      </c>
      <c r="HD5" s="8" t="s">
        <v>1113</v>
      </c>
      <c r="HE5" s="8" t="s">
        <v>1113</v>
      </c>
      <c r="HF5" s="8" t="s">
        <v>1113</v>
      </c>
      <c r="HG5" s="8" t="s">
        <v>1113</v>
      </c>
      <c r="HH5" s="8" t="s">
        <v>1113</v>
      </c>
      <c r="HI5" s="8" t="s">
        <v>1113</v>
      </c>
      <c r="HJ5" s="8" t="s">
        <v>1113</v>
      </c>
      <c r="HK5" s="8" t="s">
        <v>1113</v>
      </c>
      <c r="HL5" s="8" t="s">
        <v>1113</v>
      </c>
      <c r="HM5" s="8" t="s">
        <v>1113</v>
      </c>
      <c r="HN5" s="8" t="s">
        <v>1113</v>
      </c>
      <c r="HO5" s="8" t="s">
        <v>1113</v>
      </c>
      <c r="HP5" s="8" t="s">
        <v>1113</v>
      </c>
      <c r="HQ5" s="8" t="s">
        <v>1113</v>
      </c>
      <c r="HR5" s="8" t="s">
        <v>1113</v>
      </c>
      <c r="HS5" s="8" t="s">
        <v>1113</v>
      </c>
      <c r="HT5" s="8" t="s">
        <v>1113</v>
      </c>
      <c r="HU5" s="8" t="s">
        <v>1113</v>
      </c>
      <c r="HV5" s="8" t="s">
        <v>1113</v>
      </c>
      <c r="HW5" s="8" t="s">
        <v>1113</v>
      </c>
      <c r="HX5" s="8" t="s">
        <v>1113</v>
      </c>
      <c r="HY5" s="8" t="s">
        <v>1113</v>
      </c>
      <c r="HZ5" s="8" t="s">
        <v>1113</v>
      </c>
      <c r="IA5" s="8" t="s">
        <v>1113</v>
      </c>
      <c r="IB5" s="8" t="s">
        <v>1113</v>
      </c>
      <c r="IC5" s="8" t="s">
        <v>1113</v>
      </c>
      <c r="ID5" s="8" t="s">
        <v>1113</v>
      </c>
      <c r="IE5" s="8" t="s">
        <v>1113</v>
      </c>
      <c r="IF5" s="8" t="s">
        <v>1113</v>
      </c>
      <c r="IG5" s="8" t="s">
        <v>1113</v>
      </c>
      <c r="IH5" s="8" t="s">
        <v>1113</v>
      </c>
      <c r="II5" s="8" t="s">
        <v>1113</v>
      </c>
      <c r="IJ5" s="8" t="s">
        <v>1113</v>
      </c>
      <c r="IK5" s="8" t="s">
        <v>1113</v>
      </c>
      <c r="IL5" s="8" t="s">
        <v>1113</v>
      </c>
      <c r="IM5" s="8" t="s">
        <v>1113</v>
      </c>
      <c r="IN5" s="8" t="s">
        <v>1113</v>
      </c>
      <c r="IO5" s="8" t="s">
        <v>1113</v>
      </c>
      <c r="IP5" s="8" t="s">
        <v>1113</v>
      </c>
      <c r="IQ5" s="8" t="s">
        <v>1113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1037.5150000000001</v>
      </c>
      <c r="C11" s="9">
        <v>393.82400000000001</v>
      </c>
      <c r="D11" s="9">
        <v>643.69100000000003</v>
      </c>
      <c r="E11" s="9">
        <v>969.48699999999997</v>
      </c>
      <c r="F11" s="9">
        <v>370.96899999999999</v>
      </c>
      <c r="G11" s="9">
        <v>598.51800000000003</v>
      </c>
      <c r="H11" s="9">
        <v>498.33</v>
      </c>
      <c r="I11" s="9">
        <v>202.327</v>
      </c>
      <c r="J11" s="9">
        <v>296.00299999999999</v>
      </c>
      <c r="K11" s="9">
        <v>471.15699999999998</v>
      </c>
      <c r="L11" s="9">
        <v>168.642</v>
      </c>
      <c r="M11" s="9">
        <v>302.51400000000001</v>
      </c>
      <c r="N11" s="9">
        <v>866.39200000000005</v>
      </c>
      <c r="O11" s="9">
        <v>339.96499999999997</v>
      </c>
      <c r="P11" s="9">
        <v>526.42700000000002</v>
      </c>
      <c r="Q11" s="9">
        <v>452.851</v>
      </c>
      <c r="R11" s="9">
        <v>187.65100000000001</v>
      </c>
      <c r="S11" s="9">
        <v>265.2</v>
      </c>
      <c r="T11" s="9">
        <v>413.541</v>
      </c>
      <c r="U11" s="9">
        <v>152.31299999999999</v>
      </c>
      <c r="V11" s="9">
        <v>261.22699999999998</v>
      </c>
      <c r="W11" s="9">
        <v>103.095</v>
      </c>
      <c r="X11" s="9">
        <v>31.004999999999999</v>
      </c>
      <c r="Y11" s="9">
        <v>72.09</v>
      </c>
      <c r="Z11" s="9">
        <v>45.478999999999999</v>
      </c>
      <c r="AA11" s="9">
        <v>14.676</v>
      </c>
      <c r="AB11" s="9">
        <v>30.803000000000001</v>
      </c>
      <c r="AC11" s="9">
        <v>57.616</v>
      </c>
      <c r="AD11" s="9">
        <v>16.329000000000001</v>
      </c>
      <c r="AE11" s="9">
        <v>41.286999999999999</v>
      </c>
      <c r="AF11" s="9">
        <v>68.028000000000006</v>
      </c>
      <c r="AG11" s="9">
        <v>22.855</v>
      </c>
      <c r="AH11" s="9">
        <v>45.173999999999999</v>
      </c>
      <c r="AI11" s="9">
        <v>19.396000000000001</v>
      </c>
      <c r="AJ11" s="9">
        <v>6.69</v>
      </c>
      <c r="AK11" s="9">
        <v>12.706</v>
      </c>
      <c r="AL11" s="9">
        <v>48.633000000000003</v>
      </c>
      <c r="AM11" s="9">
        <v>16.164999999999999</v>
      </c>
      <c r="AN11" s="9">
        <v>32.466999999999999</v>
      </c>
      <c r="AO11" s="9">
        <v>1015.636</v>
      </c>
      <c r="AP11" s="9">
        <v>380.10899999999998</v>
      </c>
      <c r="AQ11" s="9">
        <v>635.52700000000004</v>
      </c>
      <c r="AR11" s="9">
        <v>949.37199999999996</v>
      </c>
      <c r="AS11" s="9">
        <v>358.54899999999998</v>
      </c>
      <c r="AT11" s="9">
        <v>590.82299999999998</v>
      </c>
      <c r="AU11" s="9">
        <v>490.01100000000002</v>
      </c>
      <c r="AV11" s="9">
        <v>196.404</v>
      </c>
      <c r="AW11" s="9">
        <v>293.60700000000003</v>
      </c>
      <c r="AX11" s="9">
        <v>459.36099999999999</v>
      </c>
      <c r="AY11" s="9">
        <v>162.14500000000001</v>
      </c>
      <c r="AZ11" s="9">
        <v>297.21600000000001</v>
      </c>
      <c r="BA11" s="9">
        <v>848.048</v>
      </c>
      <c r="BB11" s="9">
        <v>328.14499999999998</v>
      </c>
      <c r="BC11" s="9">
        <v>519.904</v>
      </c>
      <c r="BD11" s="9">
        <v>445.70299999999997</v>
      </c>
      <c r="BE11" s="9">
        <v>181.72900000000001</v>
      </c>
      <c r="BF11" s="9">
        <v>263.97500000000002</v>
      </c>
      <c r="BG11" s="9">
        <v>402.34500000000003</v>
      </c>
      <c r="BH11" s="9">
        <v>146.416</v>
      </c>
      <c r="BI11" s="9">
        <v>255.929</v>
      </c>
      <c r="BJ11" s="9">
        <v>101.324</v>
      </c>
      <c r="BK11" s="9">
        <v>30.404</v>
      </c>
      <c r="BL11" s="9">
        <v>70.918999999999997</v>
      </c>
      <c r="BM11" s="9">
        <v>44.308</v>
      </c>
      <c r="BN11" s="9">
        <v>14.676</v>
      </c>
      <c r="BO11" s="9">
        <v>29.632000000000001</v>
      </c>
      <c r="BP11" s="9">
        <v>57.015999999999998</v>
      </c>
      <c r="BQ11" s="9">
        <v>15.728999999999999</v>
      </c>
      <c r="BR11" s="9">
        <v>41.286999999999999</v>
      </c>
      <c r="BS11" s="9">
        <v>66.263999999999996</v>
      </c>
      <c r="BT11" s="9">
        <v>21.559000000000001</v>
      </c>
      <c r="BU11" s="9">
        <v>44.704999999999998</v>
      </c>
      <c r="BV11" s="9">
        <v>18.927</v>
      </c>
      <c r="BW11" s="9">
        <v>6.69</v>
      </c>
      <c r="BX11" s="9">
        <v>12.237</v>
      </c>
      <c r="BY11" s="9">
        <v>47.337000000000003</v>
      </c>
      <c r="BZ11" s="9">
        <v>14.87</v>
      </c>
      <c r="CA11" s="9">
        <v>32.466999999999999</v>
      </c>
      <c r="CB11" s="9">
        <v>364.65</v>
      </c>
      <c r="CC11" s="9">
        <v>164.00399999999999</v>
      </c>
      <c r="CD11" s="9">
        <v>200.64599999999999</v>
      </c>
      <c r="CE11" s="9">
        <v>345.733</v>
      </c>
      <c r="CF11" s="9">
        <v>156.44</v>
      </c>
      <c r="CG11" s="9">
        <v>189.29300000000001</v>
      </c>
      <c r="CH11" s="9">
        <v>184.50200000000001</v>
      </c>
      <c r="CI11" s="9">
        <v>82.522000000000006</v>
      </c>
      <c r="CJ11" s="9">
        <v>101.98</v>
      </c>
      <c r="CK11" s="9">
        <v>161.23099999999999</v>
      </c>
      <c r="CL11" s="9">
        <v>73.918999999999997</v>
      </c>
      <c r="CM11" s="9">
        <v>87.311999999999998</v>
      </c>
      <c r="CN11" s="9">
        <v>318.56900000000002</v>
      </c>
      <c r="CO11" s="9">
        <v>146.255</v>
      </c>
      <c r="CP11" s="9">
        <v>172.31299999999999</v>
      </c>
      <c r="CQ11" s="9">
        <v>174.59899999999999</v>
      </c>
      <c r="CR11" s="9">
        <v>79.013000000000005</v>
      </c>
      <c r="CS11" s="9">
        <v>95.584999999999994</v>
      </c>
      <c r="CT11" s="9">
        <v>143.97</v>
      </c>
      <c r="CU11" s="9">
        <v>67.242000000000004</v>
      </c>
      <c r="CV11" s="9">
        <v>76.727999999999994</v>
      </c>
      <c r="CW11" s="9">
        <v>27.164000000000001</v>
      </c>
      <c r="CX11" s="9">
        <v>10.185</v>
      </c>
      <c r="CY11" s="9">
        <v>16.978999999999999</v>
      </c>
      <c r="CZ11" s="9">
        <v>9.9030000000000005</v>
      </c>
      <c r="DA11" s="9">
        <v>3.508</v>
      </c>
      <c r="DB11" s="9">
        <v>6.3949999999999996</v>
      </c>
      <c r="DC11" s="9">
        <v>17.260999999999999</v>
      </c>
      <c r="DD11" s="9">
        <v>6.6769999999999996</v>
      </c>
      <c r="DE11" s="9">
        <v>10.584</v>
      </c>
      <c r="DF11" s="9">
        <v>18.917000000000002</v>
      </c>
      <c r="DG11" s="9">
        <v>7.5629999999999997</v>
      </c>
      <c r="DH11" s="9">
        <v>11.353999999999999</v>
      </c>
      <c r="DI11" s="9">
        <v>6.173</v>
      </c>
      <c r="DJ11" s="9">
        <v>1.9910000000000001</v>
      </c>
      <c r="DK11" s="9">
        <v>4.1820000000000004</v>
      </c>
      <c r="DL11" s="9">
        <v>12.744</v>
      </c>
      <c r="DM11" s="9">
        <v>5.5730000000000004</v>
      </c>
      <c r="DN11" s="9">
        <v>7.1719999999999997</v>
      </c>
      <c r="DO11" s="9">
        <v>371.59</v>
      </c>
      <c r="DP11" s="9">
        <v>128.261</v>
      </c>
      <c r="DQ11" s="9">
        <v>243.328</v>
      </c>
      <c r="DR11" s="9">
        <v>335.09300000000002</v>
      </c>
      <c r="DS11" s="9">
        <v>116.562</v>
      </c>
      <c r="DT11" s="9">
        <v>218.53100000000001</v>
      </c>
      <c r="DU11" s="9">
        <v>174.452</v>
      </c>
      <c r="DV11" s="9">
        <v>68.278000000000006</v>
      </c>
      <c r="DW11" s="9">
        <v>106.17400000000001</v>
      </c>
      <c r="DX11" s="9">
        <v>160.64099999999999</v>
      </c>
      <c r="DY11" s="9">
        <v>48.283999999999999</v>
      </c>
      <c r="DZ11" s="9">
        <v>112.357</v>
      </c>
      <c r="EA11" s="9">
        <v>291.73</v>
      </c>
      <c r="EB11" s="9">
        <v>105.834</v>
      </c>
      <c r="EC11" s="9">
        <v>185.89599999999999</v>
      </c>
      <c r="ED11" s="9">
        <v>153.55000000000001</v>
      </c>
      <c r="EE11" s="9">
        <v>62.246000000000002</v>
      </c>
      <c r="EF11" s="9">
        <v>91.304000000000002</v>
      </c>
      <c r="EG11" s="9">
        <v>138.18</v>
      </c>
      <c r="EH11" s="9">
        <v>43.588000000000001</v>
      </c>
      <c r="EI11" s="9">
        <v>94.591999999999999</v>
      </c>
      <c r="EJ11" s="9">
        <v>43.363</v>
      </c>
      <c r="EK11" s="9">
        <v>10.728</v>
      </c>
      <c r="EL11" s="9">
        <v>32.634999999999998</v>
      </c>
      <c r="EM11" s="9">
        <v>20.902000000000001</v>
      </c>
      <c r="EN11" s="9">
        <v>6.032</v>
      </c>
      <c r="EO11" s="9">
        <v>14.87</v>
      </c>
      <c r="EP11" s="9">
        <v>22.460999999999999</v>
      </c>
      <c r="EQ11" s="9">
        <v>4.6959999999999997</v>
      </c>
      <c r="ER11" s="9">
        <v>17.765000000000001</v>
      </c>
      <c r="ES11" s="9">
        <v>36.497</v>
      </c>
      <c r="ET11" s="9">
        <v>11.699</v>
      </c>
      <c r="EU11" s="9">
        <v>24.797000000000001</v>
      </c>
      <c r="EV11" s="9">
        <v>10.063000000000001</v>
      </c>
      <c r="EW11" s="9">
        <v>4.6989999999999998</v>
      </c>
      <c r="EX11" s="9">
        <v>5.3639999999999999</v>
      </c>
      <c r="EY11" s="9">
        <v>26.434000000000001</v>
      </c>
      <c r="EZ11" s="9">
        <v>7.0010000000000003</v>
      </c>
      <c r="FA11" s="9">
        <v>19.433</v>
      </c>
      <c r="FB11" s="9">
        <v>279.39699999999999</v>
      </c>
      <c r="FC11" s="9">
        <v>87.843999999999994</v>
      </c>
      <c r="FD11" s="9">
        <v>191.553</v>
      </c>
      <c r="FE11" s="9">
        <v>268.54599999999999</v>
      </c>
      <c r="FF11" s="9">
        <v>85.546999999999997</v>
      </c>
      <c r="FG11" s="9">
        <v>182.999</v>
      </c>
      <c r="FH11" s="9">
        <v>131.05799999999999</v>
      </c>
      <c r="FI11" s="9">
        <v>45.604999999999997</v>
      </c>
      <c r="FJ11" s="9">
        <v>85.453000000000003</v>
      </c>
      <c r="FK11" s="9">
        <v>137.489</v>
      </c>
      <c r="FL11" s="9">
        <v>39.942</v>
      </c>
      <c r="FM11" s="9">
        <v>97.546999999999997</v>
      </c>
      <c r="FN11" s="9">
        <v>237.75</v>
      </c>
      <c r="FO11" s="9">
        <v>76.055000000000007</v>
      </c>
      <c r="FP11" s="9">
        <v>161.69399999999999</v>
      </c>
      <c r="FQ11" s="9">
        <v>117.55500000000001</v>
      </c>
      <c r="FR11" s="9">
        <v>40.469000000000001</v>
      </c>
      <c r="FS11" s="9">
        <v>77.084999999999994</v>
      </c>
      <c r="FT11" s="9">
        <v>120.19499999999999</v>
      </c>
      <c r="FU11" s="9">
        <v>35.585999999999999</v>
      </c>
      <c r="FV11" s="9">
        <v>84.608999999999995</v>
      </c>
      <c r="FW11" s="9">
        <v>30.797000000000001</v>
      </c>
      <c r="FX11" s="9">
        <v>9.4920000000000009</v>
      </c>
      <c r="FY11" s="9">
        <v>21.305</v>
      </c>
      <c r="FZ11" s="9">
        <v>13.503</v>
      </c>
      <c r="GA11" s="9">
        <v>5.1360000000000001</v>
      </c>
      <c r="GB11" s="9">
        <v>8.3670000000000009</v>
      </c>
      <c r="GC11" s="9">
        <v>17.294</v>
      </c>
      <c r="GD11" s="9">
        <v>4.3559999999999999</v>
      </c>
      <c r="GE11" s="9">
        <v>12.938000000000001</v>
      </c>
      <c r="GF11" s="9">
        <v>10.85</v>
      </c>
      <c r="GG11" s="9">
        <v>2.2970000000000002</v>
      </c>
      <c r="GH11" s="9">
        <v>8.5540000000000003</v>
      </c>
      <c r="GI11" s="9">
        <v>2.6909999999999998</v>
      </c>
      <c r="GJ11" s="9">
        <v>0</v>
      </c>
      <c r="GK11" s="9">
        <v>2.6909999999999998</v>
      </c>
      <c r="GL11" s="9">
        <v>8.1590000000000007</v>
      </c>
      <c r="GM11" s="9">
        <v>2.2970000000000002</v>
      </c>
      <c r="GN11" s="9">
        <v>5.8620000000000001</v>
      </c>
      <c r="GO11" s="9">
        <v>21.879000000000001</v>
      </c>
      <c r="GP11" s="9">
        <v>13.715999999999999</v>
      </c>
      <c r="GQ11" s="9">
        <v>8.1639999999999997</v>
      </c>
      <c r="GR11" s="9">
        <v>20.114999999999998</v>
      </c>
      <c r="GS11" s="9">
        <v>12.42</v>
      </c>
      <c r="GT11" s="9">
        <v>7.6950000000000003</v>
      </c>
      <c r="GU11" s="9">
        <v>8.3190000000000008</v>
      </c>
      <c r="GV11" s="9">
        <v>5.9219999999999997</v>
      </c>
      <c r="GW11" s="9">
        <v>2.3959999999999999</v>
      </c>
      <c r="GX11" s="9">
        <v>11.795999999999999</v>
      </c>
      <c r="GY11" s="9">
        <v>6.4980000000000002</v>
      </c>
      <c r="GZ11" s="9">
        <v>5.298</v>
      </c>
      <c r="HA11" s="9">
        <v>18.343</v>
      </c>
      <c r="HB11" s="9">
        <v>11.82</v>
      </c>
      <c r="HC11" s="9">
        <v>6.524</v>
      </c>
      <c r="HD11" s="9">
        <v>7.1479999999999997</v>
      </c>
      <c r="HE11" s="9">
        <v>5.9219999999999997</v>
      </c>
      <c r="HF11" s="9">
        <v>1.2250000000000001</v>
      </c>
      <c r="HG11" s="9">
        <v>11.196</v>
      </c>
      <c r="HH11" s="9">
        <v>5.8970000000000002</v>
      </c>
      <c r="HI11" s="9">
        <v>5.298</v>
      </c>
      <c r="HJ11" s="9">
        <v>1.7709999999999999</v>
      </c>
      <c r="HK11" s="9">
        <v>0.6</v>
      </c>
      <c r="HL11" s="9">
        <v>1.171</v>
      </c>
      <c r="HM11" s="9">
        <v>1.171</v>
      </c>
      <c r="HN11" s="9">
        <v>0</v>
      </c>
      <c r="HO11" s="9">
        <v>1.171</v>
      </c>
      <c r="HP11" s="9">
        <v>0.6</v>
      </c>
      <c r="HQ11" s="9">
        <v>0.6</v>
      </c>
      <c r="HR11" s="9">
        <v>0</v>
      </c>
      <c r="HS11" s="9">
        <v>1.7649999999999999</v>
      </c>
      <c r="HT11" s="9">
        <v>1.2949999999999999</v>
      </c>
      <c r="HU11" s="9">
        <v>0.46899999999999997</v>
      </c>
      <c r="HV11" s="9">
        <v>0.46899999999999997</v>
      </c>
      <c r="HW11" s="9">
        <v>0</v>
      </c>
      <c r="HX11" s="9">
        <v>0.46899999999999997</v>
      </c>
      <c r="HY11" s="9">
        <v>1.2949999999999999</v>
      </c>
      <c r="HZ11" s="9">
        <v>1.2949999999999999</v>
      </c>
      <c r="IA11" s="9">
        <v>0</v>
      </c>
      <c r="IB11" s="9">
        <v>310.00200000000001</v>
      </c>
      <c r="IC11" s="9">
        <v>114.217</v>
      </c>
      <c r="ID11" s="9">
        <v>195.785</v>
      </c>
      <c r="IE11" s="9">
        <v>286.97899999999998</v>
      </c>
      <c r="IF11" s="9">
        <v>108.244</v>
      </c>
      <c r="IG11" s="9">
        <v>178.73500000000001</v>
      </c>
      <c r="IH11" s="9">
        <v>158.82499999999999</v>
      </c>
      <c r="II11" s="9">
        <v>66.89</v>
      </c>
      <c r="IJ11" s="9">
        <v>91.936000000000007</v>
      </c>
      <c r="IK11" s="9">
        <v>128.154</v>
      </c>
      <c r="IL11" s="9">
        <v>41.354999999999997</v>
      </c>
      <c r="IM11" s="9">
        <v>86.799000000000007</v>
      </c>
      <c r="IN11" s="9">
        <v>258.20699999999999</v>
      </c>
      <c r="IO11" s="9">
        <v>99.626999999999995</v>
      </c>
      <c r="IP11" s="9">
        <v>158.58099999999999</v>
      </c>
      <c r="IQ11" s="9">
        <v>144.459</v>
      </c>
    </row>
    <row r="12" spans="1:251">
      <c r="A12" s="10">
        <v>42401</v>
      </c>
      <c r="B12" s="9">
        <v>1058.066</v>
      </c>
      <c r="C12" s="9">
        <v>416.85</v>
      </c>
      <c r="D12" s="9">
        <v>641.21600000000001</v>
      </c>
      <c r="E12" s="9">
        <v>994.99199999999996</v>
      </c>
      <c r="F12" s="9">
        <v>395.20800000000003</v>
      </c>
      <c r="G12" s="9">
        <v>599.78499999999997</v>
      </c>
      <c r="H12" s="9">
        <v>501.214</v>
      </c>
      <c r="I12" s="9">
        <v>210.864</v>
      </c>
      <c r="J12" s="9">
        <v>290.351</v>
      </c>
      <c r="K12" s="9">
        <v>493.77800000000002</v>
      </c>
      <c r="L12" s="9">
        <v>184.34399999999999</v>
      </c>
      <c r="M12" s="9">
        <v>309.43400000000003</v>
      </c>
      <c r="N12" s="9">
        <v>886.80499999999995</v>
      </c>
      <c r="O12" s="9">
        <v>363.35199999999998</v>
      </c>
      <c r="P12" s="9">
        <v>523.45299999999997</v>
      </c>
      <c r="Q12" s="9">
        <v>461.37799999999999</v>
      </c>
      <c r="R12" s="9">
        <v>196.536</v>
      </c>
      <c r="S12" s="9">
        <v>264.84199999999998</v>
      </c>
      <c r="T12" s="9">
        <v>425.42599999999999</v>
      </c>
      <c r="U12" s="9">
        <v>166.816</v>
      </c>
      <c r="V12" s="9">
        <v>258.61099999999999</v>
      </c>
      <c r="W12" s="9">
        <v>108.188</v>
      </c>
      <c r="X12" s="9">
        <v>31.856000000000002</v>
      </c>
      <c r="Y12" s="9">
        <v>76.331999999999994</v>
      </c>
      <c r="Z12" s="9">
        <v>39.835999999999999</v>
      </c>
      <c r="AA12" s="9">
        <v>14.327</v>
      </c>
      <c r="AB12" s="9">
        <v>25.509</v>
      </c>
      <c r="AC12" s="9">
        <v>68.352000000000004</v>
      </c>
      <c r="AD12" s="9">
        <v>17.529</v>
      </c>
      <c r="AE12" s="9">
        <v>50.823</v>
      </c>
      <c r="AF12" s="9">
        <v>63.073999999999998</v>
      </c>
      <c r="AG12" s="9">
        <v>21.641999999999999</v>
      </c>
      <c r="AH12" s="9">
        <v>41.430999999999997</v>
      </c>
      <c r="AI12" s="9">
        <v>16.344999999999999</v>
      </c>
      <c r="AJ12" s="9">
        <v>7.4189999999999996</v>
      </c>
      <c r="AK12" s="9">
        <v>8.9260000000000002</v>
      </c>
      <c r="AL12" s="9">
        <v>46.728999999999999</v>
      </c>
      <c r="AM12" s="9">
        <v>14.224</v>
      </c>
      <c r="AN12" s="9">
        <v>32.505000000000003</v>
      </c>
      <c r="AO12" s="9">
        <v>1037.3869999999999</v>
      </c>
      <c r="AP12" s="9">
        <v>402.74400000000003</v>
      </c>
      <c r="AQ12" s="9">
        <v>634.64300000000003</v>
      </c>
      <c r="AR12" s="9">
        <v>974.88599999999997</v>
      </c>
      <c r="AS12" s="9">
        <v>381.67399999999998</v>
      </c>
      <c r="AT12" s="9">
        <v>593.21199999999999</v>
      </c>
      <c r="AU12" s="9">
        <v>495.39499999999998</v>
      </c>
      <c r="AV12" s="9">
        <v>207.90600000000001</v>
      </c>
      <c r="AW12" s="9">
        <v>287.48899999999998</v>
      </c>
      <c r="AX12" s="9">
        <v>479.49099999999999</v>
      </c>
      <c r="AY12" s="9">
        <v>173.768</v>
      </c>
      <c r="AZ12" s="9">
        <v>305.72300000000001</v>
      </c>
      <c r="BA12" s="9">
        <v>868.51</v>
      </c>
      <c r="BB12" s="9">
        <v>350.69200000000001</v>
      </c>
      <c r="BC12" s="9">
        <v>517.81799999999998</v>
      </c>
      <c r="BD12" s="9">
        <v>456.36200000000002</v>
      </c>
      <c r="BE12" s="9">
        <v>193.815</v>
      </c>
      <c r="BF12" s="9">
        <v>262.54700000000003</v>
      </c>
      <c r="BG12" s="9">
        <v>412.14800000000002</v>
      </c>
      <c r="BH12" s="9">
        <v>156.87700000000001</v>
      </c>
      <c r="BI12" s="9">
        <v>255.27099999999999</v>
      </c>
      <c r="BJ12" s="9">
        <v>106.376</v>
      </c>
      <c r="BK12" s="9">
        <v>30.981999999999999</v>
      </c>
      <c r="BL12" s="9">
        <v>75.394000000000005</v>
      </c>
      <c r="BM12" s="9">
        <v>39.033000000000001</v>
      </c>
      <c r="BN12" s="9">
        <v>14.090999999999999</v>
      </c>
      <c r="BO12" s="9">
        <v>24.942</v>
      </c>
      <c r="BP12" s="9">
        <v>67.343000000000004</v>
      </c>
      <c r="BQ12" s="9">
        <v>16.890999999999998</v>
      </c>
      <c r="BR12" s="9">
        <v>50.451999999999998</v>
      </c>
      <c r="BS12" s="9">
        <v>62.500999999999998</v>
      </c>
      <c r="BT12" s="9">
        <v>21.07</v>
      </c>
      <c r="BU12" s="9">
        <v>41.430999999999997</v>
      </c>
      <c r="BV12" s="9">
        <v>16.344999999999999</v>
      </c>
      <c r="BW12" s="9">
        <v>7.4189999999999996</v>
      </c>
      <c r="BX12" s="9">
        <v>8.9260000000000002</v>
      </c>
      <c r="BY12" s="9">
        <v>46.155999999999999</v>
      </c>
      <c r="BZ12" s="9">
        <v>13.651</v>
      </c>
      <c r="CA12" s="9">
        <v>32.505000000000003</v>
      </c>
      <c r="CB12" s="9">
        <v>383.88200000000001</v>
      </c>
      <c r="CC12" s="9">
        <v>179.84</v>
      </c>
      <c r="CD12" s="9">
        <v>204.042</v>
      </c>
      <c r="CE12" s="9">
        <v>366.79599999999999</v>
      </c>
      <c r="CF12" s="9">
        <v>173.09</v>
      </c>
      <c r="CG12" s="9">
        <v>193.70599999999999</v>
      </c>
      <c r="CH12" s="9">
        <v>190.25299999999999</v>
      </c>
      <c r="CI12" s="9">
        <v>89.073999999999998</v>
      </c>
      <c r="CJ12" s="9">
        <v>101.179</v>
      </c>
      <c r="CK12" s="9">
        <v>176.54300000000001</v>
      </c>
      <c r="CL12" s="9">
        <v>84.016000000000005</v>
      </c>
      <c r="CM12" s="9">
        <v>92.527000000000001</v>
      </c>
      <c r="CN12" s="9">
        <v>336.32299999999998</v>
      </c>
      <c r="CO12" s="9">
        <v>165.05</v>
      </c>
      <c r="CP12" s="9">
        <v>171.27199999999999</v>
      </c>
      <c r="CQ12" s="9">
        <v>177.08799999999999</v>
      </c>
      <c r="CR12" s="9">
        <v>84.682000000000002</v>
      </c>
      <c r="CS12" s="9">
        <v>92.405000000000001</v>
      </c>
      <c r="CT12" s="9">
        <v>159.23500000000001</v>
      </c>
      <c r="CU12" s="9">
        <v>80.367999999999995</v>
      </c>
      <c r="CV12" s="9">
        <v>78.867000000000004</v>
      </c>
      <c r="CW12" s="9">
        <v>30.474</v>
      </c>
      <c r="CX12" s="9">
        <v>8.0399999999999991</v>
      </c>
      <c r="CY12" s="9">
        <v>22.434000000000001</v>
      </c>
      <c r="CZ12" s="9">
        <v>13.164999999999999</v>
      </c>
      <c r="DA12" s="9">
        <v>4.391</v>
      </c>
      <c r="DB12" s="9">
        <v>8.7739999999999991</v>
      </c>
      <c r="DC12" s="9">
        <v>17.309000000000001</v>
      </c>
      <c r="DD12" s="9">
        <v>3.649</v>
      </c>
      <c r="DE12" s="9">
        <v>13.66</v>
      </c>
      <c r="DF12" s="9">
        <v>17.085999999999999</v>
      </c>
      <c r="DG12" s="9">
        <v>6.75</v>
      </c>
      <c r="DH12" s="9">
        <v>10.336</v>
      </c>
      <c r="DI12" s="9">
        <v>3.6040000000000001</v>
      </c>
      <c r="DJ12" s="9">
        <v>1.341</v>
      </c>
      <c r="DK12" s="9">
        <v>2.2639999999999998</v>
      </c>
      <c r="DL12" s="9">
        <v>13.481999999999999</v>
      </c>
      <c r="DM12" s="9">
        <v>5.4089999999999998</v>
      </c>
      <c r="DN12" s="9">
        <v>8.0730000000000004</v>
      </c>
      <c r="DO12" s="9">
        <v>363.28699999999998</v>
      </c>
      <c r="DP12" s="9">
        <v>121.98699999999999</v>
      </c>
      <c r="DQ12" s="9">
        <v>241.3</v>
      </c>
      <c r="DR12" s="9">
        <v>333.45100000000002</v>
      </c>
      <c r="DS12" s="9">
        <v>114.218</v>
      </c>
      <c r="DT12" s="9">
        <v>219.233</v>
      </c>
      <c r="DU12" s="9">
        <v>164.95699999999999</v>
      </c>
      <c r="DV12" s="9">
        <v>63.832000000000001</v>
      </c>
      <c r="DW12" s="9">
        <v>101.124</v>
      </c>
      <c r="DX12" s="9">
        <v>168.494</v>
      </c>
      <c r="DY12" s="9">
        <v>50.386000000000003</v>
      </c>
      <c r="DZ12" s="9">
        <v>118.10899999999999</v>
      </c>
      <c r="EA12" s="9">
        <v>284.64299999999997</v>
      </c>
      <c r="EB12" s="9">
        <v>101.904</v>
      </c>
      <c r="EC12" s="9">
        <v>182.739</v>
      </c>
      <c r="ED12" s="9">
        <v>150.33799999999999</v>
      </c>
      <c r="EE12" s="9">
        <v>59.436</v>
      </c>
      <c r="EF12" s="9">
        <v>90.900999999999996</v>
      </c>
      <c r="EG12" s="9">
        <v>134.30600000000001</v>
      </c>
      <c r="EH12" s="9">
        <v>42.468000000000004</v>
      </c>
      <c r="EI12" s="9">
        <v>91.837000000000003</v>
      </c>
      <c r="EJ12" s="9">
        <v>48.808</v>
      </c>
      <c r="EK12" s="9">
        <v>12.313000000000001</v>
      </c>
      <c r="EL12" s="9">
        <v>36.494</v>
      </c>
      <c r="EM12" s="9">
        <v>14.619</v>
      </c>
      <c r="EN12" s="9">
        <v>4.3959999999999999</v>
      </c>
      <c r="EO12" s="9">
        <v>10.223000000000001</v>
      </c>
      <c r="EP12" s="9">
        <v>34.189</v>
      </c>
      <c r="EQ12" s="9">
        <v>7.9169999999999998</v>
      </c>
      <c r="ER12" s="9">
        <v>26.271000000000001</v>
      </c>
      <c r="ES12" s="9">
        <v>29.835999999999999</v>
      </c>
      <c r="ET12" s="9">
        <v>7.7690000000000001</v>
      </c>
      <c r="EU12" s="9">
        <v>22.067</v>
      </c>
      <c r="EV12" s="9">
        <v>9.0909999999999993</v>
      </c>
      <c r="EW12" s="9">
        <v>4.4279999999999999</v>
      </c>
      <c r="EX12" s="9">
        <v>4.6619999999999999</v>
      </c>
      <c r="EY12" s="9">
        <v>20.745000000000001</v>
      </c>
      <c r="EZ12" s="9">
        <v>3.3410000000000002</v>
      </c>
      <c r="FA12" s="9">
        <v>17.404</v>
      </c>
      <c r="FB12" s="9">
        <v>290.21800000000002</v>
      </c>
      <c r="FC12" s="9">
        <v>100.916</v>
      </c>
      <c r="FD12" s="9">
        <v>189.30099999999999</v>
      </c>
      <c r="FE12" s="9">
        <v>274.63900000000001</v>
      </c>
      <c r="FF12" s="9">
        <v>94.366</v>
      </c>
      <c r="FG12" s="9">
        <v>180.273</v>
      </c>
      <c r="FH12" s="9">
        <v>140.18600000000001</v>
      </c>
      <c r="FI12" s="9">
        <v>55</v>
      </c>
      <c r="FJ12" s="9">
        <v>85.185000000000002</v>
      </c>
      <c r="FK12" s="9">
        <v>134.453</v>
      </c>
      <c r="FL12" s="9">
        <v>39.366</v>
      </c>
      <c r="FM12" s="9">
        <v>95.087000000000003</v>
      </c>
      <c r="FN12" s="9">
        <v>247.54400000000001</v>
      </c>
      <c r="FO12" s="9">
        <v>83.738</v>
      </c>
      <c r="FP12" s="9">
        <v>163.80600000000001</v>
      </c>
      <c r="FQ12" s="9">
        <v>128.93700000000001</v>
      </c>
      <c r="FR12" s="9">
        <v>49.695999999999998</v>
      </c>
      <c r="FS12" s="9">
        <v>79.239999999999995</v>
      </c>
      <c r="FT12" s="9">
        <v>118.608</v>
      </c>
      <c r="FU12" s="9">
        <v>34.040999999999997</v>
      </c>
      <c r="FV12" s="9">
        <v>84.566000000000003</v>
      </c>
      <c r="FW12" s="9">
        <v>27.094999999999999</v>
      </c>
      <c r="FX12" s="9">
        <v>10.628</v>
      </c>
      <c r="FY12" s="9">
        <v>16.466000000000001</v>
      </c>
      <c r="FZ12" s="9">
        <v>11.249000000000001</v>
      </c>
      <c r="GA12" s="9">
        <v>5.3040000000000003</v>
      </c>
      <c r="GB12" s="9">
        <v>5.9450000000000003</v>
      </c>
      <c r="GC12" s="9">
        <v>15.846</v>
      </c>
      <c r="GD12" s="9">
        <v>5.3250000000000002</v>
      </c>
      <c r="GE12" s="9">
        <v>10.521000000000001</v>
      </c>
      <c r="GF12" s="9">
        <v>15.579000000000001</v>
      </c>
      <c r="GG12" s="9">
        <v>6.55</v>
      </c>
      <c r="GH12" s="9">
        <v>9.0280000000000005</v>
      </c>
      <c r="GI12" s="9">
        <v>3.65</v>
      </c>
      <c r="GJ12" s="9">
        <v>1.649</v>
      </c>
      <c r="GK12" s="9">
        <v>2</v>
      </c>
      <c r="GL12" s="9">
        <v>11.929</v>
      </c>
      <c r="GM12" s="9">
        <v>4.9009999999999998</v>
      </c>
      <c r="GN12" s="9">
        <v>7.0279999999999996</v>
      </c>
      <c r="GO12" s="9">
        <v>20.678999999999998</v>
      </c>
      <c r="GP12" s="9">
        <v>14.106999999999999</v>
      </c>
      <c r="GQ12" s="9">
        <v>6.5730000000000004</v>
      </c>
      <c r="GR12" s="9">
        <v>20.106000000000002</v>
      </c>
      <c r="GS12" s="9">
        <v>13.534000000000001</v>
      </c>
      <c r="GT12" s="9">
        <v>6.5730000000000004</v>
      </c>
      <c r="GU12" s="9">
        <v>5.819</v>
      </c>
      <c r="GV12" s="9">
        <v>2.9569999999999999</v>
      </c>
      <c r="GW12" s="9">
        <v>2.8620000000000001</v>
      </c>
      <c r="GX12" s="9">
        <v>14.287000000000001</v>
      </c>
      <c r="GY12" s="9">
        <v>10.576000000000001</v>
      </c>
      <c r="GZ12" s="9">
        <v>3.7109999999999999</v>
      </c>
      <c r="HA12" s="9">
        <v>18.295000000000002</v>
      </c>
      <c r="HB12" s="9">
        <v>12.66</v>
      </c>
      <c r="HC12" s="9">
        <v>5.6349999999999998</v>
      </c>
      <c r="HD12" s="9">
        <v>5.016</v>
      </c>
      <c r="HE12" s="9">
        <v>2.7210000000000001</v>
      </c>
      <c r="HF12" s="9">
        <v>2.2949999999999999</v>
      </c>
      <c r="HG12" s="9">
        <v>13.278</v>
      </c>
      <c r="HH12" s="9">
        <v>9.9380000000000006</v>
      </c>
      <c r="HI12" s="9">
        <v>3.34</v>
      </c>
      <c r="HJ12" s="9">
        <v>1.8120000000000001</v>
      </c>
      <c r="HK12" s="9">
        <v>0.874</v>
      </c>
      <c r="HL12" s="9">
        <v>0.93799999999999994</v>
      </c>
      <c r="HM12" s="9">
        <v>0.80300000000000005</v>
      </c>
      <c r="HN12" s="9">
        <v>0.23599999999999999</v>
      </c>
      <c r="HO12" s="9">
        <v>0.56699999999999995</v>
      </c>
      <c r="HP12" s="9">
        <v>1.0089999999999999</v>
      </c>
      <c r="HQ12" s="9">
        <v>0.63800000000000001</v>
      </c>
      <c r="HR12" s="9">
        <v>0.371</v>
      </c>
      <c r="HS12" s="9">
        <v>0.57299999999999995</v>
      </c>
      <c r="HT12" s="9">
        <v>0.57299999999999995</v>
      </c>
      <c r="HU12" s="9">
        <v>0</v>
      </c>
      <c r="HV12" s="9">
        <v>0</v>
      </c>
      <c r="HW12" s="9">
        <v>0</v>
      </c>
      <c r="HX12" s="9">
        <v>0</v>
      </c>
      <c r="HY12" s="9">
        <v>0.57299999999999995</v>
      </c>
      <c r="HZ12" s="9">
        <v>0.57299999999999995</v>
      </c>
      <c r="IA12" s="9">
        <v>0</v>
      </c>
      <c r="IB12" s="9">
        <v>317.70400000000001</v>
      </c>
      <c r="IC12" s="9">
        <v>124.599</v>
      </c>
      <c r="ID12" s="9">
        <v>193.10499999999999</v>
      </c>
      <c r="IE12" s="9">
        <v>292.80700000000002</v>
      </c>
      <c r="IF12" s="9">
        <v>113.58799999999999</v>
      </c>
      <c r="IG12" s="9">
        <v>179.21799999999999</v>
      </c>
      <c r="IH12" s="9">
        <v>148.268</v>
      </c>
      <c r="II12" s="9">
        <v>60.301000000000002</v>
      </c>
      <c r="IJ12" s="9">
        <v>87.966999999999999</v>
      </c>
      <c r="IK12" s="9">
        <v>144.53800000000001</v>
      </c>
      <c r="IL12" s="9">
        <v>53.286999999999999</v>
      </c>
      <c r="IM12" s="9">
        <v>91.251999999999995</v>
      </c>
      <c r="IN12" s="9">
        <v>257.70699999999999</v>
      </c>
      <c r="IO12" s="9">
        <v>103.764</v>
      </c>
      <c r="IP12" s="9">
        <v>153.94200000000001</v>
      </c>
      <c r="IQ12" s="9">
        <v>135.90799999999999</v>
      </c>
    </row>
    <row r="13" spans="1:251">
      <c r="A13" s="10">
        <v>42767</v>
      </c>
      <c r="B13" s="9">
        <v>1079.578</v>
      </c>
      <c r="C13" s="9">
        <v>421.34800000000001</v>
      </c>
      <c r="D13" s="9">
        <v>658.23</v>
      </c>
      <c r="E13" s="9">
        <v>1022.556</v>
      </c>
      <c r="F13" s="9">
        <v>401.41399999999999</v>
      </c>
      <c r="G13" s="9">
        <v>621.14200000000005</v>
      </c>
      <c r="H13" s="9">
        <v>497.57100000000003</v>
      </c>
      <c r="I13" s="9">
        <v>204.62799999999999</v>
      </c>
      <c r="J13" s="9">
        <v>292.94299999999998</v>
      </c>
      <c r="K13" s="9">
        <v>524.98500000000001</v>
      </c>
      <c r="L13" s="9">
        <v>196.786</v>
      </c>
      <c r="M13" s="9">
        <v>328.19900000000001</v>
      </c>
      <c r="N13" s="9">
        <v>908.80700000000002</v>
      </c>
      <c r="O13" s="9">
        <v>361.56900000000002</v>
      </c>
      <c r="P13" s="9">
        <v>547.23800000000006</v>
      </c>
      <c r="Q13" s="9">
        <v>448.82799999999997</v>
      </c>
      <c r="R13" s="9">
        <v>186.58799999999999</v>
      </c>
      <c r="S13" s="9">
        <v>262.24</v>
      </c>
      <c r="T13" s="9">
        <v>459.97899999999998</v>
      </c>
      <c r="U13" s="9">
        <v>174.98099999999999</v>
      </c>
      <c r="V13" s="9">
        <v>284.99799999999999</v>
      </c>
      <c r="W13" s="9">
        <v>113.75</v>
      </c>
      <c r="X13" s="9">
        <v>39.844999999999999</v>
      </c>
      <c r="Y13" s="9">
        <v>73.903999999999996</v>
      </c>
      <c r="Z13" s="9">
        <v>48.743000000000002</v>
      </c>
      <c r="AA13" s="9">
        <v>18.04</v>
      </c>
      <c r="AB13" s="9">
        <v>30.702999999999999</v>
      </c>
      <c r="AC13" s="9">
        <v>65.006</v>
      </c>
      <c r="AD13" s="9">
        <v>21.805</v>
      </c>
      <c r="AE13" s="9">
        <v>43.201000000000001</v>
      </c>
      <c r="AF13" s="9">
        <v>57.021000000000001</v>
      </c>
      <c r="AG13" s="9">
        <v>19.934000000000001</v>
      </c>
      <c r="AH13" s="9">
        <v>37.088000000000001</v>
      </c>
      <c r="AI13" s="9">
        <v>11.907999999999999</v>
      </c>
      <c r="AJ13" s="9">
        <v>4.016</v>
      </c>
      <c r="AK13" s="9">
        <v>7.8929999999999998</v>
      </c>
      <c r="AL13" s="9">
        <v>45.113</v>
      </c>
      <c r="AM13" s="9">
        <v>15.917999999999999</v>
      </c>
      <c r="AN13" s="9">
        <v>29.195</v>
      </c>
      <c r="AO13" s="9">
        <v>1060.49</v>
      </c>
      <c r="AP13" s="9">
        <v>409.66699999999997</v>
      </c>
      <c r="AQ13" s="9">
        <v>650.82299999999998</v>
      </c>
      <c r="AR13" s="9">
        <v>1003.929</v>
      </c>
      <c r="AS13" s="9">
        <v>389.73399999999998</v>
      </c>
      <c r="AT13" s="9">
        <v>614.19500000000005</v>
      </c>
      <c r="AU13" s="9">
        <v>493.25</v>
      </c>
      <c r="AV13" s="9">
        <v>202.21799999999999</v>
      </c>
      <c r="AW13" s="9">
        <v>291.03199999999998</v>
      </c>
      <c r="AX13" s="9">
        <v>510.67899999999997</v>
      </c>
      <c r="AY13" s="9">
        <v>187.51499999999999</v>
      </c>
      <c r="AZ13" s="9">
        <v>323.16399999999999</v>
      </c>
      <c r="BA13" s="9">
        <v>891.42200000000003</v>
      </c>
      <c r="BB13" s="9">
        <v>350.84899999999999</v>
      </c>
      <c r="BC13" s="9">
        <v>540.57299999999998</v>
      </c>
      <c r="BD13" s="9">
        <v>445.06299999999999</v>
      </c>
      <c r="BE13" s="9">
        <v>184.73500000000001</v>
      </c>
      <c r="BF13" s="9">
        <v>260.32900000000001</v>
      </c>
      <c r="BG13" s="9">
        <v>446.35899999999998</v>
      </c>
      <c r="BH13" s="9">
        <v>166.11500000000001</v>
      </c>
      <c r="BI13" s="9">
        <v>280.24400000000003</v>
      </c>
      <c r="BJ13" s="9">
        <v>112.50700000000001</v>
      </c>
      <c r="BK13" s="9">
        <v>38.884</v>
      </c>
      <c r="BL13" s="9">
        <v>73.623000000000005</v>
      </c>
      <c r="BM13" s="9">
        <v>48.186999999999998</v>
      </c>
      <c r="BN13" s="9">
        <v>17.484000000000002</v>
      </c>
      <c r="BO13" s="9">
        <v>30.702999999999999</v>
      </c>
      <c r="BP13" s="9">
        <v>64.319999999999993</v>
      </c>
      <c r="BQ13" s="9">
        <v>21.401</v>
      </c>
      <c r="BR13" s="9">
        <v>42.92</v>
      </c>
      <c r="BS13" s="9">
        <v>56.561</v>
      </c>
      <c r="BT13" s="9">
        <v>19.934000000000001</v>
      </c>
      <c r="BU13" s="9">
        <v>36.627000000000002</v>
      </c>
      <c r="BV13" s="9">
        <v>11.907999999999999</v>
      </c>
      <c r="BW13" s="9">
        <v>4.016</v>
      </c>
      <c r="BX13" s="9">
        <v>7.8929999999999998</v>
      </c>
      <c r="BY13" s="9">
        <v>44.652000000000001</v>
      </c>
      <c r="BZ13" s="9">
        <v>15.917999999999999</v>
      </c>
      <c r="CA13" s="9">
        <v>28.734999999999999</v>
      </c>
      <c r="CB13" s="9">
        <v>382.80500000000001</v>
      </c>
      <c r="CC13" s="9">
        <v>173.727</v>
      </c>
      <c r="CD13" s="9">
        <v>209.078</v>
      </c>
      <c r="CE13" s="9">
        <v>370.97199999999998</v>
      </c>
      <c r="CF13" s="9">
        <v>167.494</v>
      </c>
      <c r="CG13" s="9">
        <v>203.47800000000001</v>
      </c>
      <c r="CH13" s="9">
        <v>172.68799999999999</v>
      </c>
      <c r="CI13" s="9">
        <v>74.432000000000002</v>
      </c>
      <c r="CJ13" s="9">
        <v>98.256</v>
      </c>
      <c r="CK13" s="9">
        <v>198.28399999999999</v>
      </c>
      <c r="CL13" s="9">
        <v>93.061999999999998</v>
      </c>
      <c r="CM13" s="9">
        <v>105.22199999999999</v>
      </c>
      <c r="CN13" s="9">
        <v>335.62</v>
      </c>
      <c r="CO13" s="9">
        <v>155.87100000000001</v>
      </c>
      <c r="CP13" s="9">
        <v>179.749</v>
      </c>
      <c r="CQ13" s="9">
        <v>160.244</v>
      </c>
      <c r="CR13" s="9">
        <v>71.816000000000003</v>
      </c>
      <c r="CS13" s="9">
        <v>88.427999999999997</v>
      </c>
      <c r="CT13" s="9">
        <v>175.376</v>
      </c>
      <c r="CU13" s="9">
        <v>84.055000000000007</v>
      </c>
      <c r="CV13" s="9">
        <v>91.320999999999998</v>
      </c>
      <c r="CW13" s="9">
        <v>35.351999999999997</v>
      </c>
      <c r="CX13" s="9">
        <v>11.622999999999999</v>
      </c>
      <c r="CY13" s="9">
        <v>23.728999999999999</v>
      </c>
      <c r="CZ13" s="9">
        <v>12.444000000000001</v>
      </c>
      <c r="DA13" s="9">
        <v>2.6160000000000001</v>
      </c>
      <c r="DB13" s="9">
        <v>9.8279999999999994</v>
      </c>
      <c r="DC13" s="9">
        <v>22.908000000000001</v>
      </c>
      <c r="DD13" s="9">
        <v>9.0069999999999997</v>
      </c>
      <c r="DE13" s="9">
        <v>13.901</v>
      </c>
      <c r="DF13" s="9">
        <v>11.833</v>
      </c>
      <c r="DG13" s="9">
        <v>6.2329999999999997</v>
      </c>
      <c r="DH13" s="9">
        <v>5.6</v>
      </c>
      <c r="DI13" s="9">
        <v>3.0390000000000001</v>
      </c>
      <c r="DJ13" s="9">
        <v>0.60099999999999998</v>
      </c>
      <c r="DK13" s="9">
        <v>2.4369999999999998</v>
      </c>
      <c r="DL13" s="9">
        <v>8.7949999999999999</v>
      </c>
      <c r="DM13" s="9">
        <v>5.6319999999999997</v>
      </c>
      <c r="DN13" s="9">
        <v>3.1629999999999998</v>
      </c>
      <c r="DO13" s="9">
        <v>395.654</v>
      </c>
      <c r="DP13" s="9">
        <v>139.13900000000001</v>
      </c>
      <c r="DQ13" s="9">
        <v>256.51499999999999</v>
      </c>
      <c r="DR13" s="9">
        <v>365.99700000000001</v>
      </c>
      <c r="DS13" s="9">
        <v>131.643</v>
      </c>
      <c r="DT13" s="9">
        <v>234.35400000000001</v>
      </c>
      <c r="DU13" s="9">
        <v>195.47800000000001</v>
      </c>
      <c r="DV13" s="9">
        <v>78.643000000000001</v>
      </c>
      <c r="DW13" s="9">
        <v>116.83499999999999</v>
      </c>
      <c r="DX13" s="9">
        <v>170.51900000000001</v>
      </c>
      <c r="DY13" s="9">
        <v>53</v>
      </c>
      <c r="DZ13" s="9">
        <v>117.51900000000001</v>
      </c>
      <c r="EA13" s="9">
        <v>316.78899999999999</v>
      </c>
      <c r="EB13" s="9">
        <v>114.931</v>
      </c>
      <c r="EC13" s="9">
        <v>201.858</v>
      </c>
      <c r="ED13" s="9">
        <v>171.94200000000001</v>
      </c>
      <c r="EE13" s="9">
        <v>68.763000000000005</v>
      </c>
      <c r="EF13" s="9">
        <v>103.179</v>
      </c>
      <c r="EG13" s="9">
        <v>144.84700000000001</v>
      </c>
      <c r="EH13" s="9">
        <v>46.167999999999999</v>
      </c>
      <c r="EI13" s="9">
        <v>98.679000000000002</v>
      </c>
      <c r="EJ13" s="9">
        <v>49.207999999999998</v>
      </c>
      <c r="EK13" s="9">
        <v>16.713000000000001</v>
      </c>
      <c r="EL13" s="9">
        <v>32.494999999999997</v>
      </c>
      <c r="EM13" s="9">
        <v>23.536000000000001</v>
      </c>
      <c r="EN13" s="9">
        <v>9.8800000000000008</v>
      </c>
      <c r="EO13" s="9">
        <v>13.656000000000001</v>
      </c>
      <c r="EP13" s="9">
        <v>25.672000000000001</v>
      </c>
      <c r="EQ13" s="9">
        <v>6.8319999999999999</v>
      </c>
      <c r="ER13" s="9">
        <v>18.838999999999999</v>
      </c>
      <c r="ES13" s="9">
        <v>29.657</v>
      </c>
      <c r="ET13" s="9">
        <v>7.4950000000000001</v>
      </c>
      <c r="EU13" s="9">
        <v>22.161999999999999</v>
      </c>
      <c r="EV13" s="9">
        <v>5.9550000000000001</v>
      </c>
      <c r="EW13" s="9">
        <v>2.8220000000000001</v>
      </c>
      <c r="EX13" s="9">
        <v>3.1339999999999999</v>
      </c>
      <c r="EY13" s="9">
        <v>23.702000000000002</v>
      </c>
      <c r="EZ13" s="9">
        <v>4.6740000000000004</v>
      </c>
      <c r="FA13" s="9">
        <v>19.027999999999999</v>
      </c>
      <c r="FB13" s="9">
        <v>282.03100000000001</v>
      </c>
      <c r="FC13" s="9">
        <v>96.802000000000007</v>
      </c>
      <c r="FD13" s="9">
        <v>185.22900000000001</v>
      </c>
      <c r="FE13" s="9">
        <v>266.96100000000001</v>
      </c>
      <c r="FF13" s="9">
        <v>90.596999999999994</v>
      </c>
      <c r="FG13" s="9">
        <v>176.364</v>
      </c>
      <c r="FH13" s="9">
        <v>125.084</v>
      </c>
      <c r="FI13" s="9">
        <v>49.143999999999998</v>
      </c>
      <c r="FJ13" s="9">
        <v>75.941000000000003</v>
      </c>
      <c r="FK13" s="9">
        <v>141.876</v>
      </c>
      <c r="FL13" s="9">
        <v>41.453000000000003</v>
      </c>
      <c r="FM13" s="9">
        <v>100.423</v>
      </c>
      <c r="FN13" s="9">
        <v>239.01300000000001</v>
      </c>
      <c r="FO13" s="9">
        <v>80.048000000000002</v>
      </c>
      <c r="FP13" s="9">
        <v>158.965</v>
      </c>
      <c r="FQ13" s="9">
        <v>112.877</v>
      </c>
      <c r="FR13" s="9">
        <v>44.155999999999999</v>
      </c>
      <c r="FS13" s="9">
        <v>68.721999999999994</v>
      </c>
      <c r="FT13" s="9">
        <v>126.136</v>
      </c>
      <c r="FU13" s="9">
        <v>35.892000000000003</v>
      </c>
      <c r="FV13" s="9">
        <v>90.244</v>
      </c>
      <c r="FW13" s="9">
        <v>27.948</v>
      </c>
      <c r="FX13" s="9">
        <v>10.548999999999999</v>
      </c>
      <c r="FY13" s="9">
        <v>17.399000000000001</v>
      </c>
      <c r="FZ13" s="9">
        <v>12.207000000000001</v>
      </c>
      <c r="GA13" s="9">
        <v>4.9880000000000004</v>
      </c>
      <c r="GB13" s="9">
        <v>7.2190000000000003</v>
      </c>
      <c r="GC13" s="9">
        <v>15.74</v>
      </c>
      <c r="GD13" s="9">
        <v>5.5609999999999999</v>
      </c>
      <c r="GE13" s="9">
        <v>10.179</v>
      </c>
      <c r="GF13" s="9">
        <v>15.071</v>
      </c>
      <c r="GG13" s="9">
        <v>6.2050000000000001</v>
      </c>
      <c r="GH13" s="9">
        <v>8.8659999999999997</v>
      </c>
      <c r="GI13" s="9">
        <v>2.915</v>
      </c>
      <c r="GJ13" s="9">
        <v>0.59299999999999997</v>
      </c>
      <c r="GK13" s="9">
        <v>2.3220000000000001</v>
      </c>
      <c r="GL13" s="9">
        <v>12.156000000000001</v>
      </c>
      <c r="GM13" s="9">
        <v>5.6120000000000001</v>
      </c>
      <c r="GN13" s="9">
        <v>6.5439999999999996</v>
      </c>
      <c r="GO13" s="9">
        <v>19.087</v>
      </c>
      <c r="GP13" s="9">
        <v>11.68</v>
      </c>
      <c r="GQ13" s="9">
        <v>7.407</v>
      </c>
      <c r="GR13" s="9">
        <v>18.626999999999999</v>
      </c>
      <c r="GS13" s="9">
        <v>11.68</v>
      </c>
      <c r="GT13" s="9">
        <v>6.9470000000000001</v>
      </c>
      <c r="GU13" s="9">
        <v>4.3209999999999997</v>
      </c>
      <c r="GV13" s="9">
        <v>2.4089999999999998</v>
      </c>
      <c r="GW13" s="9">
        <v>1.9119999999999999</v>
      </c>
      <c r="GX13" s="9">
        <v>14.305999999999999</v>
      </c>
      <c r="GY13" s="9">
        <v>9.2710000000000008</v>
      </c>
      <c r="GZ13" s="9">
        <v>5.0350000000000001</v>
      </c>
      <c r="HA13" s="9">
        <v>17.385000000000002</v>
      </c>
      <c r="HB13" s="9">
        <v>10.718999999999999</v>
      </c>
      <c r="HC13" s="9">
        <v>6.665</v>
      </c>
      <c r="HD13" s="9">
        <v>3.7650000000000001</v>
      </c>
      <c r="HE13" s="9">
        <v>1.853</v>
      </c>
      <c r="HF13" s="9">
        <v>1.9119999999999999</v>
      </c>
      <c r="HG13" s="9">
        <v>13.62</v>
      </c>
      <c r="HH13" s="9">
        <v>8.8659999999999997</v>
      </c>
      <c r="HI13" s="9">
        <v>4.7539999999999996</v>
      </c>
      <c r="HJ13" s="9">
        <v>1.242</v>
      </c>
      <c r="HK13" s="9">
        <v>0.96099999999999997</v>
      </c>
      <c r="HL13" s="9">
        <v>0.28100000000000003</v>
      </c>
      <c r="HM13" s="9">
        <v>0.55600000000000005</v>
      </c>
      <c r="HN13" s="9">
        <v>0.55600000000000005</v>
      </c>
      <c r="HO13" s="9">
        <v>0</v>
      </c>
      <c r="HP13" s="9">
        <v>0.68600000000000005</v>
      </c>
      <c r="HQ13" s="9">
        <v>0.40500000000000003</v>
      </c>
      <c r="HR13" s="9">
        <v>0.28100000000000003</v>
      </c>
      <c r="HS13" s="9">
        <v>0.46</v>
      </c>
      <c r="HT13" s="9">
        <v>0</v>
      </c>
      <c r="HU13" s="9">
        <v>0.46</v>
      </c>
      <c r="HV13" s="9">
        <v>0</v>
      </c>
      <c r="HW13" s="9">
        <v>0</v>
      </c>
      <c r="HX13" s="9">
        <v>0</v>
      </c>
      <c r="HY13" s="9">
        <v>0.46</v>
      </c>
      <c r="HZ13" s="9">
        <v>0</v>
      </c>
      <c r="IA13" s="9">
        <v>0.46</v>
      </c>
      <c r="IB13" s="9">
        <v>320.59699999999998</v>
      </c>
      <c r="IC13" s="9">
        <v>127.54900000000001</v>
      </c>
      <c r="ID13" s="9">
        <v>193.048</v>
      </c>
      <c r="IE13" s="9">
        <v>297.80900000000003</v>
      </c>
      <c r="IF13" s="9">
        <v>119.82</v>
      </c>
      <c r="IG13" s="9">
        <v>177.989</v>
      </c>
      <c r="IH13" s="9">
        <v>127.369</v>
      </c>
      <c r="II13" s="9">
        <v>56.634999999999998</v>
      </c>
      <c r="IJ13" s="9">
        <v>70.733000000000004</v>
      </c>
      <c r="IK13" s="9">
        <v>170.44</v>
      </c>
      <c r="IL13" s="9">
        <v>63.185000000000002</v>
      </c>
      <c r="IM13" s="9">
        <v>107.256</v>
      </c>
      <c r="IN13" s="9">
        <v>262.04899999999998</v>
      </c>
      <c r="IO13" s="9">
        <v>104.57899999999999</v>
      </c>
      <c r="IP13" s="9">
        <v>157.46899999999999</v>
      </c>
      <c r="IQ13" s="9">
        <v>113.65300000000001</v>
      </c>
    </row>
    <row r="14" spans="1:251">
      <c r="A14" s="10">
        <v>43132</v>
      </c>
      <c r="B14" s="9">
        <v>1099.1479999999999</v>
      </c>
      <c r="C14" s="9">
        <v>415.24</v>
      </c>
      <c r="D14" s="9">
        <v>683.90800000000002</v>
      </c>
      <c r="E14" s="9">
        <v>1029.0060000000001</v>
      </c>
      <c r="F14" s="9">
        <v>392.78100000000001</v>
      </c>
      <c r="G14" s="9">
        <v>636.22500000000002</v>
      </c>
      <c r="H14" s="9">
        <v>519.74800000000005</v>
      </c>
      <c r="I14" s="9">
        <v>199.30699999999999</v>
      </c>
      <c r="J14" s="9">
        <v>320.44099999999997</v>
      </c>
      <c r="K14" s="9">
        <v>509.25799999999998</v>
      </c>
      <c r="L14" s="9">
        <v>193.47399999999999</v>
      </c>
      <c r="M14" s="9">
        <v>315.78399999999999</v>
      </c>
      <c r="N14" s="9">
        <v>915.84100000000001</v>
      </c>
      <c r="O14" s="9">
        <v>348.17700000000002</v>
      </c>
      <c r="P14" s="9">
        <v>567.66399999999999</v>
      </c>
      <c r="Q14" s="9">
        <v>471.26600000000002</v>
      </c>
      <c r="R14" s="9">
        <v>178.113</v>
      </c>
      <c r="S14" s="9">
        <v>293.154</v>
      </c>
      <c r="T14" s="9">
        <v>444.57400000000001</v>
      </c>
      <c r="U14" s="9">
        <v>170.06399999999999</v>
      </c>
      <c r="V14" s="9">
        <v>274.51</v>
      </c>
      <c r="W14" s="9">
        <v>113.16500000000001</v>
      </c>
      <c r="X14" s="9">
        <v>44.603999999999999</v>
      </c>
      <c r="Y14" s="9">
        <v>68.561000000000007</v>
      </c>
      <c r="Z14" s="9">
        <v>48.481999999999999</v>
      </c>
      <c r="AA14" s="9">
        <v>21.193999999999999</v>
      </c>
      <c r="AB14" s="9">
        <v>27.286999999999999</v>
      </c>
      <c r="AC14" s="9">
        <v>64.683000000000007</v>
      </c>
      <c r="AD14" s="9">
        <v>23.41</v>
      </c>
      <c r="AE14" s="9">
        <v>41.273000000000003</v>
      </c>
      <c r="AF14" s="9">
        <v>70.143000000000001</v>
      </c>
      <c r="AG14" s="9">
        <v>22.459</v>
      </c>
      <c r="AH14" s="9">
        <v>47.683999999999997</v>
      </c>
      <c r="AI14" s="9">
        <v>12.573</v>
      </c>
      <c r="AJ14" s="9">
        <v>5.1349999999999998</v>
      </c>
      <c r="AK14" s="9">
        <v>7.4379999999999997</v>
      </c>
      <c r="AL14" s="9">
        <v>57.57</v>
      </c>
      <c r="AM14" s="9">
        <v>17.324000000000002</v>
      </c>
      <c r="AN14" s="9">
        <v>40.246000000000002</v>
      </c>
      <c r="AO14" s="9">
        <v>1073.672</v>
      </c>
      <c r="AP14" s="9">
        <v>398.71100000000001</v>
      </c>
      <c r="AQ14" s="9">
        <v>674.96</v>
      </c>
      <c r="AR14" s="9">
        <v>1005.423</v>
      </c>
      <c r="AS14" s="9">
        <v>377.63499999999999</v>
      </c>
      <c r="AT14" s="9">
        <v>627.78800000000001</v>
      </c>
      <c r="AU14" s="9">
        <v>512.76300000000003</v>
      </c>
      <c r="AV14" s="9">
        <v>193.69800000000001</v>
      </c>
      <c r="AW14" s="9">
        <v>319.065</v>
      </c>
      <c r="AX14" s="9">
        <v>492.65899999999999</v>
      </c>
      <c r="AY14" s="9">
        <v>183.93600000000001</v>
      </c>
      <c r="AZ14" s="9">
        <v>308.72300000000001</v>
      </c>
      <c r="BA14" s="9">
        <v>896.78399999999999</v>
      </c>
      <c r="BB14" s="9">
        <v>336.11900000000003</v>
      </c>
      <c r="BC14" s="9">
        <v>560.66399999999999</v>
      </c>
      <c r="BD14" s="9">
        <v>464.923</v>
      </c>
      <c r="BE14" s="9">
        <v>173.14599999999999</v>
      </c>
      <c r="BF14" s="9">
        <v>291.77699999999999</v>
      </c>
      <c r="BG14" s="9">
        <v>431.86099999999999</v>
      </c>
      <c r="BH14" s="9">
        <v>162.97399999999999</v>
      </c>
      <c r="BI14" s="9">
        <v>268.887</v>
      </c>
      <c r="BJ14" s="9">
        <v>108.639</v>
      </c>
      <c r="BK14" s="9">
        <v>41.515000000000001</v>
      </c>
      <c r="BL14" s="9">
        <v>67.123000000000005</v>
      </c>
      <c r="BM14" s="9">
        <v>47.84</v>
      </c>
      <c r="BN14" s="9">
        <v>20.553000000000001</v>
      </c>
      <c r="BO14" s="9">
        <v>27.286999999999999</v>
      </c>
      <c r="BP14" s="9">
        <v>60.798000000000002</v>
      </c>
      <c r="BQ14" s="9">
        <v>20.962</v>
      </c>
      <c r="BR14" s="9">
        <v>39.835999999999999</v>
      </c>
      <c r="BS14" s="9">
        <v>68.248999999999995</v>
      </c>
      <c r="BT14" s="9">
        <v>21.076000000000001</v>
      </c>
      <c r="BU14" s="9">
        <v>47.173000000000002</v>
      </c>
      <c r="BV14" s="9">
        <v>12.305</v>
      </c>
      <c r="BW14" s="9">
        <v>4.8680000000000003</v>
      </c>
      <c r="BX14" s="9">
        <v>7.4379999999999997</v>
      </c>
      <c r="BY14" s="9">
        <v>55.944000000000003</v>
      </c>
      <c r="BZ14" s="9">
        <v>16.209</v>
      </c>
      <c r="CA14" s="9">
        <v>39.734999999999999</v>
      </c>
      <c r="CB14" s="9">
        <v>369.77199999999999</v>
      </c>
      <c r="CC14" s="9">
        <v>166.05500000000001</v>
      </c>
      <c r="CD14" s="9">
        <v>203.71799999999999</v>
      </c>
      <c r="CE14" s="9">
        <v>357.87</v>
      </c>
      <c r="CF14" s="9">
        <v>159.11600000000001</v>
      </c>
      <c r="CG14" s="9">
        <v>198.75399999999999</v>
      </c>
      <c r="CH14" s="9">
        <v>187.422</v>
      </c>
      <c r="CI14" s="9">
        <v>84.632999999999996</v>
      </c>
      <c r="CJ14" s="9">
        <v>102.789</v>
      </c>
      <c r="CK14" s="9">
        <v>170.44800000000001</v>
      </c>
      <c r="CL14" s="9">
        <v>74.483000000000004</v>
      </c>
      <c r="CM14" s="9">
        <v>95.965000000000003</v>
      </c>
      <c r="CN14" s="9">
        <v>325.27600000000001</v>
      </c>
      <c r="CO14" s="9">
        <v>141.65700000000001</v>
      </c>
      <c r="CP14" s="9">
        <v>183.619</v>
      </c>
      <c r="CQ14" s="9">
        <v>170.869</v>
      </c>
      <c r="CR14" s="9">
        <v>74.73</v>
      </c>
      <c r="CS14" s="9">
        <v>96.138999999999996</v>
      </c>
      <c r="CT14" s="9">
        <v>154.40700000000001</v>
      </c>
      <c r="CU14" s="9">
        <v>66.927000000000007</v>
      </c>
      <c r="CV14" s="9">
        <v>87.48</v>
      </c>
      <c r="CW14" s="9">
        <v>32.594000000000001</v>
      </c>
      <c r="CX14" s="9">
        <v>17.459</v>
      </c>
      <c r="CY14" s="9">
        <v>15.135</v>
      </c>
      <c r="CZ14" s="9">
        <v>16.553000000000001</v>
      </c>
      <c r="DA14" s="9">
        <v>9.9030000000000005</v>
      </c>
      <c r="DB14" s="9">
        <v>6.65</v>
      </c>
      <c r="DC14" s="9">
        <v>16.041</v>
      </c>
      <c r="DD14" s="9">
        <v>7.556</v>
      </c>
      <c r="DE14" s="9">
        <v>8.4849999999999994</v>
      </c>
      <c r="DF14" s="9">
        <v>11.903</v>
      </c>
      <c r="DG14" s="9">
        <v>6.9379999999999997</v>
      </c>
      <c r="DH14" s="9">
        <v>4.9640000000000004</v>
      </c>
      <c r="DI14" s="9">
        <v>0.78600000000000003</v>
      </c>
      <c r="DJ14" s="9">
        <v>0.53</v>
      </c>
      <c r="DK14" s="9">
        <v>0.25700000000000001</v>
      </c>
      <c r="DL14" s="9">
        <v>11.116</v>
      </c>
      <c r="DM14" s="9">
        <v>6.4089999999999998</v>
      </c>
      <c r="DN14" s="9">
        <v>4.7080000000000002</v>
      </c>
      <c r="DO14" s="9">
        <v>403.53300000000002</v>
      </c>
      <c r="DP14" s="9">
        <v>133.768</v>
      </c>
      <c r="DQ14" s="9">
        <v>269.76400000000001</v>
      </c>
      <c r="DR14" s="9">
        <v>359.971</v>
      </c>
      <c r="DS14" s="9">
        <v>124.596</v>
      </c>
      <c r="DT14" s="9">
        <v>235.375</v>
      </c>
      <c r="DU14" s="9">
        <v>193.21700000000001</v>
      </c>
      <c r="DV14" s="9">
        <v>62.82</v>
      </c>
      <c r="DW14" s="9">
        <v>130.398</v>
      </c>
      <c r="DX14" s="9">
        <v>166.75399999999999</v>
      </c>
      <c r="DY14" s="9">
        <v>61.776000000000003</v>
      </c>
      <c r="DZ14" s="9">
        <v>104.977</v>
      </c>
      <c r="EA14" s="9">
        <v>314.08600000000001</v>
      </c>
      <c r="EB14" s="9">
        <v>107.069</v>
      </c>
      <c r="EC14" s="9">
        <v>207.017</v>
      </c>
      <c r="ED14" s="9">
        <v>172.42400000000001</v>
      </c>
      <c r="EE14" s="9">
        <v>54.802999999999997</v>
      </c>
      <c r="EF14" s="9">
        <v>117.622</v>
      </c>
      <c r="EG14" s="9">
        <v>141.66200000000001</v>
      </c>
      <c r="EH14" s="9">
        <v>52.265999999999998</v>
      </c>
      <c r="EI14" s="9">
        <v>89.394999999999996</v>
      </c>
      <c r="EJ14" s="9">
        <v>45.884999999999998</v>
      </c>
      <c r="EK14" s="9">
        <v>17.527000000000001</v>
      </c>
      <c r="EL14" s="9">
        <v>28.358000000000001</v>
      </c>
      <c r="EM14" s="9">
        <v>20.792999999999999</v>
      </c>
      <c r="EN14" s="9">
        <v>8.0169999999999995</v>
      </c>
      <c r="EO14" s="9">
        <v>12.776</v>
      </c>
      <c r="EP14" s="9">
        <v>25.091999999999999</v>
      </c>
      <c r="EQ14" s="9">
        <v>9.51</v>
      </c>
      <c r="ER14" s="9">
        <v>15.582000000000001</v>
      </c>
      <c r="ES14" s="9">
        <v>43.561999999999998</v>
      </c>
      <c r="ET14" s="9">
        <v>9.1720000000000006</v>
      </c>
      <c r="EU14" s="9">
        <v>34.39</v>
      </c>
      <c r="EV14" s="9">
        <v>7.7869999999999999</v>
      </c>
      <c r="EW14" s="9">
        <v>3.431</v>
      </c>
      <c r="EX14" s="9">
        <v>4.3559999999999999</v>
      </c>
      <c r="EY14" s="9">
        <v>35.774999999999999</v>
      </c>
      <c r="EZ14" s="9">
        <v>5.7409999999999997</v>
      </c>
      <c r="FA14" s="9">
        <v>30.033999999999999</v>
      </c>
      <c r="FB14" s="9">
        <v>300.36700000000002</v>
      </c>
      <c r="FC14" s="9">
        <v>98.888000000000005</v>
      </c>
      <c r="FD14" s="9">
        <v>201.47800000000001</v>
      </c>
      <c r="FE14" s="9">
        <v>287.58199999999999</v>
      </c>
      <c r="FF14" s="9">
        <v>93.921999999999997</v>
      </c>
      <c r="FG14" s="9">
        <v>193.65899999999999</v>
      </c>
      <c r="FH14" s="9">
        <v>132.124</v>
      </c>
      <c r="FI14" s="9">
        <v>46.246000000000002</v>
      </c>
      <c r="FJ14" s="9">
        <v>85.878</v>
      </c>
      <c r="FK14" s="9">
        <v>155.458</v>
      </c>
      <c r="FL14" s="9">
        <v>47.677</v>
      </c>
      <c r="FM14" s="9">
        <v>107.78100000000001</v>
      </c>
      <c r="FN14" s="9">
        <v>257.42200000000003</v>
      </c>
      <c r="FO14" s="9">
        <v>87.394000000000005</v>
      </c>
      <c r="FP14" s="9">
        <v>170.02799999999999</v>
      </c>
      <c r="FQ14" s="9">
        <v>121.63</v>
      </c>
      <c r="FR14" s="9">
        <v>43.613</v>
      </c>
      <c r="FS14" s="9">
        <v>78.016000000000005</v>
      </c>
      <c r="FT14" s="9">
        <v>135.792</v>
      </c>
      <c r="FU14" s="9">
        <v>43.78</v>
      </c>
      <c r="FV14" s="9">
        <v>92.012</v>
      </c>
      <c r="FW14" s="9">
        <v>30.16</v>
      </c>
      <c r="FX14" s="9">
        <v>6.5289999999999999</v>
      </c>
      <c r="FY14" s="9">
        <v>23.631</v>
      </c>
      <c r="FZ14" s="9">
        <v>10.494</v>
      </c>
      <c r="GA14" s="9">
        <v>2.6320000000000001</v>
      </c>
      <c r="GB14" s="9">
        <v>7.8620000000000001</v>
      </c>
      <c r="GC14" s="9">
        <v>19.664999999999999</v>
      </c>
      <c r="GD14" s="9">
        <v>3.8959999999999999</v>
      </c>
      <c r="GE14" s="9">
        <v>15.769</v>
      </c>
      <c r="GF14" s="9">
        <v>12.785</v>
      </c>
      <c r="GG14" s="9">
        <v>4.9660000000000002</v>
      </c>
      <c r="GH14" s="9">
        <v>7.819</v>
      </c>
      <c r="GI14" s="9">
        <v>3.7320000000000002</v>
      </c>
      <c r="GJ14" s="9">
        <v>0.90700000000000003</v>
      </c>
      <c r="GK14" s="9">
        <v>2.8260000000000001</v>
      </c>
      <c r="GL14" s="9">
        <v>9.0530000000000008</v>
      </c>
      <c r="GM14" s="9">
        <v>4.0590000000000002</v>
      </c>
      <c r="GN14" s="9">
        <v>4.9930000000000003</v>
      </c>
      <c r="GO14" s="9">
        <v>25.477</v>
      </c>
      <c r="GP14" s="9">
        <v>16.529</v>
      </c>
      <c r="GQ14" s="9">
        <v>8.9480000000000004</v>
      </c>
      <c r="GR14" s="9">
        <v>23.582999999999998</v>
      </c>
      <c r="GS14" s="9">
        <v>15.146000000000001</v>
      </c>
      <c r="GT14" s="9">
        <v>8.4369999999999994</v>
      </c>
      <c r="GU14" s="9">
        <v>6.9850000000000003</v>
      </c>
      <c r="GV14" s="9">
        <v>5.609</v>
      </c>
      <c r="GW14" s="9">
        <v>1.3759999999999999</v>
      </c>
      <c r="GX14" s="9">
        <v>16.597999999999999</v>
      </c>
      <c r="GY14" s="9">
        <v>9.5380000000000003</v>
      </c>
      <c r="GZ14" s="9">
        <v>7.0609999999999999</v>
      </c>
      <c r="HA14" s="9">
        <v>19.056999999999999</v>
      </c>
      <c r="HB14" s="9">
        <v>12.057</v>
      </c>
      <c r="HC14" s="9">
        <v>6.9989999999999997</v>
      </c>
      <c r="HD14" s="9">
        <v>6.3440000000000003</v>
      </c>
      <c r="HE14" s="9">
        <v>4.9669999999999996</v>
      </c>
      <c r="HF14" s="9">
        <v>1.3759999999999999</v>
      </c>
      <c r="HG14" s="9">
        <v>12.712999999999999</v>
      </c>
      <c r="HH14" s="9">
        <v>7.09</v>
      </c>
      <c r="HI14" s="9">
        <v>5.6230000000000002</v>
      </c>
      <c r="HJ14" s="9">
        <v>4.5259999999999998</v>
      </c>
      <c r="HK14" s="9">
        <v>3.089</v>
      </c>
      <c r="HL14" s="9">
        <v>1.4370000000000001</v>
      </c>
      <c r="HM14" s="9">
        <v>0.64100000000000001</v>
      </c>
      <c r="HN14" s="9">
        <v>0.64100000000000001</v>
      </c>
      <c r="HO14" s="9">
        <v>0</v>
      </c>
      <c r="HP14" s="9">
        <v>3.8849999999999998</v>
      </c>
      <c r="HQ14" s="9">
        <v>2.448</v>
      </c>
      <c r="HR14" s="9">
        <v>1.4370000000000001</v>
      </c>
      <c r="HS14" s="9">
        <v>1.893</v>
      </c>
      <c r="HT14" s="9">
        <v>1.3819999999999999</v>
      </c>
      <c r="HU14" s="9">
        <v>0.51100000000000001</v>
      </c>
      <c r="HV14" s="9">
        <v>0.26800000000000002</v>
      </c>
      <c r="HW14" s="9">
        <v>0.26800000000000002</v>
      </c>
      <c r="HX14" s="9">
        <v>0</v>
      </c>
      <c r="HY14" s="9">
        <v>1.6259999999999999</v>
      </c>
      <c r="HZ14" s="9">
        <v>1.115</v>
      </c>
      <c r="IA14" s="9">
        <v>0.51100000000000001</v>
      </c>
      <c r="IB14" s="9">
        <v>344.58300000000003</v>
      </c>
      <c r="IC14" s="9">
        <v>128.54</v>
      </c>
      <c r="ID14" s="9">
        <v>216.04300000000001</v>
      </c>
      <c r="IE14" s="9">
        <v>321.27199999999999</v>
      </c>
      <c r="IF14" s="9">
        <v>121.815</v>
      </c>
      <c r="IG14" s="9">
        <v>199.45699999999999</v>
      </c>
      <c r="IH14" s="9">
        <v>162.51599999999999</v>
      </c>
      <c r="II14" s="9">
        <v>61.585000000000001</v>
      </c>
      <c r="IJ14" s="9">
        <v>100.932</v>
      </c>
      <c r="IK14" s="9">
        <v>158.756</v>
      </c>
      <c r="IL14" s="9">
        <v>60.23</v>
      </c>
      <c r="IM14" s="9">
        <v>98.525999999999996</v>
      </c>
      <c r="IN14" s="9">
        <v>285.18799999999999</v>
      </c>
      <c r="IO14" s="9">
        <v>104.096</v>
      </c>
      <c r="IP14" s="9">
        <v>181.09299999999999</v>
      </c>
      <c r="IQ14" s="9">
        <v>147.947</v>
      </c>
    </row>
    <row r="15" spans="1:251">
      <c r="A15" s="10">
        <v>43497</v>
      </c>
      <c r="B15" s="9">
        <v>1079.8219999999999</v>
      </c>
      <c r="C15" s="9">
        <v>413.255</v>
      </c>
      <c r="D15" s="9">
        <v>666.56799999999998</v>
      </c>
      <c r="E15" s="9">
        <v>1005.953</v>
      </c>
      <c r="F15" s="9">
        <v>390.90199999999999</v>
      </c>
      <c r="G15" s="9">
        <v>615.05100000000004</v>
      </c>
      <c r="H15" s="9">
        <v>499.88600000000002</v>
      </c>
      <c r="I15" s="9">
        <v>200.70500000000001</v>
      </c>
      <c r="J15" s="9">
        <v>299.18099999999998</v>
      </c>
      <c r="K15" s="9">
        <v>506.06700000000001</v>
      </c>
      <c r="L15" s="9">
        <v>190.197</v>
      </c>
      <c r="M15" s="9">
        <v>315.87</v>
      </c>
      <c r="N15" s="9">
        <v>904.36199999999997</v>
      </c>
      <c r="O15" s="9">
        <v>349.88</v>
      </c>
      <c r="P15" s="9">
        <v>554.48199999999997</v>
      </c>
      <c r="Q15" s="9">
        <v>453.89800000000002</v>
      </c>
      <c r="R15" s="9">
        <v>179.09800000000001</v>
      </c>
      <c r="S15" s="9">
        <v>274.8</v>
      </c>
      <c r="T15" s="9">
        <v>450.464</v>
      </c>
      <c r="U15" s="9">
        <v>170.78200000000001</v>
      </c>
      <c r="V15" s="9">
        <v>279.68200000000002</v>
      </c>
      <c r="W15" s="9">
        <v>101.59099999999999</v>
      </c>
      <c r="X15" s="9">
        <v>41.021999999999998</v>
      </c>
      <c r="Y15" s="9">
        <v>60.569000000000003</v>
      </c>
      <c r="Z15" s="9">
        <v>45.988</v>
      </c>
      <c r="AA15" s="9">
        <v>21.606999999999999</v>
      </c>
      <c r="AB15" s="9">
        <v>24.381</v>
      </c>
      <c r="AC15" s="9">
        <v>55.603000000000002</v>
      </c>
      <c r="AD15" s="9">
        <v>19.414999999999999</v>
      </c>
      <c r="AE15" s="9">
        <v>36.188000000000002</v>
      </c>
      <c r="AF15" s="9">
        <v>73.869</v>
      </c>
      <c r="AG15" s="9">
        <v>22.352</v>
      </c>
      <c r="AH15" s="9">
        <v>51.517000000000003</v>
      </c>
      <c r="AI15" s="9">
        <v>16.846</v>
      </c>
      <c r="AJ15" s="9">
        <v>6.1680000000000001</v>
      </c>
      <c r="AK15" s="9">
        <v>10.678000000000001</v>
      </c>
      <c r="AL15" s="9">
        <v>57.023000000000003</v>
      </c>
      <c r="AM15" s="9">
        <v>16.184000000000001</v>
      </c>
      <c r="AN15" s="9">
        <v>40.838999999999999</v>
      </c>
      <c r="AO15" s="9">
        <v>1055.3499999999999</v>
      </c>
      <c r="AP15" s="9">
        <v>398.32299999999998</v>
      </c>
      <c r="AQ15" s="9">
        <v>657.02700000000004</v>
      </c>
      <c r="AR15" s="9">
        <v>983.30700000000002</v>
      </c>
      <c r="AS15" s="9">
        <v>375.971</v>
      </c>
      <c r="AT15" s="9">
        <v>607.33600000000001</v>
      </c>
      <c r="AU15" s="9">
        <v>492.2</v>
      </c>
      <c r="AV15" s="9">
        <v>194.499</v>
      </c>
      <c r="AW15" s="9">
        <v>297.702</v>
      </c>
      <c r="AX15" s="9">
        <v>491.10700000000003</v>
      </c>
      <c r="AY15" s="9">
        <v>181.47200000000001</v>
      </c>
      <c r="AZ15" s="9">
        <v>309.63400000000001</v>
      </c>
      <c r="BA15" s="9">
        <v>884.43</v>
      </c>
      <c r="BB15" s="9">
        <v>337.05099999999999</v>
      </c>
      <c r="BC15" s="9">
        <v>547.37900000000002</v>
      </c>
      <c r="BD15" s="9">
        <v>446.83600000000001</v>
      </c>
      <c r="BE15" s="9">
        <v>173.51599999999999</v>
      </c>
      <c r="BF15" s="9">
        <v>273.32100000000003</v>
      </c>
      <c r="BG15" s="9">
        <v>437.59399999999999</v>
      </c>
      <c r="BH15" s="9">
        <v>163.535</v>
      </c>
      <c r="BI15" s="9">
        <v>274.05900000000003</v>
      </c>
      <c r="BJ15" s="9">
        <v>98.876999999999995</v>
      </c>
      <c r="BK15" s="9">
        <v>38.92</v>
      </c>
      <c r="BL15" s="9">
        <v>59.957000000000001</v>
      </c>
      <c r="BM15" s="9">
        <v>45.363999999999997</v>
      </c>
      <c r="BN15" s="9">
        <v>20.983000000000001</v>
      </c>
      <c r="BO15" s="9">
        <v>24.381</v>
      </c>
      <c r="BP15" s="9">
        <v>53.512999999999998</v>
      </c>
      <c r="BQ15" s="9">
        <v>17.937000000000001</v>
      </c>
      <c r="BR15" s="9">
        <v>35.576000000000001</v>
      </c>
      <c r="BS15" s="9">
        <v>72.043000000000006</v>
      </c>
      <c r="BT15" s="9">
        <v>22.352</v>
      </c>
      <c r="BU15" s="9">
        <v>49.691000000000003</v>
      </c>
      <c r="BV15" s="9">
        <v>16.846</v>
      </c>
      <c r="BW15" s="9">
        <v>6.1680000000000001</v>
      </c>
      <c r="BX15" s="9">
        <v>10.678000000000001</v>
      </c>
      <c r="BY15" s="9">
        <v>55.197000000000003</v>
      </c>
      <c r="BZ15" s="9">
        <v>16.184000000000001</v>
      </c>
      <c r="CA15" s="9">
        <v>39.012999999999998</v>
      </c>
      <c r="CB15" s="9">
        <v>370.37</v>
      </c>
      <c r="CC15" s="9">
        <v>155.74</v>
      </c>
      <c r="CD15" s="9">
        <v>214.63</v>
      </c>
      <c r="CE15" s="9">
        <v>356.983</v>
      </c>
      <c r="CF15" s="9">
        <v>150.06299999999999</v>
      </c>
      <c r="CG15" s="9">
        <v>206.92</v>
      </c>
      <c r="CH15" s="9">
        <v>167.709</v>
      </c>
      <c r="CI15" s="9">
        <v>67.510999999999996</v>
      </c>
      <c r="CJ15" s="9">
        <v>100.197</v>
      </c>
      <c r="CK15" s="9">
        <v>189.27500000000001</v>
      </c>
      <c r="CL15" s="9">
        <v>82.552000000000007</v>
      </c>
      <c r="CM15" s="9">
        <v>106.723</v>
      </c>
      <c r="CN15" s="9">
        <v>330.20699999999999</v>
      </c>
      <c r="CO15" s="9">
        <v>138.291</v>
      </c>
      <c r="CP15" s="9">
        <v>191.916</v>
      </c>
      <c r="CQ15" s="9">
        <v>155.285</v>
      </c>
      <c r="CR15" s="9">
        <v>62.396000000000001</v>
      </c>
      <c r="CS15" s="9">
        <v>92.888999999999996</v>
      </c>
      <c r="CT15" s="9">
        <v>174.923</v>
      </c>
      <c r="CU15" s="9">
        <v>75.894999999999996</v>
      </c>
      <c r="CV15" s="9">
        <v>99.027000000000001</v>
      </c>
      <c r="CW15" s="9">
        <v>26.776</v>
      </c>
      <c r="CX15" s="9">
        <v>11.772</v>
      </c>
      <c r="CY15" s="9">
        <v>15.004</v>
      </c>
      <c r="CZ15" s="9">
        <v>12.423999999999999</v>
      </c>
      <c r="DA15" s="9">
        <v>5.1159999999999997</v>
      </c>
      <c r="DB15" s="9">
        <v>7.3079999999999998</v>
      </c>
      <c r="DC15" s="9">
        <v>14.352</v>
      </c>
      <c r="DD15" s="9">
        <v>6.657</v>
      </c>
      <c r="DE15" s="9">
        <v>7.6950000000000003</v>
      </c>
      <c r="DF15" s="9">
        <v>13.387</v>
      </c>
      <c r="DG15" s="9">
        <v>5.6769999999999996</v>
      </c>
      <c r="DH15" s="9">
        <v>7.71</v>
      </c>
      <c r="DI15" s="9">
        <v>4.4950000000000001</v>
      </c>
      <c r="DJ15" s="9">
        <v>1.954</v>
      </c>
      <c r="DK15" s="9">
        <v>2.5419999999999998</v>
      </c>
      <c r="DL15" s="9">
        <v>8.891</v>
      </c>
      <c r="DM15" s="9">
        <v>3.7229999999999999</v>
      </c>
      <c r="DN15" s="9">
        <v>5.1680000000000001</v>
      </c>
      <c r="DO15" s="9">
        <v>405.88600000000002</v>
      </c>
      <c r="DP15" s="9">
        <v>145.804</v>
      </c>
      <c r="DQ15" s="9">
        <v>260.08199999999999</v>
      </c>
      <c r="DR15" s="9">
        <v>364.91500000000002</v>
      </c>
      <c r="DS15" s="9">
        <v>135.59</v>
      </c>
      <c r="DT15" s="9">
        <v>229.32499999999999</v>
      </c>
      <c r="DU15" s="9">
        <v>197.779</v>
      </c>
      <c r="DV15" s="9">
        <v>81.010000000000005</v>
      </c>
      <c r="DW15" s="9">
        <v>116.76900000000001</v>
      </c>
      <c r="DX15" s="9">
        <v>167.136</v>
      </c>
      <c r="DY15" s="9">
        <v>54.58</v>
      </c>
      <c r="DZ15" s="9">
        <v>112.55500000000001</v>
      </c>
      <c r="EA15" s="9">
        <v>320.483</v>
      </c>
      <c r="EB15" s="9">
        <v>120.131</v>
      </c>
      <c r="EC15" s="9">
        <v>200.352</v>
      </c>
      <c r="ED15" s="9">
        <v>176.13300000000001</v>
      </c>
      <c r="EE15" s="9">
        <v>71.587999999999994</v>
      </c>
      <c r="EF15" s="9">
        <v>104.545</v>
      </c>
      <c r="EG15" s="9">
        <v>144.35</v>
      </c>
      <c r="EH15" s="9">
        <v>48.542999999999999</v>
      </c>
      <c r="EI15" s="9">
        <v>95.807000000000002</v>
      </c>
      <c r="EJ15" s="9">
        <v>44.432000000000002</v>
      </c>
      <c r="EK15" s="9">
        <v>15.46</v>
      </c>
      <c r="EL15" s="9">
        <v>28.972999999999999</v>
      </c>
      <c r="EM15" s="9">
        <v>21.646999999999998</v>
      </c>
      <c r="EN15" s="9">
        <v>9.4220000000000006</v>
      </c>
      <c r="EO15" s="9">
        <v>12.225</v>
      </c>
      <c r="EP15" s="9">
        <v>22.786000000000001</v>
      </c>
      <c r="EQ15" s="9">
        <v>6.0380000000000003</v>
      </c>
      <c r="ER15" s="9">
        <v>16.748000000000001</v>
      </c>
      <c r="ES15" s="9">
        <v>40.970999999999997</v>
      </c>
      <c r="ET15" s="9">
        <v>10.214</v>
      </c>
      <c r="EU15" s="9">
        <v>30.757999999999999</v>
      </c>
      <c r="EV15" s="9">
        <v>7.5679999999999996</v>
      </c>
      <c r="EW15" s="9">
        <v>2.302</v>
      </c>
      <c r="EX15" s="9">
        <v>5.266</v>
      </c>
      <c r="EY15" s="9">
        <v>33.402999999999999</v>
      </c>
      <c r="EZ15" s="9">
        <v>7.9119999999999999</v>
      </c>
      <c r="FA15" s="9">
        <v>25.492000000000001</v>
      </c>
      <c r="FB15" s="9">
        <v>279.09399999999999</v>
      </c>
      <c r="FC15" s="9">
        <v>96.778999999999996</v>
      </c>
      <c r="FD15" s="9">
        <v>182.315</v>
      </c>
      <c r="FE15" s="9">
        <v>261.40899999999999</v>
      </c>
      <c r="FF15" s="9">
        <v>90.316999999999993</v>
      </c>
      <c r="FG15" s="9">
        <v>171.09200000000001</v>
      </c>
      <c r="FH15" s="9">
        <v>126.712</v>
      </c>
      <c r="FI15" s="9">
        <v>45.976999999999997</v>
      </c>
      <c r="FJ15" s="9">
        <v>80.734999999999999</v>
      </c>
      <c r="FK15" s="9">
        <v>134.696</v>
      </c>
      <c r="FL15" s="9">
        <v>44.34</v>
      </c>
      <c r="FM15" s="9">
        <v>90.355999999999995</v>
      </c>
      <c r="FN15" s="9">
        <v>233.74</v>
      </c>
      <c r="FO15" s="9">
        <v>78.629000000000005</v>
      </c>
      <c r="FP15" s="9">
        <v>155.11099999999999</v>
      </c>
      <c r="FQ15" s="9">
        <v>115.419</v>
      </c>
      <c r="FR15" s="9">
        <v>39.531999999999996</v>
      </c>
      <c r="FS15" s="9">
        <v>75.887</v>
      </c>
      <c r="FT15" s="9">
        <v>118.321</v>
      </c>
      <c r="FU15" s="9">
        <v>39.097000000000001</v>
      </c>
      <c r="FV15" s="9">
        <v>79.224000000000004</v>
      </c>
      <c r="FW15" s="9">
        <v>27.669</v>
      </c>
      <c r="FX15" s="9">
        <v>11.688000000000001</v>
      </c>
      <c r="FY15" s="9">
        <v>15.98</v>
      </c>
      <c r="FZ15" s="9">
        <v>11.292999999999999</v>
      </c>
      <c r="GA15" s="9">
        <v>6.4450000000000003</v>
      </c>
      <c r="GB15" s="9">
        <v>4.8479999999999999</v>
      </c>
      <c r="GC15" s="9">
        <v>16.375</v>
      </c>
      <c r="GD15" s="9">
        <v>5.2430000000000003</v>
      </c>
      <c r="GE15" s="9">
        <v>11.132</v>
      </c>
      <c r="GF15" s="9">
        <v>17.684999999999999</v>
      </c>
      <c r="GG15" s="9">
        <v>6.4619999999999997</v>
      </c>
      <c r="GH15" s="9">
        <v>11.223000000000001</v>
      </c>
      <c r="GI15" s="9">
        <v>4.7830000000000004</v>
      </c>
      <c r="GJ15" s="9">
        <v>1.913</v>
      </c>
      <c r="GK15" s="9">
        <v>2.87</v>
      </c>
      <c r="GL15" s="9">
        <v>12.901999999999999</v>
      </c>
      <c r="GM15" s="9">
        <v>4.5490000000000004</v>
      </c>
      <c r="GN15" s="9">
        <v>8.3529999999999998</v>
      </c>
      <c r="GO15" s="9">
        <v>24.472000000000001</v>
      </c>
      <c r="GP15" s="9">
        <v>14.930999999999999</v>
      </c>
      <c r="GQ15" s="9">
        <v>9.5410000000000004</v>
      </c>
      <c r="GR15" s="9">
        <v>22.646000000000001</v>
      </c>
      <c r="GS15" s="9">
        <v>14.930999999999999</v>
      </c>
      <c r="GT15" s="9">
        <v>7.7149999999999999</v>
      </c>
      <c r="GU15" s="9">
        <v>7.6859999999999999</v>
      </c>
      <c r="GV15" s="9">
        <v>6.2069999999999999</v>
      </c>
      <c r="GW15" s="9">
        <v>1.4790000000000001</v>
      </c>
      <c r="GX15" s="9">
        <v>14.96</v>
      </c>
      <c r="GY15" s="9">
        <v>8.7249999999999996</v>
      </c>
      <c r="GZ15" s="9">
        <v>6.2359999999999998</v>
      </c>
      <c r="HA15" s="9">
        <v>19.931999999999999</v>
      </c>
      <c r="HB15" s="9">
        <v>12.829000000000001</v>
      </c>
      <c r="HC15" s="9">
        <v>7.1029999999999998</v>
      </c>
      <c r="HD15" s="9">
        <v>7.0609999999999999</v>
      </c>
      <c r="HE15" s="9">
        <v>5.5819999999999999</v>
      </c>
      <c r="HF15" s="9">
        <v>1.4790000000000001</v>
      </c>
      <c r="HG15" s="9">
        <v>12.871</v>
      </c>
      <c r="HH15" s="9">
        <v>7.2469999999999999</v>
      </c>
      <c r="HI15" s="9">
        <v>5.6239999999999997</v>
      </c>
      <c r="HJ15" s="9">
        <v>2.714</v>
      </c>
      <c r="HK15" s="9">
        <v>2.1019999999999999</v>
      </c>
      <c r="HL15" s="9">
        <v>0.61199999999999999</v>
      </c>
      <c r="HM15" s="9">
        <v>0.624</v>
      </c>
      <c r="HN15" s="9">
        <v>0.624</v>
      </c>
      <c r="HO15" s="9">
        <v>0</v>
      </c>
      <c r="HP15" s="9">
        <v>2.09</v>
      </c>
      <c r="HQ15" s="9">
        <v>1.478</v>
      </c>
      <c r="HR15" s="9">
        <v>0.61199999999999999</v>
      </c>
      <c r="HS15" s="9">
        <v>1.8260000000000001</v>
      </c>
      <c r="HT15" s="9">
        <v>0</v>
      </c>
      <c r="HU15" s="9">
        <v>1.8260000000000001</v>
      </c>
      <c r="HV15" s="9">
        <v>0</v>
      </c>
      <c r="HW15" s="9">
        <v>0</v>
      </c>
      <c r="HX15" s="9">
        <v>0</v>
      </c>
      <c r="HY15" s="9">
        <v>1.8260000000000001</v>
      </c>
      <c r="HZ15" s="9">
        <v>0</v>
      </c>
      <c r="IA15" s="9">
        <v>1.8260000000000001</v>
      </c>
      <c r="IB15" s="9">
        <v>324.30700000000002</v>
      </c>
      <c r="IC15" s="9">
        <v>127.309</v>
      </c>
      <c r="ID15" s="9">
        <v>196.99799999999999</v>
      </c>
      <c r="IE15" s="9">
        <v>291.49400000000003</v>
      </c>
      <c r="IF15" s="9">
        <v>118.499</v>
      </c>
      <c r="IG15" s="9">
        <v>172.995</v>
      </c>
      <c r="IH15" s="9">
        <v>146.524</v>
      </c>
      <c r="II15" s="9">
        <v>59.575000000000003</v>
      </c>
      <c r="IJ15" s="9">
        <v>86.95</v>
      </c>
      <c r="IK15" s="9">
        <v>144.97</v>
      </c>
      <c r="IL15" s="9">
        <v>58.923999999999999</v>
      </c>
      <c r="IM15" s="9">
        <v>86.046000000000006</v>
      </c>
      <c r="IN15" s="9">
        <v>256.798</v>
      </c>
      <c r="IO15" s="9">
        <v>106.056</v>
      </c>
      <c r="IP15" s="9">
        <v>150.74100000000001</v>
      </c>
      <c r="IQ15" s="9">
        <v>131.00399999999999</v>
      </c>
    </row>
    <row r="16" spans="1:251">
      <c r="A16" s="10">
        <v>43862</v>
      </c>
      <c r="B16" s="9">
        <v>1137.9390000000001</v>
      </c>
      <c r="C16" s="9">
        <v>427.09399999999999</v>
      </c>
      <c r="D16" s="9">
        <v>710.84500000000003</v>
      </c>
      <c r="E16" s="9">
        <v>1074.328</v>
      </c>
      <c r="F16" s="9">
        <v>406.66500000000002</v>
      </c>
      <c r="G16" s="9">
        <v>667.66399999999999</v>
      </c>
      <c r="H16" s="9">
        <v>534.11400000000003</v>
      </c>
      <c r="I16" s="9">
        <v>202.31899999999999</v>
      </c>
      <c r="J16" s="9">
        <v>331.79500000000002</v>
      </c>
      <c r="K16" s="9">
        <v>540.21400000000006</v>
      </c>
      <c r="L16" s="9">
        <v>204.346</v>
      </c>
      <c r="M16" s="9">
        <v>335.86900000000003</v>
      </c>
      <c r="N16" s="9">
        <v>950.31299999999999</v>
      </c>
      <c r="O16" s="9">
        <v>367.09300000000002</v>
      </c>
      <c r="P16" s="9">
        <v>583.22</v>
      </c>
      <c r="Q16" s="9">
        <v>479.053</v>
      </c>
      <c r="R16" s="9">
        <v>185.67099999999999</v>
      </c>
      <c r="S16" s="9">
        <v>293.38200000000001</v>
      </c>
      <c r="T16" s="9">
        <v>471.26</v>
      </c>
      <c r="U16" s="9">
        <v>181.422</v>
      </c>
      <c r="V16" s="9">
        <v>289.83800000000002</v>
      </c>
      <c r="W16" s="9">
        <v>124.015</v>
      </c>
      <c r="X16" s="9">
        <v>39.572000000000003</v>
      </c>
      <c r="Y16" s="9">
        <v>84.442999999999998</v>
      </c>
      <c r="Z16" s="9">
        <v>55.061</v>
      </c>
      <c r="AA16" s="9">
        <v>16.648</v>
      </c>
      <c r="AB16" s="9">
        <v>38.412999999999997</v>
      </c>
      <c r="AC16" s="9">
        <v>68.953999999999994</v>
      </c>
      <c r="AD16" s="9">
        <v>22.923999999999999</v>
      </c>
      <c r="AE16" s="9">
        <v>46.03</v>
      </c>
      <c r="AF16" s="9">
        <v>63.61</v>
      </c>
      <c r="AG16" s="9">
        <v>20.428999999999998</v>
      </c>
      <c r="AH16" s="9">
        <v>43.180999999999997</v>
      </c>
      <c r="AI16" s="9">
        <v>16.651</v>
      </c>
      <c r="AJ16" s="9">
        <v>6.46</v>
      </c>
      <c r="AK16" s="9">
        <v>10.191000000000001</v>
      </c>
      <c r="AL16" s="9">
        <v>46.959000000000003</v>
      </c>
      <c r="AM16" s="9">
        <v>13.968999999999999</v>
      </c>
      <c r="AN16" s="9">
        <v>32.99</v>
      </c>
      <c r="AO16" s="9">
        <v>1113.6110000000001</v>
      </c>
      <c r="AP16" s="9">
        <v>412.14800000000002</v>
      </c>
      <c r="AQ16" s="9">
        <v>701.46299999999997</v>
      </c>
      <c r="AR16" s="9">
        <v>1052.194</v>
      </c>
      <c r="AS16" s="9">
        <v>392.83199999999999</v>
      </c>
      <c r="AT16" s="9">
        <v>659.36199999999997</v>
      </c>
      <c r="AU16" s="9">
        <v>525.66499999999996</v>
      </c>
      <c r="AV16" s="9">
        <v>196.67599999999999</v>
      </c>
      <c r="AW16" s="9">
        <v>328.98899999999998</v>
      </c>
      <c r="AX16" s="9">
        <v>526.529</v>
      </c>
      <c r="AY16" s="9">
        <v>196.15600000000001</v>
      </c>
      <c r="AZ16" s="9">
        <v>330.37299999999999</v>
      </c>
      <c r="BA16" s="9">
        <v>931.18</v>
      </c>
      <c r="BB16" s="9">
        <v>355.39499999999998</v>
      </c>
      <c r="BC16" s="9">
        <v>575.78599999999994</v>
      </c>
      <c r="BD16" s="9">
        <v>472.57</v>
      </c>
      <c r="BE16" s="9">
        <v>181.53299999999999</v>
      </c>
      <c r="BF16" s="9">
        <v>291.03699999999998</v>
      </c>
      <c r="BG16" s="9">
        <v>458.61</v>
      </c>
      <c r="BH16" s="9">
        <v>173.86199999999999</v>
      </c>
      <c r="BI16" s="9">
        <v>284.74900000000002</v>
      </c>
      <c r="BJ16" s="9">
        <v>121.014</v>
      </c>
      <c r="BK16" s="9">
        <v>37.438000000000002</v>
      </c>
      <c r="BL16" s="9">
        <v>83.575999999999993</v>
      </c>
      <c r="BM16" s="9">
        <v>53.094999999999999</v>
      </c>
      <c r="BN16" s="9">
        <v>15.143000000000001</v>
      </c>
      <c r="BO16" s="9">
        <v>37.951999999999998</v>
      </c>
      <c r="BP16" s="9">
        <v>67.918000000000006</v>
      </c>
      <c r="BQ16" s="9">
        <v>22.294</v>
      </c>
      <c r="BR16" s="9">
        <v>45.624000000000002</v>
      </c>
      <c r="BS16" s="9">
        <v>61.417000000000002</v>
      </c>
      <c r="BT16" s="9">
        <v>19.315999999999999</v>
      </c>
      <c r="BU16" s="9">
        <v>42.100999999999999</v>
      </c>
      <c r="BV16" s="9">
        <v>16.457000000000001</v>
      </c>
      <c r="BW16" s="9">
        <v>6.2649999999999997</v>
      </c>
      <c r="BX16" s="9">
        <v>10.191000000000001</v>
      </c>
      <c r="BY16" s="9">
        <v>44.96</v>
      </c>
      <c r="BZ16" s="9">
        <v>13.05</v>
      </c>
      <c r="CA16" s="9">
        <v>31.91</v>
      </c>
      <c r="CB16" s="9">
        <v>398.38499999999999</v>
      </c>
      <c r="CC16" s="9">
        <v>169.34100000000001</v>
      </c>
      <c r="CD16" s="9">
        <v>229.04400000000001</v>
      </c>
      <c r="CE16" s="9">
        <v>385.05500000000001</v>
      </c>
      <c r="CF16" s="9">
        <v>162.929</v>
      </c>
      <c r="CG16" s="9">
        <v>222.126</v>
      </c>
      <c r="CH16" s="9">
        <v>182.80600000000001</v>
      </c>
      <c r="CI16" s="9">
        <v>71.956000000000003</v>
      </c>
      <c r="CJ16" s="9">
        <v>110.85</v>
      </c>
      <c r="CK16" s="9">
        <v>202.249</v>
      </c>
      <c r="CL16" s="9">
        <v>90.972999999999999</v>
      </c>
      <c r="CM16" s="9">
        <v>111.277</v>
      </c>
      <c r="CN16" s="9">
        <v>350.983</v>
      </c>
      <c r="CO16" s="9">
        <v>153.43199999999999</v>
      </c>
      <c r="CP16" s="9">
        <v>197.55</v>
      </c>
      <c r="CQ16" s="9">
        <v>168.46</v>
      </c>
      <c r="CR16" s="9">
        <v>68.960999999999999</v>
      </c>
      <c r="CS16" s="9">
        <v>99.5</v>
      </c>
      <c r="CT16" s="9">
        <v>182.52199999999999</v>
      </c>
      <c r="CU16" s="9">
        <v>84.471999999999994</v>
      </c>
      <c r="CV16" s="9">
        <v>98.051000000000002</v>
      </c>
      <c r="CW16" s="9">
        <v>34.072000000000003</v>
      </c>
      <c r="CX16" s="9">
        <v>9.4960000000000004</v>
      </c>
      <c r="CY16" s="9">
        <v>24.576000000000001</v>
      </c>
      <c r="CZ16" s="9">
        <v>14.345000000000001</v>
      </c>
      <c r="DA16" s="9">
        <v>2.9950000000000001</v>
      </c>
      <c r="DB16" s="9">
        <v>11.35</v>
      </c>
      <c r="DC16" s="9">
        <v>19.727</v>
      </c>
      <c r="DD16" s="9">
        <v>6.5010000000000003</v>
      </c>
      <c r="DE16" s="9">
        <v>13.226000000000001</v>
      </c>
      <c r="DF16" s="9">
        <v>13.33</v>
      </c>
      <c r="DG16" s="9">
        <v>6.4119999999999999</v>
      </c>
      <c r="DH16" s="9">
        <v>6.9169999999999998</v>
      </c>
      <c r="DI16" s="9">
        <v>2.052</v>
      </c>
      <c r="DJ16" s="9">
        <v>1.0069999999999999</v>
      </c>
      <c r="DK16" s="9">
        <v>1.0449999999999999</v>
      </c>
      <c r="DL16" s="9">
        <v>11.278</v>
      </c>
      <c r="DM16" s="9">
        <v>5.4050000000000002</v>
      </c>
      <c r="DN16" s="9">
        <v>5.8730000000000002</v>
      </c>
      <c r="DO16" s="9">
        <v>405.99700000000001</v>
      </c>
      <c r="DP16" s="9">
        <v>141.22999999999999</v>
      </c>
      <c r="DQ16" s="9">
        <v>264.76799999999997</v>
      </c>
      <c r="DR16" s="9">
        <v>368.77499999999998</v>
      </c>
      <c r="DS16" s="9">
        <v>132.32300000000001</v>
      </c>
      <c r="DT16" s="9">
        <v>236.452</v>
      </c>
      <c r="DU16" s="9">
        <v>194.43899999999999</v>
      </c>
      <c r="DV16" s="9">
        <v>71.201999999999998</v>
      </c>
      <c r="DW16" s="9">
        <v>123.23699999999999</v>
      </c>
      <c r="DX16" s="9">
        <v>174.33600000000001</v>
      </c>
      <c r="DY16" s="9">
        <v>61.121000000000002</v>
      </c>
      <c r="DZ16" s="9">
        <v>113.215</v>
      </c>
      <c r="EA16" s="9">
        <v>314.81799999999998</v>
      </c>
      <c r="EB16" s="9">
        <v>113.877</v>
      </c>
      <c r="EC16" s="9">
        <v>200.941</v>
      </c>
      <c r="ED16" s="9">
        <v>170.96600000000001</v>
      </c>
      <c r="EE16" s="9">
        <v>62.930999999999997</v>
      </c>
      <c r="EF16" s="9">
        <v>108.03400000000001</v>
      </c>
      <c r="EG16" s="9">
        <v>143.852</v>
      </c>
      <c r="EH16" s="9">
        <v>50.945999999999998</v>
      </c>
      <c r="EI16" s="9">
        <v>92.906000000000006</v>
      </c>
      <c r="EJ16" s="9">
        <v>53.957000000000001</v>
      </c>
      <c r="EK16" s="9">
        <v>18.446000000000002</v>
      </c>
      <c r="EL16" s="9">
        <v>35.511000000000003</v>
      </c>
      <c r="EM16" s="9">
        <v>23.472999999999999</v>
      </c>
      <c r="EN16" s="9">
        <v>8.27</v>
      </c>
      <c r="EO16" s="9">
        <v>15.202999999999999</v>
      </c>
      <c r="EP16" s="9">
        <v>30.484000000000002</v>
      </c>
      <c r="EQ16" s="9">
        <v>10.175000000000001</v>
      </c>
      <c r="ER16" s="9">
        <v>20.308</v>
      </c>
      <c r="ES16" s="9">
        <v>37.222000000000001</v>
      </c>
      <c r="ET16" s="9">
        <v>8.907</v>
      </c>
      <c r="EU16" s="9">
        <v>28.315999999999999</v>
      </c>
      <c r="EV16" s="9">
        <v>9.2810000000000006</v>
      </c>
      <c r="EW16" s="9">
        <v>2.9889999999999999</v>
      </c>
      <c r="EX16" s="9">
        <v>6.2919999999999998</v>
      </c>
      <c r="EY16" s="9">
        <v>27.940999999999999</v>
      </c>
      <c r="EZ16" s="9">
        <v>5.9180000000000001</v>
      </c>
      <c r="FA16" s="9">
        <v>22.023</v>
      </c>
      <c r="FB16" s="9">
        <v>309.22899999999998</v>
      </c>
      <c r="FC16" s="9">
        <v>101.577</v>
      </c>
      <c r="FD16" s="9">
        <v>207.65199999999999</v>
      </c>
      <c r="FE16" s="9">
        <v>298.36399999999998</v>
      </c>
      <c r="FF16" s="9">
        <v>97.581000000000003</v>
      </c>
      <c r="FG16" s="9">
        <v>200.78399999999999</v>
      </c>
      <c r="FH16" s="9">
        <v>148.42099999999999</v>
      </c>
      <c r="FI16" s="9">
        <v>53.518999999999998</v>
      </c>
      <c r="FJ16" s="9">
        <v>94.902000000000001</v>
      </c>
      <c r="FK16" s="9">
        <v>149.94300000000001</v>
      </c>
      <c r="FL16" s="9">
        <v>44.061999999999998</v>
      </c>
      <c r="FM16" s="9">
        <v>105.881</v>
      </c>
      <c r="FN16" s="9">
        <v>265.38</v>
      </c>
      <c r="FO16" s="9">
        <v>88.084999999999994</v>
      </c>
      <c r="FP16" s="9">
        <v>177.29499999999999</v>
      </c>
      <c r="FQ16" s="9">
        <v>133.14400000000001</v>
      </c>
      <c r="FR16" s="9">
        <v>49.640999999999998</v>
      </c>
      <c r="FS16" s="9">
        <v>83.503</v>
      </c>
      <c r="FT16" s="9">
        <v>132.23599999999999</v>
      </c>
      <c r="FU16" s="9">
        <v>38.444000000000003</v>
      </c>
      <c r="FV16" s="9">
        <v>93.792000000000002</v>
      </c>
      <c r="FW16" s="9">
        <v>32.984999999999999</v>
      </c>
      <c r="FX16" s="9">
        <v>9.4960000000000004</v>
      </c>
      <c r="FY16" s="9">
        <v>23.489000000000001</v>
      </c>
      <c r="FZ16" s="9">
        <v>15.276999999999999</v>
      </c>
      <c r="GA16" s="9">
        <v>3.8780000000000001</v>
      </c>
      <c r="GB16" s="9">
        <v>11.398999999999999</v>
      </c>
      <c r="GC16" s="9">
        <v>17.707999999999998</v>
      </c>
      <c r="GD16" s="9">
        <v>5.6180000000000003</v>
      </c>
      <c r="GE16" s="9">
        <v>12.09</v>
      </c>
      <c r="GF16" s="9">
        <v>10.865</v>
      </c>
      <c r="GG16" s="9">
        <v>3.9969999999999999</v>
      </c>
      <c r="GH16" s="9">
        <v>6.8680000000000003</v>
      </c>
      <c r="GI16" s="9">
        <v>5.1239999999999997</v>
      </c>
      <c r="GJ16" s="9">
        <v>2.27</v>
      </c>
      <c r="GK16" s="9">
        <v>2.8540000000000001</v>
      </c>
      <c r="GL16" s="9">
        <v>5.7409999999999997</v>
      </c>
      <c r="GM16" s="9">
        <v>1.7270000000000001</v>
      </c>
      <c r="GN16" s="9">
        <v>4.0140000000000002</v>
      </c>
      <c r="GO16" s="9">
        <v>24.327999999999999</v>
      </c>
      <c r="GP16" s="9">
        <v>14.946</v>
      </c>
      <c r="GQ16" s="9">
        <v>9.3819999999999997</v>
      </c>
      <c r="GR16" s="9">
        <v>22.134</v>
      </c>
      <c r="GS16" s="9">
        <v>13.833</v>
      </c>
      <c r="GT16" s="9">
        <v>8.3019999999999996</v>
      </c>
      <c r="GU16" s="9">
        <v>8.4489999999999998</v>
      </c>
      <c r="GV16" s="9">
        <v>5.6429999999999998</v>
      </c>
      <c r="GW16" s="9">
        <v>2.806</v>
      </c>
      <c r="GX16" s="9">
        <v>13.685</v>
      </c>
      <c r="GY16" s="9">
        <v>8.19</v>
      </c>
      <c r="GZ16" s="9">
        <v>5.4960000000000004</v>
      </c>
      <c r="HA16" s="9">
        <v>19.132999999999999</v>
      </c>
      <c r="HB16" s="9">
        <v>11.699</v>
      </c>
      <c r="HC16" s="9">
        <v>7.4349999999999996</v>
      </c>
      <c r="HD16" s="9">
        <v>6.4829999999999997</v>
      </c>
      <c r="HE16" s="9">
        <v>4.1379999999999999</v>
      </c>
      <c r="HF16" s="9">
        <v>2.3450000000000002</v>
      </c>
      <c r="HG16" s="9">
        <v>12.65</v>
      </c>
      <c r="HH16" s="9">
        <v>7.56</v>
      </c>
      <c r="HI16" s="9">
        <v>5.09</v>
      </c>
      <c r="HJ16" s="9">
        <v>3.0009999999999999</v>
      </c>
      <c r="HK16" s="9">
        <v>2.1339999999999999</v>
      </c>
      <c r="HL16" s="9">
        <v>0.86699999999999999</v>
      </c>
      <c r="HM16" s="9">
        <v>1.966</v>
      </c>
      <c r="HN16" s="9">
        <v>1.5049999999999999</v>
      </c>
      <c r="HO16" s="9">
        <v>0.46100000000000002</v>
      </c>
      <c r="HP16" s="9">
        <v>1.0349999999999999</v>
      </c>
      <c r="HQ16" s="9">
        <v>0.629</v>
      </c>
      <c r="HR16" s="9">
        <v>0.40600000000000003</v>
      </c>
      <c r="HS16" s="9">
        <v>2.194</v>
      </c>
      <c r="HT16" s="9">
        <v>1.1140000000000001</v>
      </c>
      <c r="HU16" s="9">
        <v>1.08</v>
      </c>
      <c r="HV16" s="9">
        <v>0.19500000000000001</v>
      </c>
      <c r="HW16" s="9">
        <v>0.19500000000000001</v>
      </c>
      <c r="HX16" s="9">
        <v>0</v>
      </c>
      <c r="HY16" s="9">
        <v>1.9990000000000001</v>
      </c>
      <c r="HZ16" s="9">
        <v>0.91900000000000004</v>
      </c>
      <c r="IA16" s="9">
        <v>1.08</v>
      </c>
      <c r="IB16" s="9">
        <v>341.03399999999999</v>
      </c>
      <c r="IC16" s="9">
        <v>124.43899999999999</v>
      </c>
      <c r="ID16" s="9">
        <v>216.59399999999999</v>
      </c>
      <c r="IE16" s="9">
        <v>325.06200000000001</v>
      </c>
      <c r="IF16" s="9">
        <v>119.13500000000001</v>
      </c>
      <c r="IG16" s="9">
        <v>205.928</v>
      </c>
      <c r="IH16" s="9">
        <v>160.184</v>
      </c>
      <c r="II16" s="9">
        <v>57.451999999999998</v>
      </c>
      <c r="IJ16" s="9">
        <v>102.73099999999999</v>
      </c>
      <c r="IK16" s="9">
        <v>164.87899999999999</v>
      </c>
      <c r="IL16" s="9">
        <v>61.682000000000002</v>
      </c>
      <c r="IM16" s="9">
        <v>103.197</v>
      </c>
      <c r="IN16" s="9">
        <v>276.08699999999999</v>
      </c>
      <c r="IO16" s="9">
        <v>105.07899999999999</v>
      </c>
      <c r="IP16" s="9">
        <v>171.00800000000001</v>
      </c>
      <c r="IQ16" s="9">
        <v>138.59299999999999</v>
      </c>
    </row>
    <row r="17" spans="1:251">
      <c r="A17" s="10">
        <v>44228</v>
      </c>
      <c r="B17" s="9">
        <v>1006.32</v>
      </c>
      <c r="C17" s="9">
        <v>397.952</v>
      </c>
      <c r="D17" s="9">
        <v>608.36800000000005</v>
      </c>
      <c r="E17" s="9">
        <v>952.82100000000003</v>
      </c>
      <c r="F17" s="9">
        <v>383.13200000000001</v>
      </c>
      <c r="G17" s="9">
        <v>569.68799999999999</v>
      </c>
      <c r="H17" s="9">
        <v>459.12599999999998</v>
      </c>
      <c r="I17" s="9">
        <v>191.19200000000001</v>
      </c>
      <c r="J17" s="9">
        <v>267.93400000000003</v>
      </c>
      <c r="K17" s="9">
        <v>493.69499999999999</v>
      </c>
      <c r="L17" s="9">
        <v>191.941</v>
      </c>
      <c r="M17" s="9">
        <v>301.75400000000002</v>
      </c>
      <c r="N17" s="9">
        <v>840.9</v>
      </c>
      <c r="O17" s="9">
        <v>348.05399999999997</v>
      </c>
      <c r="P17" s="9">
        <v>492.846</v>
      </c>
      <c r="Q17" s="9">
        <v>408.58100000000002</v>
      </c>
      <c r="R17" s="9">
        <v>174.27199999999999</v>
      </c>
      <c r="S17" s="9">
        <v>234.309</v>
      </c>
      <c r="T17" s="9">
        <v>432.31799999999998</v>
      </c>
      <c r="U17" s="9">
        <v>173.78100000000001</v>
      </c>
      <c r="V17" s="9">
        <v>258.53699999999998</v>
      </c>
      <c r="W17" s="9">
        <v>111.92100000000001</v>
      </c>
      <c r="X17" s="9">
        <v>35.079000000000001</v>
      </c>
      <c r="Y17" s="9">
        <v>76.843000000000004</v>
      </c>
      <c r="Z17" s="9">
        <v>50.545000000000002</v>
      </c>
      <c r="AA17" s="9">
        <v>16.919</v>
      </c>
      <c r="AB17" s="9">
        <v>33.625</v>
      </c>
      <c r="AC17" s="9">
        <v>61.375999999999998</v>
      </c>
      <c r="AD17" s="9">
        <v>18.158999999999999</v>
      </c>
      <c r="AE17" s="9">
        <v>43.216999999999999</v>
      </c>
      <c r="AF17" s="9">
        <v>53.499000000000002</v>
      </c>
      <c r="AG17" s="9">
        <v>14.82</v>
      </c>
      <c r="AH17" s="9">
        <v>38.68</v>
      </c>
      <c r="AI17" s="9">
        <v>16.861999999999998</v>
      </c>
      <c r="AJ17" s="9">
        <v>4.1429999999999998</v>
      </c>
      <c r="AK17" s="9">
        <v>12.718999999999999</v>
      </c>
      <c r="AL17" s="9">
        <v>36.637</v>
      </c>
      <c r="AM17" s="9">
        <v>10.677</v>
      </c>
      <c r="AN17" s="9">
        <v>25.96</v>
      </c>
      <c r="AO17" s="9">
        <v>971.33</v>
      </c>
      <c r="AP17" s="9">
        <v>379.983</v>
      </c>
      <c r="AQ17" s="9">
        <v>591.34699999999998</v>
      </c>
      <c r="AR17" s="9">
        <v>919.25</v>
      </c>
      <c r="AS17" s="9">
        <v>366.58199999999999</v>
      </c>
      <c r="AT17" s="9">
        <v>552.66700000000003</v>
      </c>
      <c r="AU17" s="9">
        <v>450.26299999999998</v>
      </c>
      <c r="AV17" s="9">
        <v>187.06800000000001</v>
      </c>
      <c r="AW17" s="9">
        <v>263.19499999999999</v>
      </c>
      <c r="AX17" s="9">
        <v>468.98700000000002</v>
      </c>
      <c r="AY17" s="9">
        <v>179.51400000000001</v>
      </c>
      <c r="AZ17" s="9">
        <v>289.47199999999998</v>
      </c>
      <c r="BA17" s="9">
        <v>812.13499999999999</v>
      </c>
      <c r="BB17" s="9">
        <v>332.92500000000001</v>
      </c>
      <c r="BC17" s="9">
        <v>479.21</v>
      </c>
      <c r="BD17" s="9">
        <v>401.46</v>
      </c>
      <c r="BE17" s="9">
        <v>170.863</v>
      </c>
      <c r="BF17" s="9">
        <v>230.59700000000001</v>
      </c>
      <c r="BG17" s="9">
        <v>410.67500000000001</v>
      </c>
      <c r="BH17" s="9">
        <v>162.06200000000001</v>
      </c>
      <c r="BI17" s="9">
        <v>248.613</v>
      </c>
      <c r="BJ17" s="9">
        <v>107.11499999999999</v>
      </c>
      <c r="BK17" s="9">
        <v>33.656999999999996</v>
      </c>
      <c r="BL17" s="9">
        <v>73.457999999999998</v>
      </c>
      <c r="BM17" s="9">
        <v>48.804000000000002</v>
      </c>
      <c r="BN17" s="9">
        <v>16.204999999999998</v>
      </c>
      <c r="BO17" s="9">
        <v>32.597999999999999</v>
      </c>
      <c r="BP17" s="9">
        <v>58.311</v>
      </c>
      <c r="BQ17" s="9">
        <v>17.452000000000002</v>
      </c>
      <c r="BR17" s="9">
        <v>40.859000000000002</v>
      </c>
      <c r="BS17" s="9">
        <v>52.08</v>
      </c>
      <c r="BT17" s="9">
        <v>13.4</v>
      </c>
      <c r="BU17" s="9">
        <v>38.68</v>
      </c>
      <c r="BV17" s="9">
        <v>16.693999999999999</v>
      </c>
      <c r="BW17" s="9">
        <v>3.9740000000000002</v>
      </c>
      <c r="BX17" s="9">
        <v>12.718999999999999</v>
      </c>
      <c r="BY17" s="9">
        <v>35.386000000000003</v>
      </c>
      <c r="BZ17" s="9">
        <v>9.4260000000000002</v>
      </c>
      <c r="CA17" s="9">
        <v>25.96</v>
      </c>
      <c r="CB17" s="9">
        <v>325.02800000000002</v>
      </c>
      <c r="CC17" s="9">
        <v>147.68299999999999</v>
      </c>
      <c r="CD17" s="9">
        <v>177.34399999999999</v>
      </c>
      <c r="CE17" s="9">
        <v>316.798</v>
      </c>
      <c r="CF17" s="9">
        <v>143.851</v>
      </c>
      <c r="CG17" s="9">
        <v>172.947</v>
      </c>
      <c r="CH17" s="9">
        <v>148.57599999999999</v>
      </c>
      <c r="CI17" s="9">
        <v>71.658000000000001</v>
      </c>
      <c r="CJ17" s="9">
        <v>76.918000000000006</v>
      </c>
      <c r="CK17" s="9">
        <v>168.22200000000001</v>
      </c>
      <c r="CL17" s="9">
        <v>72.192999999999998</v>
      </c>
      <c r="CM17" s="9">
        <v>96.028999999999996</v>
      </c>
      <c r="CN17" s="9">
        <v>285.07100000000003</v>
      </c>
      <c r="CO17" s="9">
        <v>134.77099999999999</v>
      </c>
      <c r="CP17" s="9">
        <v>150.30000000000001</v>
      </c>
      <c r="CQ17" s="9">
        <v>133.58099999999999</v>
      </c>
      <c r="CR17" s="9">
        <v>66.677999999999997</v>
      </c>
      <c r="CS17" s="9">
        <v>66.902000000000001</v>
      </c>
      <c r="CT17" s="9">
        <v>151.49</v>
      </c>
      <c r="CU17" s="9">
        <v>68.093000000000004</v>
      </c>
      <c r="CV17" s="9">
        <v>83.397999999999996</v>
      </c>
      <c r="CW17" s="9">
        <v>31.727</v>
      </c>
      <c r="CX17" s="9">
        <v>9.08</v>
      </c>
      <c r="CY17" s="9">
        <v>22.646999999999998</v>
      </c>
      <c r="CZ17" s="9">
        <v>14.994999999999999</v>
      </c>
      <c r="DA17" s="9">
        <v>4.9800000000000004</v>
      </c>
      <c r="DB17" s="9">
        <v>10.015000000000001</v>
      </c>
      <c r="DC17" s="9">
        <v>16.731999999999999</v>
      </c>
      <c r="DD17" s="9">
        <v>4.0999999999999996</v>
      </c>
      <c r="DE17" s="9">
        <v>12.632</v>
      </c>
      <c r="DF17" s="9">
        <v>8.2289999999999992</v>
      </c>
      <c r="DG17" s="9">
        <v>3.8319999999999999</v>
      </c>
      <c r="DH17" s="9">
        <v>4.3970000000000002</v>
      </c>
      <c r="DI17" s="9">
        <v>2.6080000000000001</v>
      </c>
      <c r="DJ17" s="9">
        <v>0.95499999999999996</v>
      </c>
      <c r="DK17" s="9">
        <v>1.653</v>
      </c>
      <c r="DL17" s="9">
        <v>5.6219999999999999</v>
      </c>
      <c r="DM17" s="9">
        <v>2.8780000000000001</v>
      </c>
      <c r="DN17" s="9">
        <v>2.7440000000000002</v>
      </c>
      <c r="DO17" s="9">
        <v>376.29199999999997</v>
      </c>
      <c r="DP17" s="9">
        <v>131.489</v>
      </c>
      <c r="DQ17" s="9">
        <v>244.803</v>
      </c>
      <c r="DR17" s="9">
        <v>347.08699999999999</v>
      </c>
      <c r="DS17" s="9">
        <v>126.8</v>
      </c>
      <c r="DT17" s="9">
        <v>220.28700000000001</v>
      </c>
      <c r="DU17" s="9">
        <v>180.04900000000001</v>
      </c>
      <c r="DV17" s="9">
        <v>68.507999999999996</v>
      </c>
      <c r="DW17" s="9">
        <v>111.541</v>
      </c>
      <c r="DX17" s="9">
        <v>167.03800000000001</v>
      </c>
      <c r="DY17" s="9">
        <v>58.292999999999999</v>
      </c>
      <c r="DZ17" s="9">
        <v>108.746</v>
      </c>
      <c r="EA17" s="9">
        <v>305.88900000000001</v>
      </c>
      <c r="EB17" s="9">
        <v>114.108</v>
      </c>
      <c r="EC17" s="9">
        <v>191.78100000000001</v>
      </c>
      <c r="ED17" s="9">
        <v>160.631</v>
      </c>
      <c r="EE17" s="9">
        <v>61.738999999999997</v>
      </c>
      <c r="EF17" s="9">
        <v>98.891999999999996</v>
      </c>
      <c r="EG17" s="9">
        <v>145.25800000000001</v>
      </c>
      <c r="EH17" s="9">
        <v>52.369</v>
      </c>
      <c r="EI17" s="9">
        <v>92.888999999999996</v>
      </c>
      <c r="EJ17" s="9">
        <v>41.198</v>
      </c>
      <c r="EK17" s="9">
        <v>12.692</v>
      </c>
      <c r="EL17" s="9">
        <v>28.506</v>
      </c>
      <c r="EM17" s="9">
        <v>19.417999999999999</v>
      </c>
      <c r="EN17" s="9">
        <v>6.7679999999999998</v>
      </c>
      <c r="EO17" s="9">
        <v>12.65</v>
      </c>
      <c r="EP17" s="9">
        <v>21.780999999999999</v>
      </c>
      <c r="EQ17" s="9">
        <v>5.9240000000000004</v>
      </c>
      <c r="ER17" s="9">
        <v>15.856999999999999</v>
      </c>
      <c r="ES17" s="9">
        <v>29.204999999999998</v>
      </c>
      <c r="ET17" s="9">
        <v>4.6890000000000001</v>
      </c>
      <c r="EU17" s="9">
        <v>24.515999999999998</v>
      </c>
      <c r="EV17" s="9">
        <v>8.9969999999999999</v>
      </c>
      <c r="EW17" s="9">
        <v>2.0539999999999998</v>
      </c>
      <c r="EX17" s="9">
        <v>6.9429999999999996</v>
      </c>
      <c r="EY17" s="9">
        <v>20.207999999999998</v>
      </c>
      <c r="EZ17" s="9">
        <v>2.6349999999999998</v>
      </c>
      <c r="FA17" s="9">
        <v>17.574000000000002</v>
      </c>
      <c r="FB17" s="9">
        <v>270.01</v>
      </c>
      <c r="FC17" s="9">
        <v>100.81100000000001</v>
      </c>
      <c r="FD17" s="9">
        <v>169.19900000000001</v>
      </c>
      <c r="FE17" s="9">
        <v>255.36500000000001</v>
      </c>
      <c r="FF17" s="9">
        <v>95.930999999999997</v>
      </c>
      <c r="FG17" s="9">
        <v>159.43299999999999</v>
      </c>
      <c r="FH17" s="9">
        <v>121.63800000000001</v>
      </c>
      <c r="FI17" s="9">
        <v>46.902999999999999</v>
      </c>
      <c r="FJ17" s="9">
        <v>74.736000000000004</v>
      </c>
      <c r="FK17" s="9">
        <v>133.726</v>
      </c>
      <c r="FL17" s="9">
        <v>49.029000000000003</v>
      </c>
      <c r="FM17" s="9">
        <v>84.697999999999993</v>
      </c>
      <c r="FN17" s="9">
        <v>221.17500000000001</v>
      </c>
      <c r="FO17" s="9">
        <v>84.046000000000006</v>
      </c>
      <c r="FP17" s="9">
        <v>137.12899999999999</v>
      </c>
      <c r="FQ17" s="9">
        <v>107.248</v>
      </c>
      <c r="FR17" s="9">
        <v>42.445</v>
      </c>
      <c r="FS17" s="9">
        <v>64.802000000000007</v>
      </c>
      <c r="FT17" s="9">
        <v>113.92700000000001</v>
      </c>
      <c r="FU17" s="9">
        <v>41.600999999999999</v>
      </c>
      <c r="FV17" s="9">
        <v>72.326999999999998</v>
      </c>
      <c r="FW17" s="9">
        <v>34.189</v>
      </c>
      <c r="FX17" s="9">
        <v>11.885</v>
      </c>
      <c r="FY17" s="9">
        <v>22.303999999999998</v>
      </c>
      <c r="FZ17" s="9">
        <v>14.39</v>
      </c>
      <c r="GA17" s="9">
        <v>4.4569999999999999</v>
      </c>
      <c r="GB17" s="9">
        <v>9.9329999999999998</v>
      </c>
      <c r="GC17" s="9">
        <v>19.798999999999999</v>
      </c>
      <c r="GD17" s="9">
        <v>7.4279999999999999</v>
      </c>
      <c r="GE17" s="9">
        <v>12.371</v>
      </c>
      <c r="GF17" s="9">
        <v>14.645</v>
      </c>
      <c r="GG17" s="9">
        <v>4.8789999999999996</v>
      </c>
      <c r="GH17" s="9">
        <v>9.766</v>
      </c>
      <c r="GI17" s="9">
        <v>5.0890000000000004</v>
      </c>
      <c r="GJ17" s="9">
        <v>0.96499999999999997</v>
      </c>
      <c r="GK17" s="9">
        <v>4.1230000000000002</v>
      </c>
      <c r="GL17" s="9">
        <v>9.5570000000000004</v>
      </c>
      <c r="GM17" s="9">
        <v>3.9140000000000001</v>
      </c>
      <c r="GN17" s="9">
        <v>5.6429999999999998</v>
      </c>
      <c r="GO17" s="9">
        <v>34.99</v>
      </c>
      <c r="GP17" s="9">
        <v>17.969000000000001</v>
      </c>
      <c r="GQ17" s="9">
        <v>17.021000000000001</v>
      </c>
      <c r="GR17" s="9">
        <v>33.570999999999998</v>
      </c>
      <c r="GS17" s="9">
        <v>16.55</v>
      </c>
      <c r="GT17" s="9">
        <v>17.021000000000001</v>
      </c>
      <c r="GU17" s="9">
        <v>8.8629999999999995</v>
      </c>
      <c r="GV17" s="9">
        <v>4.1230000000000002</v>
      </c>
      <c r="GW17" s="9">
        <v>4.74</v>
      </c>
      <c r="GX17" s="9">
        <v>24.707999999999998</v>
      </c>
      <c r="GY17" s="9">
        <v>12.427</v>
      </c>
      <c r="GZ17" s="9">
        <v>12.281000000000001</v>
      </c>
      <c r="HA17" s="9">
        <v>28.765000000000001</v>
      </c>
      <c r="HB17" s="9">
        <v>15.129</v>
      </c>
      <c r="HC17" s="9">
        <v>13.635999999999999</v>
      </c>
      <c r="HD17" s="9">
        <v>7.1219999999999999</v>
      </c>
      <c r="HE17" s="9">
        <v>3.4089999999999998</v>
      </c>
      <c r="HF17" s="9">
        <v>3.7120000000000002</v>
      </c>
      <c r="HG17" s="9">
        <v>21.643000000000001</v>
      </c>
      <c r="HH17" s="9">
        <v>11.718999999999999</v>
      </c>
      <c r="HI17" s="9">
        <v>9.9239999999999995</v>
      </c>
      <c r="HJ17" s="9">
        <v>4.806</v>
      </c>
      <c r="HK17" s="9">
        <v>1.421</v>
      </c>
      <c r="HL17" s="9">
        <v>3.3849999999999998</v>
      </c>
      <c r="HM17" s="9">
        <v>1.7410000000000001</v>
      </c>
      <c r="HN17" s="9">
        <v>0.71399999999999997</v>
      </c>
      <c r="HO17" s="9">
        <v>1.0269999999999999</v>
      </c>
      <c r="HP17" s="9">
        <v>3.0649999999999999</v>
      </c>
      <c r="HQ17" s="9">
        <v>0.70699999999999996</v>
      </c>
      <c r="HR17" s="9">
        <v>2.3580000000000001</v>
      </c>
      <c r="HS17" s="9">
        <v>1.419</v>
      </c>
      <c r="HT17" s="9">
        <v>1.419</v>
      </c>
      <c r="HU17" s="9">
        <v>0</v>
      </c>
      <c r="HV17" s="9">
        <v>0.16900000000000001</v>
      </c>
      <c r="HW17" s="9">
        <v>0.16900000000000001</v>
      </c>
      <c r="HX17" s="9">
        <v>0</v>
      </c>
      <c r="HY17" s="9">
        <v>1.2509999999999999</v>
      </c>
      <c r="HZ17" s="9">
        <v>1.2509999999999999</v>
      </c>
      <c r="IA17" s="9">
        <v>0</v>
      </c>
      <c r="IB17" s="9">
        <v>310.49599999999998</v>
      </c>
      <c r="IC17" s="9">
        <v>125.911</v>
      </c>
      <c r="ID17" s="9">
        <v>184.584</v>
      </c>
      <c r="IE17" s="9">
        <v>292.12200000000001</v>
      </c>
      <c r="IF17" s="9">
        <v>122.419</v>
      </c>
      <c r="IG17" s="9">
        <v>169.703</v>
      </c>
      <c r="IH17" s="9">
        <v>130.53899999999999</v>
      </c>
      <c r="II17" s="9">
        <v>54.542000000000002</v>
      </c>
      <c r="IJ17" s="9">
        <v>75.997</v>
      </c>
      <c r="IK17" s="9">
        <v>161.58199999999999</v>
      </c>
      <c r="IL17" s="9">
        <v>67.876999999999995</v>
      </c>
      <c r="IM17" s="9">
        <v>93.706000000000003</v>
      </c>
      <c r="IN17" s="9">
        <v>259.39299999999997</v>
      </c>
      <c r="IO17" s="9">
        <v>112.753</v>
      </c>
      <c r="IP17" s="9">
        <v>146.63999999999999</v>
      </c>
      <c r="IQ17" s="9">
        <v>115.64100000000001</v>
      </c>
    </row>
    <row r="18" spans="1:251">
      <c r="A18" s="10">
        <v>44593</v>
      </c>
      <c r="B18" s="9">
        <v>860.10299999999995</v>
      </c>
      <c r="C18" s="9">
        <v>342.54700000000003</v>
      </c>
      <c r="D18" s="9">
        <v>517.55600000000004</v>
      </c>
      <c r="E18" s="9">
        <v>786.67499999999995</v>
      </c>
      <c r="F18" s="9">
        <v>315.04399999999998</v>
      </c>
      <c r="G18" s="9">
        <v>471.63099999999997</v>
      </c>
      <c r="H18" s="9">
        <v>352.96899999999999</v>
      </c>
      <c r="I18" s="9">
        <v>147.78200000000001</v>
      </c>
      <c r="J18" s="9">
        <v>205.18799999999999</v>
      </c>
      <c r="K18" s="9">
        <v>433.70499999999998</v>
      </c>
      <c r="L18" s="9">
        <v>167.262</v>
      </c>
      <c r="M18" s="9">
        <v>266.44299999999998</v>
      </c>
      <c r="N18" s="9">
        <v>667.01499999999999</v>
      </c>
      <c r="O18" s="9">
        <v>267.65300000000002</v>
      </c>
      <c r="P18" s="9">
        <v>399.36200000000002</v>
      </c>
      <c r="Q18" s="9">
        <v>305.17200000000003</v>
      </c>
      <c r="R18" s="9">
        <v>124.026</v>
      </c>
      <c r="S18" s="9">
        <v>181.14500000000001</v>
      </c>
      <c r="T18" s="9">
        <v>361.84399999999999</v>
      </c>
      <c r="U18" s="9">
        <v>143.626</v>
      </c>
      <c r="V18" s="9">
        <v>218.21700000000001</v>
      </c>
      <c r="W18" s="9">
        <v>119.66</v>
      </c>
      <c r="X18" s="9">
        <v>47.390999999999998</v>
      </c>
      <c r="Y18" s="9">
        <v>72.269000000000005</v>
      </c>
      <c r="Z18" s="9">
        <v>47.798000000000002</v>
      </c>
      <c r="AA18" s="9">
        <v>23.754999999999999</v>
      </c>
      <c r="AB18" s="9">
        <v>24.042999999999999</v>
      </c>
      <c r="AC18" s="9">
        <v>71.861999999999995</v>
      </c>
      <c r="AD18" s="9">
        <v>23.635999999999999</v>
      </c>
      <c r="AE18" s="9">
        <v>48.225999999999999</v>
      </c>
      <c r="AF18" s="9">
        <v>73.427999999999997</v>
      </c>
      <c r="AG18" s="9">
        <v>27.503</v>
      </c>
      <c r="AH18" s="9">
        <v>45.924999999999997</v>
      </c>
      <c r="AI18" s="9">
        <v>16.632000000000001</v>
      </c>
      <c r="AJ18" s="9">
        <v>7.4480000000000004</v>
      </c>
      <c r="AK18" s="9">
        <v>9.1829999999999998</v>
      </c>
      <c r="AL18" s="9">
        <v>56.795999999999999</v>
      </c>
      <c r="AM18" s="9">
        <v>20.055</v>
      </c>
      <c r="AN18" s="9">
        <v>36.741999999999997</v>
      </c>
      <c r="AO18" s="9">
        <v>843.00900000000001</v>
      </c>
      <c r="AP18" s="9">
        <v>332.02300000000002</v>
      </c>
      <c r="AQ18" s="9">
        <v>510.98700000000002</v>
      </c>
      <c r="AR18" s="9">
        <v>771.08699999999999</v>
      </c>
      <c r="AS18" s="9">
        <v>306.02499999999998</v>
      </c>
      <c r="AT18" s="9">
        <v>465.06200000000001</v>
      </c>
      <c r="AU18" s="9">
        <v>349.64800000000002</v>
      </c>
      <c r="AV18" s="9">
        <v>145.10300000000001</v>
      </c>
      <c r="AW18" s="9">
        <v>204.54499999999999</v>
      </c>
      <c r="AX18" s="9">
        <v>421.43900000000002</v>
      </c>
      <c r="AY18" s="9">
        <v>160.922</v>
      </c>
      <c r="AZ18" s="9">
        <v>260.517</v>
      </c>
      <c r="BA18" s="9">
        <v>653.75699999999995</v>
      </c>
      <c r="BB18" s="9">
        <v>260.58100000000002</v>
      </c>
      <c r="BC18" s="9">
        <v>393.17599999999999</v>
      </c>
      <c r="BD18" s="9">
        <v>303.286</v>
      </c>
      <c r="BE18" s="9">
        <v>122.78400000000001</v>
      </c>
      <c r="BF18" s="9">
        <v>180.50200000000001</v>
      </c>
      <c r="BG18" s="9">
        <v>350.471</v>
      </c>
      <c r="BH18" s="9">
        <v>137.797</v>
      </c>
      <c r="BI18" s="9">
        <v>212.673</v>
      </c>
      <c r="BJ18" s="9">
        <v>117.331</v>
      </c>
      <c r="BK18" s="9">
        <v>45.445</v>
      </c>
      <c r="BL18" s="9">
        <v>71.885999999999996</v>
      </c>
      <c r="BM18" s="9">
        <v>46.362000000000002</v>
      </c>
      <c r="BN18" s="9">
        <v>22.318999999999999</v>
      </c>
      <c r="BO18" s="9">
        <v>24.042999999999999</v>
      </c>
      <c r="BP18" s="9">
        <v>70.968999999999994</v>
      </c>
      <c r="BQ18" s="9">
        <v>23.125</v>
      </c>
      <c r="BR18" s="9">
        <v>47.843000000000004</v>
      </c>
      <c r="BS18" s="9">
        <v>71.921999999999997</v>
      </c>
      <c r="BT18" s="9">
        <v>25.997</v>
      </c>
      <c r="BU18" s="9">
        <v>45.924999999999997</v>
      </c>
      <c r="BV18" s="9">
        <v>16.632000000000001</v>
      </c>
      <c r="BW18" s="9">
        <v>7.4480000000000004</v>
      </c>
      <c r="BX18" s="9">
        <v>9.1829999999999998</v>
      </c>
      <c r="BY18" s="9">
        <v>55.29</v>
      </c>
      <c r="BZ18" s="9">
        <v>18.548999999999999</v>
      </c>
      <c r="CA18" s="9">
        <v>36.741999999999997</v>
      </c>
      <c r="CB18" s="9">
        <v>303.74400000000003</v>
      </c>
      <c r="CC18" s="9">
        <v>137.73699999999999</v>
      </c>
      <c r="CD18" s="9">
        <v>166.00700000000001</v>
      </c>
      <c r="CE18" s="9">
        <v>287.31700000000001</v>
      </c>
      <c r="CF18" s="9">
        <v>130.72200000000001</v>
      </c>
      <c r="CG18" s="9">
        <v>156.595</v>
      </c>
      <c r="CH18" s="9">
        <v>129.78899999999999</v>
      </c>
      <c r="CI18" s="9">
        <v>59.459000000000003</v>
      </c>
      <c r="CJ18" s="9">
        <v>70.33</v>
      </c>
      <c r="CK18" s="9">
        <v>157.52699999999999</v>
      </c>
      <c r="CL18" s="9">
        <v>71.263000000000005</v>
      </c>
      <c r="CM18" s="9">
        <v>86.265000000000001</v>
      </c>
      <c r="CN18" s="9">
        <v>252.881</v>
      </c>
      <c r="CO18" s="9">
        <v>115.125</v>
      </c>
      <c r="CP18" s="9">
        <v>137.75700000000001</v>
      </c>
      <c r="CQ18" s="9">
        <v>114.77800000000001</v>
      </c>
      <c r="CR18" s="9">
        <v>50.307000000000002</v>
      </c>
      <c r="CS18" s="9">
        <v>64.471000000000004</v>
      </c>
      <c r="CT18" s="9">
        <v>138.10300000000001</v>
      </c>
      <c r="CU18" s="9">
        <v>64.817999999999998</v>
      </c>
      <c r="CV18" s="9">
        <v>73.286000000000001</v>
      </c>
      <c r="CW18" s="9">
        <v>34.435000000000002</v>
      </c>
      <c r="CX18" s="9">
        <v>15.597</v>
      </c>
      <c r="CY18" s="9">
        <v>18.838999999999999</v>
      </c>
      <c r="CZ18" s="9">
        <v>15.010999999999999</v>
      </c>
      <c r="DA18" s="9">
        <v>9.1519999999999992</v>
      </c>
      <c r="DB18" s="9">
        <v>5.859</v>
      </c>
      <c r="DC18" s="9">
        <v>19.423999999999999</v>
      </c>
      <c r="DD18" s="9">
        <v>6.4450000000000003</v>
      </c>
      <c r="DE18" s="9">
        <v>12.978999999999999</v>
      </c>
      <c r="DF18" s="9">
        <v>16.427</v>
      </c>
      <c r="DG18" s="9">
        <v>7.0149999999999997</v>
      </c>
      <c r="DH18" s="9">
        <v>9.4120000000000008</v>
      </c>
      <c r="DI18" s="9">
        <v>3.21</v>
      </c>
      <c r="DJ18" s="9">
        <v>2.2519999999999998</v>
      </c>
      <c r="DK18" s="9">
        <v>0.95899999999999996</v>
      </c>
      <c r="DL18" s="9">
        <v>13.217000000000001</v>
      </c>
      <c r="DM18" s="9">
        <v>4.7640000000000002</v>
      </c>
      <c r="DN18" s="9">
        <v>8.4529999999999994</v>
      </c>
      <c r="DO18" s="9">
        <v>328.26400000000001</v>
      </c>
      <c r="DP18" s="9">
        <v>120.521</v>
      </c>
      <c r="DQ18" s="9">
        <v>207.74299999999999</v>
      </c>
      <c r="DR18" s="9">
        <v>287.21699999999998</v>
      </c>
      <c r="DS18" s="9">
        <v>106.999</v>
      </c>
      <c r="DT18" s="9">
        <v>180.21799999999999</v>
      </c>
      <c r="DU18" s="9">
        <v>130.16</v>
      </c>
      <c r="DV18" s="9">
        <v>47.228999999999999</v>
      </c>
      <c r="DW18" s="9">
        <v>82.930999999999997</v>
      </c>
      <c r="DX18" s="9">
        <v>157.05600000000001</v>
      </c>
      <c r="DY18" s="9">
        <v>59.77</v>
      </c>
      <c r="DZ18" s="9">
        <v>97.287000000000006</v>
      </c>
      <c r="EA18" s="9">
        <v>237.684</v>
      </c>
      <c r="EB18" s="9">
        <v>89.605999999999995</v>
      </c>
      <c r="EC18" s="9">
        <v>148.078</v>
      </c>
      <c r="ED18" s="9">
        <v>111.771</v>
      </c>
      <c r="EE18" s="9">
        <v>41.66</v>
      </c>
      <c r="EF18" s="9">
        <v>70.111000000000004</v>
      </c>
      <c r="EG18" s="9">
        <v>125.913</v>
      </c>
      <c r="EH18" s="9">
        <v>47.945</v>
      </c>
      <c r="EI18" s="9">
        <v>77.966999999999999</v>
      </c>
      <c r="EJ18" s="9">
        <v>49.533000000000001</v>
      </c>
      <c r="EK18" s="9">
        <v>17.393000000000001</v>
      </c>
      <c r="EL18" s="9">
        <v>32.14</v>
      </c>
      <c r="EM18" s="9">
        <v>18.388999999999999</v>
      </c>
      <c r="EN18" s="9">
        <v>5.569</v>
      </c>
      <c r="EO18" s="9">
        <v>12.821</v>
      </c>
      <c r="EP18" s="9">
        <v>31.143000000000001</v>
      </c>
      <c r="EQ18" s="9">
        <v>11.824</v>
      </c>
      <c r="ER18" s="9">
        <v>19.318999999999999</v>
      </c>
      <c r="ES18" s="9">
        <v>41.048000000000002</v>
      </c>
      <c r="ET18" s="9">
        <v>13.522</v>
      </c>
      <c r="EU18" s="9">
        <v>27.526</v>
      </c>
      <c r="EV18" s="9">
        <v>11.273</v>
      </c>
      <c r="EW18" s="9">
        <v>5.1970000000000001</v>
      </c>
      <c r="EX18" s="9">
        <v>6.0759999999999996</v>
      </c>
      <c r="EY18" s="9">
        <v>29.774999999999999</v>
      </c>
      <c r="EZ18" s="9">
        <v>8.3249999999999993</v>
      </c>
      <c r="FA18" s="9">
        <v>21.45</v>
      </c>
      <c r="FB18" s="9">
        <v>211.001</v>
      </c>
      <c r="FC18" s="9">
        <v>73.765000000000001</v>
      </c>
      <c r="FD18" s="9">
        <v>137.23599999999999</v>
      </c>
      <c r="FE18" s="9">
        <v>196.554</v>
      </c>
      <c r="FF18" s="9">
        <v>68.305000000000007</v>
      </c>
      <c r="FG18" s="9">
        <v>128.249</v>
      </c>
      <c r="FH18" s="9">
        <v>89.697999999999993</v>
      </c>
      <c r="FI18" s="9">
        <v>38.414999999999999</v>
      </c>
      <c r="FJ18" s="9">
        <v>51.283000000000001</v>
      </c>
      <c r="FK18" s="9">
        <v>106.85599999999999</v>
      </c>
      <c r="FL18" s="9">
        <v>29.89</v>
      </c>
      <c r="FM18" s="9">
        <v>76.965000000000003</v>
      </c>
      <c r="FN18" s="9">
        <v>163.19200000000001</v>
      </c>
      <c r="FO18" s="9">
        <v>55.85</v>
      </c>
      <c r="FP18" s="9">
        <v>107.34099999999999</v>
      </c>
      <c r="FQ18" s="9">
        <v>76.736999999999995</v>
      </c>
      <c r="FR18" s="9">
        <v>30.815999999999999</v>
      </c>
      <c r="FS18" s="9">
        <v>45.920999999999999</v>
      </c>
      <c r="FT18" s="9">
        <v>86.453999999999994</v>
      </c>
      <c r="FU18" s="9">
        <v>25.033999999999999</v>
      </c>
      <c r="FV18" s="9">
        <v>61.420999999999999</v>
      </c>
      <c r="FW18" s="9">
        <v>33.362000000000002</v>
      </c>
      <c r="FX18" s="9">
        <v>12.455</v>
      </c>
      <c r="FY18" s="9">
        <v>20.908000000000001</v>
      </c>
      <c r="FZ18" s="9">
        <v>12.961</v>
      </c>
      <c r="GA18" s="9">
        <v>7.5979999999999999</v>
      </c>
      <c r="GB18" s="9">
        <v>5.3630000000000004</v>
      </c>
      <c r="GC18" s="9">
        <v>20.401</v>
      </c>
      <c r="GD18" s="9">
        <v>4.8559999999999999</v>
      </c>
      <c r="GE18" s="9">
        <v>15.545</v>
      </c>
      <c r="GF18" s="9">
        <v>14.446999999999999</v>
      </c>
      <c r="GG18" s="9">
        <v>5.46</v>
      </c>
      <c r="GH18" s="9">
        <v>8.9870000000000001</v>
      </c>
      <c r="GI18" s="9">
        <v>2.1480000000000001</v>
      </c>
      <c r="GJ18" s="9">
        <v>0</v>
      </c>
      <c r="GK18" s="9">
        <v>2.1480000000000001</v>
      </c>
      <c r="GL18" s="9">
        <v>12.298999999999999</v>
      </c>
      <c r="GM18" s="9">
        <v>5.46</v>
      </c>
      <c r="GN18" s="9">
        <v>6.8390000000000004</v>
      </c>
      <c r="GO18" s="9">
        <v>17.094000000000001</v>
      </c>
      <c r="GP18" s="9">
        <v>10.525</v>
      </c>
      <c r="GQ18" s="9">
        <v>6.569</v>
      </c>
      <c r="GR18" s="9">
        <v>15.587</v>
      </c>
      <c r="GS18" s="9">
        <v>9.0180000000000007</v>
      </c>
      <c r="GT18" s="9">
        <v>6.569</v>
      </c>
      <c r="GU18" s="9">
        <v>3.3210000000000002</v>
      </c>
      <c r="GV18" s="9">
        <v>2.6789999999999998</v>
      </c>
      <c r="GW18" s="9">
        <v>0.64300000000000002</v>
      </c>
      <c r="GX18" s="9">
        <v>12.266</v>
      </c>
      <c r="GY18" s="9">
        <v>6.34</v>
      </c>
      <c r="GZ18" s="9">
        <v>5.9269999999999996</v>
      </c>
      <c r="HA18" s="9">
        <v>13.259</v>
      </c>
      <c r="HB18" s="9">
        <v>7.0720000000000001</v>
      </c>
      <c r="HC18" s="9">
        <v>6.1870000000000003</v>
      </c>
      <c r="HD18" s="9">
        <v>1.885</v>
      </c>
      <c r="HE18" s="9">
        <v>1.2430000000000001</v>
      </c>
      <c r="HF18" s="9">
        <v>0.64300000000000002</v>
      </c>
      <c r="HG18" s="9">
        <v>11.372999999999999</v>
      </c>
      <c r="HH18" s="9">
        <v>5.8289999999999997</v>
      </c>
      <c r="HI18" s="9">
        <v>5.5439999999999996</v>
      </c>
      <c r="HJ18" s="9">
        <v>2.3290000000000002</v>
      </c>
      <c r="HK18" s="9">
        <v>1.946</v>
      </c>
      <c r="HL18" s="9">
        <v>0.38300000000000001</v>
      </c>
      <c r="HM18" s="9">
        <v>1.4359999999999999</v>
      </c>
      <c r="HN18" s="9">
        <v>1.4359999999999999</v>
      </c>
      <c r="HO18" s="9">
        <v>0</v>
      </c>
      <c r="HP18" s="9">
        <v>0.89300000000000002</v>
      </c>
      <c r="HQ18" s="9">
        <v>0.51</v>
      </c>
      <c r="HR18" s="9">
        <v>0.38300000000000001</v>
      </c>
      <c r="HS18" s="9">
        <v>1.506</v>
      </c>
      <c r="HT18" s="9">
        <v>1.506</v>
      </c>
      <c r="HU18" s="9">
        <v>0</v>
      </c>
      <c r="HV18" s="9">
        <v>0</v>
      </c>
      <c r="HW18" s="9">
        <v>0</v>
      </c>
      <c r="HX18" s="9">
        <v>0</v>
      </c>
      <c r="HY18" s="9">
        <v>1.506</v>
      </c>
      <c r="HZ18" s="9">
        <v>1.506</v>
      </c>
      <c r="IA18" s="9">
        <v>0</v>
      </c>
      <c r="IB18" s="9">
        <v>249.45599999999999</v>
      </c>
      <c r="IC18" s="9">
        <v>108.45699999999999</v>
      </c>
      <c r="ID18" s="9">
        <v>141</v>
      </c>
      <c r="IE18" s="9">
        <v>230.13300000000001</v>
      </c>
      <c r="IF18" s="9">
        <v>99.468000000000004</v>
      </c>
      <c r="IG18" s="9">
        <v>130.66499999999999</v>
      </c>
      <c r="IH18" s="9">
        <v>97.141000000000005</v>
      </c>
      <c r="II18" s="9">
        <v>45.017000000000003</v>
      </c>
      <c r="IJ18" s="9">
        <v>52.125</v>
      </c>
      <c r="IK18" s="9">
        <v>132.99199999999999</v>
      </c>
      <c r="IL18" s="9">
        <v>54.451000000000001</v>
      </c>
      <c r="IM18" s="9">
        <v>78.540999999999997</v>
      </c>
      <c r="IN18" s="9">
        <v>198.49299999999999</v>
      </c>
      <c r="IO18" s="9">
        <v>84.613</v>
      </c>
      <c r="IP18" s="9">
        <v>113.879</v>
      </c>
      <c r="IQ18" s="9">
        <v>86.882999999999996</v>
      </c>
    </row>
    <row r="19" spans="1:251">
      <c r="A19" s="10">
        <v>44958</v>
      </c>
      <c r="B19" s="9">
        <v>879.29899999999998</v>
      </c>
      <c r="C19" s="9">
        <v>351.98700000000002</v>
      </c>
      <c r="D19" s="9">
        <v>527.31200000000001</v>
      </c>
      <c r="E19" s="9">
        <v>802.70100000000002</v>
      </c>
      <c r="F19" s="9">
        <v>326.875</v>
      </c>
      <c r="G19" s="9">
        <v>475.82600000000002</v>
      </c>
      <c r="H19" s="9">
        <v>378.47800000000001</v>
      </c>
      <c r="I19" s="9">
        <v>145.77199999999999</v>
      </c>
      <c r="J19" s="9">
        <v>232.70500000000001</v>
      </c>
      <c r="K19" s="9">
        <v>424.22300000000001</v>
      </c>
      <c r="L19" s="9">
        <v>181.10300000000001</v>
      </c>
      <c r="M19" s="9">
        <v>243.12</v>
      </c>
      <c r="N19" s="9">
        <v>675.87</v>
      </c>
      <c r="O19" s="9">
        <v>276.84500000000003</v>
      </c>
      <c r="P19" s="9">
        <v>399.02499999999998</v>
      </c>
      <c r="Q19" s="9">
        <v>331.76600000000002</v>
      </c>
      <c r="R19" s="9">
        <v>128.20099999999999</v>
      </c>
      <c r="S19" s="9">
        <v>203.565</v>
      </c>
      <c r="T19" s="9">
        <v>344.10500000000002</v>
      </c>
      <c r="U19" s="9">
        <v>148.64400000000001</v>
      </c>
      <c r="V19" s="9">
        <v>195.46100000000001</v>
      </c>
      <c r="W19" s="9">
        <v>126.831</v>
      </c>
      <c r="X19" s="9">
        <v>50.030999999999999</v>
      </c>
      <c r="Y19" s="9">
        <v>76.801000000000002</v>
      </c>
      <c r="Z19" s="9">
        <v>46.712000000000003</v>
      </c>
      <c r="AA19" s="9">
        <v>17.571000000000002</v>
      </c>
      <c r="AB19" s="9">
        <v>29.140999999999998</v>
      </c>
      <c r="AC19" s="9">
        <v>80.119</v>
      </c>
      <c r="AD19" s="9">
        <v>32.459000000000003</v>
      </c>
      <c r="AE19" s="9">
        <v>47.66</v>
      </c>
      <c r="AF19" s="9">
        <v>76.597999999999999</v>
      </c>
      <c r="AG19" s="9">
        <v>25.111999999999998</v>
      </c>
      <c r="AH19" s="9">
        <v>51.485999999999997</v>
      </c>
      <c r="AI19" s="9">
        <v>17.265999999999998</v>
      </c>
      <c r="AJ19" s="9">
        <v>6.1020000000000003</v>
      </c>
      <c r="AK19" s="9">
        <v>11.164999999999999</v>
      </c>
      <c r="AL19" s="9">
        <v>59.332000000000001</v>
      </c>
      <c r="AM19" s="9">
        <v>19.010000000000002</v>
      </c>
      <c r="AN19" s="9">
        <v>40.322000000000003</v>
      </c>
      <c r="AO19" s="9">
        <v>842.65</v>
      </c>
      <c r="AP19" s="9">
        <v>332.36799999999999</v>
      </c>
      <c r="AQ19" s="9">
        <v>510.28100000000001</v>
      </c>
      <c r="AR19" s="9">
        <v>767.45100000000002</v>
      </c>
      <c r="AS19" s="9">
        <v>307.25599999999997</v>
      </c>
      <c r="AT19" s="9">
        <v>460.19400000000002</v>
      </c>
      <c r="AU19" s="9">
        <v>364.81400000000002</v>
      </c>
      <c r="AV19" s="9">
        <v>139.95400000000001</v>
      </c>
      <c r="AW19" s="9">
        <v>224.86</v>
      </c>
      <c r="AX19" s="9">
        <v>402.637</v>
      </c>
      <c r="AY19" s="9">
        <v>167.30199999999999</v>
      </c>
      <c r="AZ19" s="9">
        <v>235.33500000000001</v>
      </c>
      <c r="BA19" s="9">
        <v>646.03099999999995</v>
      </c>
      <c r="BB19" s="9">
        <v>261.59300000000002</v>
      </c>
      <c r="BC19" s="9">
        <v>384.43900000000002</v>
      </c>
      <c r="BD19" s="9">
        <v>318.71300000000002</v>
      </c>
      <c r="BE19" s="9">
        <v>122.994</v>
      </c>
      <c r="BF19" s="9">
        <v>195.71899999999999</v>
      </c>
      <c r="BG19" s="9">
        <v>327.31799999999998</v>
      </c>
      <c r="BH19" s="9">
        <v>138.59800000000001</v>
      </c>
      <c r="BI19" s="9">
        <v>188.72</v>
      </c>
      <c r="BJ19" s="9">
        <v>121.419</v>
      </c>
      <c r="BK19" s="9">
        <v>45.664000000000001</v>
      </c>
      <c r="BL19" s="9">
        <v>75.756</v>
      </c>
      <c r="BM19" s="9">
        <v>46.100999999999999</v>
      </c>
      <c r="BN19" s="9">
        <v>16.96</v>
      </c>
      <c r="BO19" s="9">
        <v>29.140999999999998</v>
      </c>
      <c r="BP19" s="9">
        <v>75.319000000000003</v>
      </c>
      <c r="BQ19" s="9">
        <v>28.704000000000001</v>
      </c>
      <c r="BR19" s="9">
        <v>46.615000000000002</v>
      </c>
      <c r="BS19" s="9">
        <v>75.198999999999998</v>
      </c>
      <c r="BT19" s="9">
        <v>25.111999999999998</v>
      </c>
      <c r="BU19" s="9">
        <v>50.087000000000003</v>
      </c>
      <c r="BV19" s="9">
        <v>16.742999999999999</v>
      </c>
      <c r="BW19" s="9">
        <v>6.1020000000000003</v>
      </c>
      <c r="BX19" s="9">
        <v>10.641</v>
      </c>
      <c r="BY19" s="9">
        <v>58.456000000000003</v>
      </c>
      <c r="BZ19" s="9">
        <v>19.010000000000002</v>
      </c>
      <c r="CA19" s="9">
        <v>39.445999999999998</v>
      </c>
      <c r="CB19" s="9">
        <v>336.01299999999998</v>
      </c>
      <c r="CC19" s="9">
        <v>151.36799999999999</v>
      </c>
      <c r="CD19" s="9">
        <v>184.64500000000001</v>
      </c>
      <c r="CE19" s="9">
        <v>318.53899999999999</v>
      </c>
      <c r="CF19" s="9">
        <v>143.071</v>
      </c>
      <c r="CG19" s="9">
        <v>175.46799999999999</v>
      </c>
      <c r="CH19" s="9">
        <v>146.14099999999999</v>
      </c>
      <c r="CI19" s="9">
        <v>60.863</v>
      </c>
      <c r="CJ19" s="9">
        <v>85.278000000000006</v>
      </c>
      <c r="CK19" s="9">
        <v>172.39699999999999</v>
      </c>
      <c r="CL19" s="9">
        <v>82.206999999999994</v>
      </c>
      <c r="CM19" s="9">
        <v>90.19</v>
      </c>
      <c r="CN19" s="9">
        <v>277.23899999999998</v>
      </c>
      <c r="CO19" s="9">
        <v>123.08</v>
      </c>
      <c r="CP19" s="9">
        <v>154.15899999999999</v>
      </c>
      <c r="CQ19" s="9">
        <v>130.666</v>
      </c>
      <c r="CR19" s="9">
        <v>53.142000000000003</v>
      </c>
      <c r="CS19" s="9">
        <v>77.524000000000001</v>
      </c>
      <c r="CT19" s="9">
        <v>146.57300000000001</v>
      </c>
      <c r="CU19" s="9">
        <v>69.938000000000002</v>
      </c>
      <c r="CV19" s="9">
        <v>76.635000000000005</v>
      </c>
      <c r="CW19" s="9">
        <v>41.3</v>
      </c>
      <c r="CX19" s="9">
        <v>19.991</v>
      </c>
      <c r="CY19" s="9">
        <v>21.309000000000001</v>
      </c>
      <c r="CZ19" s="9">
        <v>15.476000000000001</v>
      </c>
      <c r="DA19" s="9">
        <v>7.7220000000000004</v>
      </c>
      <c r="DB19" s="9">
        <v>7.7539999999999996</v>
      </c>
      <c r="DC19" s="9">
        <v>25.824000000000002</v>
      </c>
      <c r="DD19" s="9">
        <v>12.269</v>
      </c>
      <c r="DE19" s="9">
        <v>13.555</v>
      </c>
      <c r="DF19" s="9">
        <v>17.474</v>
      </c>
      <c r="DG19" s="9">
        <v>8.298</v>
      </c>
      <c r="DH19" s="9">
        <v>9.1769999999999996</v>
      </c>
      <c r="DI19" s="9">
        <v>5.0199999999999996</v>
      </c>
      <c r="DJ19" s="9">
        <v>2.5329999999999999</v>
      </c>
      <c r="DK19" s="9">
        <v>2.4860000000000002</v>
      </c>
      <c r="DL19" s="9">
        <v>12.455</v>
      </c>
      <c r="DM19" s="9">
        <v>5.7649999999999997</v>
      </c>
      <c r="DN19" s="9">
        <v>6.69</v>
      </c>
      <c r="DO19" s="9">
        <v>296.42200000000003</v>
      </c>
      <c r="DP19" s="9">
        <v>108.804</v>
      </c>
      <c r="DQ19" s="9">
        <v>187.61799999999999</v>
      </c>
      <c r="DR19" s="9">
        <v>256.32100000000003</v>
      </c>
      <c r="DS19" s="9">
        <v>99.26</v>
      </c>
      <c r="DT19" s="9">
        <v>157.06200000000001</v>
      </c>
      <c r="DU19" s="9">
        <v>128.279</v>
      </c>
      <c r="DV19" s="9">
        <v>50.796999999999997</v>
      </c>
      <c r="DW19" s="9">
        <v>77.481999999999999</v>
      </c>
      <c r="DX19" s="9">
        <v>128.04300000000001</v>
      </c>
      <c r="DY19" s="9">
        <v>48.463000000000001</v>
      </c>
      <c r="DZ19" s="9">
        <v>79.58</v>
      </c>
      <c r="EA19" s="9">
        <v>211.90600000000001</v>
      </c>
      <c r="EB19" s="9">
        <v>85.685000000000002</v>
      </c>
      <c r="EC19" s="9">
        <v>126.22199999999999</v>
      </c>
      <c r="ED19" s="9">
        <v>110.79900000000001</v>
      </c>
      <c r="EE19" s="9">
        <v>44.965000000000003</v>
      </c>
      <c r="EF19" s="9">
        <v>65.834000000000003</v>
      </c>
      <c r="EG19" s="9">
        <v>101.108</v>
      </c>
      <c r="EH19" s="9">
        <v>40.72</v>
      </c>
      <c r="EI19" s="9">
        <v>60.387999999999998</v>
      </c>
      <c r="EJ19" s="9">
        <v>44.414999999999999</v>
      </c>
      <c r="EK19" s="9">
        <v>13.574999999999999</v>
      </c>
      <c r="EL19" s="9">
        <v>30.84</v>
      </c>
      <c r="EM19" s="9">
        <v>17.48</v>
      </c>
      <c r="EN19" s="9">
        <v>5.8319999999999999</v>
      </c>
      <c r="EO19" s="9">
        <v>11.648</v>
      </c>
      <c r="EP19" s="9">
        <v>26.934999999999999</v>
      </c>
      <c r="EQ19" s="9">
        <v>7.7430000000000003</v>
      </c>
      <c r="ER19" s="9">
        <v>19.193000000000001</v>
      </c>
      <c r="ES19" s="9">
        <v>40.1</v>
      </c>
      <c r="ET19" s="9">
        <v>9.5440000000000005</v>
      </c>
      <c r="EU19" s="9">
        <v>30.556000000000001</v>
      </c>
      <c r="EV19" s="9">
        <v>7.8550000000000004</v>
      </c>
      <c r="EW19" s="9">
        <v>2.129</v>
      </c>
      <c r="EX19" s="9">
        <v>5.7249999999999996</v>
      </c>
      <c r="EY19" s="9">
        <v>32.244999999999997</v>
      </c>
      <c r="EZ19" s="9">
        <v>7.415</v>
      </c>
      <c r="FA19" s="9">
        <v>24.83</v>
      </c>
      <c r="FB19" s="9">
        <v>210.215</v>
      </c>
      <c r="FC19" s="9">
        <v>72.195999999999998</v>
      </c>
      <c r="FD19" s="9">
        <v>138.01900000000001</v>
      </c>
      <c r="FE19" s="9">
        <v>192.59</v>
      </c>
      <c r="FF19" s="9">
        <v>64.926000000000002</v>
      </c>
      <c r="FG19" s="9">
        <v>127.664</v>
      </c>
      <c r="FH19" s="9">
        <v>90.394000000000005</v>
      </c>
      <c r="FI19" s="9">
        <v>28.294</v>
      </c>
      <c r="FJ19" s="9">
        <v>62.1</v>
      </c>
      <c r="FK19" s="9">
        <v>102.197</v>
      </c>
      <c r="FL19" s="9">
        <v>36.631999999999998</v>
      </c>
      <c r="FM19" s="9">
        <v>65.564999999999998</v>
      </c>
      <c r="FN19" s="9">
        <v>156.886</v>
      </c>
      <c r="FO19" s="9">
        <v>52.828000000000003</v>
      </c>
      <c r="FP19" s="9">
        <v>104.05800000000001</v>
      </c>
      <c r="FQ19" s="9">
        <v>77.248999999999995</v>
      </c>
      <c r="FR19" s="9">
        <v>24.888000000000002</v>
      </c>
      <c r="FS19" s="9">
        <v>52.36</v>
      </c>
      <c r="FT19" s="9">
        <v>79.637</v>
      </c>
      <c r="FU19" s="9">
        <v>27.94</v>
      </c>
      <c r="FV19" s="9">
        <v>51.697000000000003</v>
      </c>
      <c r="FW19" s="9">
        <v>35.704999999999998</v>
      </c>
      <c r="FX19" s="9">
        <v>12.098000000000001</v>
      </c>
      <c r="FY19" s="9">
        <v>23.606000000000002</v>
      </c>
      <c r="FZ19" s="9">
        <v>13.145</v>
      </c>
      <c r="GA19" s="9">
        <v>3.4060000000000001</v>
      </c>
      <c r="GB19" s="9">
        <v>9.7390000000000008</v>
      </c>
      <c r="GC19" s="9">
        <v>22.56</v>
      </c>
      <c r="GD19" s="9">
        <v>8.6920000000000002</v>
      </c>
      <c r="GE19" s="9">
        <v>13.867000000000001</v>
      </c>
      <c r="GF19" s="9">
        <v>17.623999999999999</v>
      </c>
      <c r="GG19" s="9">
        <v>7.27</v>
      </c>
      <c r="GH19" s="9">
        <v>10.355</v>
      </c>
      <c r="GI19" s="9">
        <v>3.8690000000000002</v>
      </c>
      <c r="GJ19" s="9">
        <v>1.4390000000000001</v>
      </c>
      <c r="GK19" s="9">
        <v>2.4300000000000002</v>
      </c>
      <c r="GL19" s="9">
        <v>13.755000000000001</v>
      </c>
      <c r="GM19" s="9">
        <v>5.83</v>
      </c>
      <c r="GN19" s="9">
        <v>7.9249999999999998</v>
      </c>
      <c r="GO19" s="9">
        <v>36.65</v>
      </c>
      <c r="GP19" s="9">
        <v>19.619</v>
      </c>
      <c r="GQ19" s="9">
        <v>17.030999999999999</v>
      </c>
      <c r="GR19" s="9">
        <v>35.250999999999998</v>
      </c>
      <c r="GS19" s="9">
        <v>19.619</v>
      </c>
      <c r="GT19" s="9">
        <v>15.631</v>
      </c>
      <c r="GU19" s="9">
        <v>13.664</v>
      </c>
      <c r="GV19" s="9">
        <v>5.8179999999999996</v>
      </c>
      <c r="GW19" s="9">
        <v>7.8460000000000001</v>
      </c>
      <c r="GX19" s="9">
        <v>21.585999999999999</v>
      </c>
      <c r="GY19" s="9">
        <v>13.801</v>
      </c>
      <c r="GZ19" s="9">
        <v>7.7859999999999996</v>
      </c>
      <c r="HA19" s="9">
        <v>29.838999999999999</v>
      </c>
      <c r="HB19" s="9">
        <v>15.252000000000001</v>
      </c>
      <c r="HC19" s="9">
        <v>14.587</v>
      </c>
      <c r="HD19" s="9">
        <v>13.052</v>
      </c>
      <c r="HE19" s="9">
        <v>5.2060000000000004</v>
      </c>
      <c r="HF19" s="9">
        <v>7.8460000000000001</v>
      </c>
      <c r="HG19" s="9">
        <v>16.786999999999999</v>
      </c>
      <c r="HH19" s="9">
        <v>10.045999999999999</v>
      </c>
      <c r="HI19" s="9">
        <v>6.7409999999999997</v>
      </c>
      <c r="HJ19" s="9">
        <v>5.4119999999999999</v>
      </c>
      <c r="HK19" s="9">
        <v>4.367</v>
      </c>
      <c r="HL19" s="9">
        <v>1.0449999999999999</v>
      </c>
      <c r="HM19" s="9">
        <v>0.61199999999999999</v>
      </c>
      <c r="HN19" s="9">
        <v>0.61199999999999999</v>
      </c>
      <c r="HO19" s="9">
        <v>0</v>
      </c>
      <c r="HP19" s="9">
        <v>4.8</v>
      </c>
      <c r="HQ19" s="9">
        <v>3.7549999999999999</v>
      </c>
      <c r="HR19" s="9">
        <v>1.0449999999999999</v>
      </c>
      <c r="HS19" s="9">
        <v>1.399</v>
      </c>
      <c r="HT19" s="9">
        <v>0</v>
      </c>
      <c r="HU19" s="9">
        <v>1.399</v>
      </c>
      <c r="HV19" s="9">
        <v>0.52300000000000002</v>
      </c>
      <c r="HW19" s="9">
        <v>0</v>
      </c>
      <c r="HX19" s="9">
        <v>0.52300000000000002</v>
      </c>
      <c r="HY19" s="9">
        <v>0.876</v>
      </c>
      <c r="HZ19" s="9">
        <v>0</v>
      </c>
      <c r="IA19" s="9">
        <v>0.876</v>
      </c>
      <c r="IB19" s="9">
        <v>261.29899999999998</v>
      </c>
      <c r="IC19" s="9">
        <v>109.285</v>
      </c>
      <c r="ID19" s="9">
        <v>152.01499999999999</v>
      </c>
      <c r="IE19" s="9">
        <v>238.30500000000001</v>
      </c>
      <c r="IF19" s="9">
        <v>100.619</v>
      </c>
      <c r="IG19" s="9">
        <v>137.68600000000001</v>
      </c>
      <c r="IH19" s="9">
        <v>123.128</v>
      </c>
      <c r="II19" s="9">
        <v>48.543999999999997</v>
      </c>
      <c r="IJ19" s="9">
        <v>74.582999999999998</v>
      </c>
      <c r="IK19" s="9">
        <v>115.17700000000001</v>
      </c>
      <c r="IL19" s="9">
        <v>52.075000000000003</v>
      </c>
      <c r="IM19" s="9">
        <v>63.101999999999997</v>
      </c>
      <c r="IN19" s="9">
        <v>199.077</v>
      </c>
      <c r="IO19" s="9">
        <v>86.616</v>
      </c>
      <c r="IP19" s="9">
        <v>112.46</v>
      </c>
      <c r="IQ19" s="9">
        <v>108.214</v>
      </c>
    </row>
    <row r="20" spans="1:251">
      <c r="A20" s="10">
        <v>45323</v>
      </c>
      <c r="B20" s="9">
        <v>989.83100000000002</v>
      </c>
      <c r="C20" s="9">
        <v>397.78100000000001</v>
      </c>
      <c r="D20" s="9">
        <v>592.04999999999995</v>
      </c>
      <c r="E20" s="9">
        <v>889.84299999999996</v>
      </c>
      <c r="F20" s="9">
        <v>359.72899999999998</v>
      </c>
      <c r="G20" s="9">
        <v>530.11400000000003</v>
      </c>
      <c r="H20" s="9">
        <v>419.435</v>
      </c>
      <c r="I20" s="9">
        <v>174.45</v>
      </c>
      <c r="J20" s="9">
        <v>244.98500000000001</v>
      </c>
      <c r="K20" s="9">
        <v>470.40800000000002</v>
      </c>
      <c r="L20" s="9">
        <v>185.279</v>
      </c>
      <c r="M20" s="9">
        <v>285.12900000000002</v>
      </c>
      <c r="N20" s="9">
        <v>779.91800000000001</v>
      </c>
      <c r="O20" s="9">
        <v>323.19400000000002</v>
      </c>
      <c r="P20" s="9">
        <v>456.72300000000001</v>
      </c>
      <c r="Q20" s="9">
        <v>372.512</v>
      </c>
      <c r="R20" s="9">
        <v>157.53899999999999</v>
      </c>
      <c r="S20" s="9">
        <v>214.97300000000001</v>
      </c>
      <c r="T20" s="9">
        <v>407.40600000000001</v>
      </c>
      <c r="U20" s="9">
        <v>165.65600000000001</v>
      </c>
      <c r="V20" s="9">
        <v>241.751</v>
      </c>
      <c r="W20" s="9">
        <v>109.926</v>
      </c>
      <c r="X20" s="9">
        <v>36.534999999999997</v>
      </c>
      <c r="Y20" s="9">
        <v>73.391000000000005</v>
      </c>
      <c r="Z20" s="9">
        <v>46.923999999999999</v>
      </c>
      <c r="AA20" s="9">
        <v>16.911000000000001</v>
      </c>
      <c r="AB20" s="9">
        <v>30.013000000000002</v>
      </c>
      <c r="AC20" s="9">
        <v>63.002000000000002</v>
      </c>
      <c r="AD20" s="9">
        <v>19.623000000000001</v>
      </c>
      <c r="AE20" s="9">
        <v>43.378</v>
      </c>
      <c r="AF20" s="9">
        <v>99.986999999999995</v>
      </c>
      <c r="AG20" s="9">
        <v>38.052</v>
      </c>
      <c r="AH20" s="9">
        <v>61.935000000000002</v>
      </c>
      <c r="AI20" s="9">
        <v>22.442</v>
      </c>
      <c r="AJ20" s="9">
        <v>7.3049999999999997</v>
      </c>
      <c r="AK20" s="9">
        <v>15.137</v>
      </c>
      <c r="AL20" s="9">
        <v>77.545000000000002</v>
      </c>
      <c r="AM20" s="9">
        <v>30.747</v>
      </c>
      <c r="AN20" s="9">
        <v>46.798000000000002</v>
      </c>
      <c r="AO20" s="9">
        <v>949.39</v>
      </c>
      <c r="AP20" s="9">
        <v>372.37799999999999</v>
      </c>
      <c r="AQ20" s="9">
        <v>577.01199999999994</v>
      </c>
      <c r="AR20" s="9">
        <v>853.14400000000001</v>
      </c>
      <c r="AS20" s="9">
        <v>338.06700000000001</v>
      </c>
      <c r="AT20" s="9">
        <v>515.077</v>
      </c>
      <c r="AU20" s="9">
        <v>410.411</v>
      </c>
      <c r="AV20" s="9">
        <v>168.05500000000001</v>
      </c>
      <c r="AW20" s="9">
        <v>242.35599999999999</v>
      </c>
      <c r="AX20" s="9">
        <v>442.733</v>
      </c>
      <c r="AY20" s="9">
        <v>170.012</v>
      </c>
      <c r="AZ20" s="9">
        <v>272.721</v>
      </c>
      <c r="BA20" s="9">
        <v>750.26800000000003</v>
      </c>
      <c r="BB20" s="9">
        <v>305.79199999999997</v>
      </c>
      <c r="BC20" s="9">
        <v>444.476</v>
      </c>
      <c r="BD20" s="9">
        <v>364.69200000000001</v>
      </c>
      <c r="BE20" s="9">
        <v>152.34899999999999</v>
      </c>
      <c r="BF20" s="9">
        <v>212.34299999999999</v>
      </c>
      <c r="BG20" s="9">
        <v>385.57600000000002</v>
      </c>
      <c r="BH20" s="9">
        <v>153.44200000000001</v>
      </c>
      <c r="BI20" s="9">
        <v>232.13300000000001</v>
      </c>
      <c r="BJ20" s="9">
        <v>102.876</v>
      </c>
      <c r="BK20" s="9">
        <v>32.274999999999999</v>
      </c>
      <c r="BL20" s="9">
        <v>70.600999999999999</v>
      </c>
      <c r="BM20" s="9">
        <v>45.719000000000001</v>
      </c>
      <c r="BN20" s="9">
        <v>15.706</v>
      </c>
      <c r="BO20" s="9">
        <v>30.013000000000002</v>
      </c>
      <c r="BP20" s="9">
        <v>57.158000000000001</v>
      </c>
      <c r="BQ20" s="9">
        <v>16.568999999999999</v>
      </c>
      <c r="BR20" s="9">
        <v>40.588000000000001</v>
      </c>
      <c r="BS20" s="9">
        <v>96.245999999999995</v>
      </c>
      <c r="BT20" s="9">
        <v>34.311</v>
      </c>
      <c r="BU20" s="9">
        <v>61.935000000000002</v>
      </c>
      <c r="BV20" s="9">
        <v>21.721</v>
      </c>
      <c r="BW20" s="9">
        <v>6.5839999999999996</v>
      </c>
      <c r="BX20" s="9">
        <v>15.137</v>
      </c>
      <c r="BY20" s="9">
        <v>74.525999999999996</v>
      </c>
      <c r="BZ20" s="9">
        <v>27.727</v>
      </c>
      <c r="CA20" s="9">
        <v>46.798000000000002</v>
      </c>
      <c r="CB20" s="9">
        <v>377.67500000000001</v>
      </c>
      <c r="CC20" s="9">
        <v>173.51599999999999</v>
      </c>
      <c r="CD20" s="9">
        <v>204.15799999999999</v>
      </c>
      <c r="CE20" s="9">
        <v>345.59500000000003</v>
      </c>
      <c r="CF20" s="9">
        <v>160.32400000000001</v>
      </c>
      <c r="CG20" s="9">
        <v>185.27199999999999</v>
      </c>
      <c r="CH20" s="9">
        <v>155.05199999999999</v>
      </c>
      <c r="CI20" s="9">
        <v>69.673000000000002</v>
      </c>
      <c r="CJ20" s="9">
        <v>85.379000000000005</v>
      </c>
      <c r="CK20" s="9">
        <v>190.54300000000001</v>
      </c>
      <c r="CL20" s="9">
        <v>90.65</v>
      </c>
      <c r="CM20" s="9">
        <v>99.891999999999996</v>
      </c>
      <c r="CN20" s="9">
        <v>316.87299999999999</v>
      </c>
      <c r="CO20" s="9">
        <v>150.495</v>
      </c>
      <c r="CP20" s="9">
        <v>166.37700000000001</v>
      </c>
      <c r="CQ20" s="9">
        <v>139.94999999999999</v>
      </c>
      <c r="CR20" s="9">
        <v>64.572000000000003</v>
      </c>
      <c r="CS20" s="9">
        <v>75.378</v>
      </c>
      <c r="CT20" s="9">
        <v>176.923</v>
      </c>
      <c r="CU20" s="9">
        <v>85.923000000000002</v>
      </c>
      <c r="CV20" s="9">
        <v>91</v>
      </c>
      <c r="CW20" s="9">
        <v>28.722999999999999</v>
      </c>
      <c r="CX20" s="9">
        <v>9.8279999999999994</v>
      </c>
      <c r="CY20" s="9">
        <v>18.895</v>
      </c>
      <c r="CZ20" s="9">
        <v>15.102</v>
      </c>
      <c r="DA20" s="9">
        <v>5.101</v>
      </c>
      <c r="DB20" s="9">
        <v>10.002000000000001</v>
      </c>
      <c r="DC20" s="9">
        <v>13.62</v>
      </c>
      <c r="DD20" s="9">
        <v>4.7270000000000003</v>
      </c>
      <c r="DE20" s="9">
        <v>8.8930000000000007</v>
      </c>
      <c r="DF20" s="9">
        <v>32.079000000000001</v>
      </c>
      <c r="DG20" s="9">
        <v>13.192</v>
      </c>
      <c r="DH20" s="9">
        <v>18.887</v>
      </c>
      <c r="DI20" s="9">
        <v>7.8120000000000003</v>
      </c>
      <c r="DJ20" s="9">
        <v>3.121</v>
      </c>
      <c r="DK20" s="9">
        <v>4.6900000000000004</v>
      </c>
      <c r="DL20" s="9">
        <v>24.268000000000001</v>
      </c>
      <c r="DM20" s="9">
        <v>10.071</v>
      </c>
      <c r="DN20" s="9">
        <v>14.196</v>
      </c>
      <c r="DO20" s="9">
        <v>360.62900000000002</v>
      </c>
      <c r="DP20" s="9">
        <v>128.03399999999999</v>
      </c>
      <c r="DQ20" s="9">
        <v>232.595</v>
      </c>
      <c r="DR20" s="9">
        <v>313.44900000000001</v>
      </c>
      <c r="DS20" s="9">
        <v>112.792</v>
      </c>
      <c r="DT20" s="9">
        <v>200.65700000000001</v>
      </c>
      <c r="DU20" s="9">
        <v>159.119</v>
      </c>
      <c r="DV20" s="9">
        <v>58.91</v>
      </c>
      <c r="DW20" s="9">
        <v>100.21</v>
      </c>
      <c r="DX20" s="9">
        <v>154.33000000000001</v>
      </c>
      <c r="DY20" s="9">
        <v>53.881999999999998</v>
      </c>
      <c r="DZ20" s="9">
        <v>100.44799999999999</v>
      </c>
      <c r="EA20" s="9">
        <v>265.31099999999998</v>
      </c>
      <c r="EB20" s="9">
        <v>99.176000000000002</v>
      </c>
      <c r="EC20" s="9">
        <v>166.13399999999999</v>
      </c>
      <c r="ED20" s="9">
        <v>137.67500000000001</v>
      </c>
      <c r="EE20" s="9">
        <v>51.820999999999998</v>
      </c>
      <c r="EF20" s="9">
        <v>85.852999999999994</v>
      </c>
      <c r="EG20" s="9">
        <v>127.636</v>
      </c>
      <c r="EH20" s="9">
        <v>47.354999999999997</v>
      </c>
      <c r="EI20" s="9">
        <v>80.281000000000006</v>
      </c>
      <c r="EJ20" s="9">
        <v>48.137999999999998</v>
      </c>
      <c r="EK20" s="9">
        <v>13.616</v>
      </c>
      <c r="EL20" s="9">
        <v>34.523000000000003</v>
      </c>
      <c r="EM20" s="9">
        <v>21.445</v>
      </c>
      <c r="EN20" s="9">
        <v>7.0880000000000001</v>
      </c>
      <c r="EO20" s="9">
        <v>14.356</v>
      </c>
      <c r="EP20" s="9">
        <v>26.693999999999999</v>
      </c>
      <c r="EQ20" s="9">
        <v>6.5270000000000001</v>
      </c>
      <c r="ER20" s="9">
        <v>20.167000000000002</v>
      </c>
      <c r="ES20" s="9">
        <v>47.18</v>
      </c>
      <c r="ET20" s="9">
        <v>15.242000000000001</v>
      </c>
      <c r="EU20" s="9">
        <v>31.937999999999999</v>
      </c>
      <c r="EV20" s="9">
        <v>8.3239999999999998</v>
      </c>
      <c r="EW20" s="9">
        <v>1.601</v>
      </c>
      <c r="EX20" s="9">
        <v>6.7229999999999999</v>
      </c>
      <c r="EY20" s="9">
        <v>38.856000000000002</v>
      </c>
      <c r="EZ20" s="9">
        <v>13.641</v>
      </c>
      <c r="FA20" s="9">
        <v>25.215</v>
      </c>
      <c r="FB20" s="9">
        <v>211.08699999999999</v>
      </c>
      <c r="FC20" s="9">
        <v>70.828000000000003</v>
      </c>
      <c r="FD20" s="9">
        <v>140.25899999999999</v>
      </c>
      <c r="FE20" s="9">
        <v>194.09899999999999</v>
      </c>
      <c r="FF20" s="9">
        <v>64.950999999999993</v>
      </c>
      <c r="FG20" s="9">
        <v>129.148</v>
      </c>
      <c r="FH20" s="9">
        <v>96.239000000000004</v>
      </c>
      <c r="FI20" s="9">
        <v>39.472000000000001</v>
      </c>
      <c r="FJ20" s="9">
        <v>56.767000000000003</v>
      </c>
      <c r="FK20" s="9">
        <v>97.86</v>
      </c>
      <c r="FL20" s="9">
        <v>25.478999999999999</v>
      </c>
      <c r="FM20" s="9">
        <v>72.381</v>
      </c>
      <c r="FN20" s="9">
        <v>168.084</v>
      </c>
      <c r="FO20" s="9">
        <v>56.12</v>
      </c>
      <c r="FP20" s="9">
        <v>111.964</v>
      </c>
      <c r="FQ20" s="9">
        <v>87.066999999999993</v>
      </c>
      <c r="FR20" s="9">
        <v>35.956000000000003</v>
      </c>
      <c r="FS20" s="9">
        <v>51.112000000000002</v>
      </c>
      <c r="FT20" s="9">
        <v>81.016999999999996</v>
      </c>
      <c r="FU20" s="9">
        <v>20.164000000000001</v>
      </c>
      <c r="FV20" s="9">
        <v>60.853000000000002</v>
      </c>
      <c r="FW20" s="9">
        <v>26.015000000000001</v>
      </c>
      <c r="FX20" s="9">
        <v>8.8320000000000007</v>
      </c>
      <c r="FY20" s="9">
        <v>17.184000000000001</v>
      </c>
      <c r="FZ20" s="9">
        <v>9.1720000000000006</v>
      </c>
      <c r="GA20" s="9">
        <v>3.5169999999999999</v>
      </c>
      <c r="GB20" s="9">
        <v>5.6550000000000002</v>
      </c>
      <c r="GC20" s="9">
        <v>16.844000000000001</v>
      </c>
      <c r="GD20" s="9">
        <v>5.3150000000000004</v>
      </c>
      <c r="GE20" s="9">
        <v>11.529</v>
      </c>
      <c r="GF20" s="9">
        <v>16.986999999999998</v>
      </c>
      <c r="GG20" s="9">
        <v>5.8760000000000003</v>
      </c>
      <c r="GH20" s="9">
        <v>11.111000000000001</v>
      </c>
      <c r="GI20" s="9">
        <v>5.585</v>
      </c>
      <c r="GJ20" s="9">
        <v>1.861</v>
      </c>
      <c r="GK20" s="9">
        <v>3.7240000000000002</v>
      </c>
      <c r="GL20" s="9">
        <v>11.401999999999999</v>
      </c>
      <c r="GM20" s="9">
        <v>4.0149999999999997</v>
      </c>
      <c r="GN20" s="9">
        <v>7.3869999999999996</v>
      </c>
      <c r="GO20" s="9">
        <v>40.44</v>
      </c>
      <c r="GP20" s="9">
        <v>25.402999999999999</v>
      </c>
      <c r="GQ20" s="9">
        <v>15.037000000000001</v>
      </c>
      <c r="GR20" s="9">
        <v>36.698999999999998</v>
      </c>
      <c r="GS20" s="9">
        <v>21.661999999999999</v>
      </c>
      <c r="GT20" s="9">
        <v>15.037000000000001</v>
      </c>
      <c r="GU20" s="9">
        <v>9.0250000000000004</v>
      </c>
      <c r="GV20" s="9">
        <v>6.3949999999999996</v>
      </c>
      <c r="GW20" s="9">
        <v>2.63</v>
      </c>
      <c r="GX20" s="9">
        <v>27.673999999999999</v>
      </c>
      <c r="GY20" s="9">
        <v>15.266999999999999</v>
      </c>
      <c r="GZ20" s="9">
        <v>12.407999999999999</v>
      </c>
      <c r="HA20" s="9">
        <v>29.65</v>
      </c>
      <c r="HB20" s="9">
        <v>17.402999999999999</v>
      </c>
      <c r="HC20" s="9">
        <v>12.247</v>
      </c>
      <c r="HD20" s="9">
        <v>7.819</v>
      </c>
      <c r="HE20" s="9">
        <v>5.19</v>
      </c>
      <c r="HF20" s="9">
        <v>2.63</v>
      </c>
      <c r="HG20" s="9">
        <v>21.831</v>
      </c>
      <c r="HH20" s="9">
        <v>12.212999999999999</v>
      </c>
      <c r="HI20" s="9">
        <v>9.6170000000000009</v>
      </c>
      <c r="HJ20" s="9">
        <v>7.0490000000000004</v>
      </c>
      <c r="HK20" s="9">
        <v>4.2590000000000003</v>
      </c>
      <c r="HL20" s="9">
        <v>2.79</v>
      </c>
      <c r="HM20" s="9">
        <v>1.2050000000000001</v>
      </c>
      <c r="HN20" s="9">
        <v>1.2050000000000001</v>
      </c>
      <c r="HO20" s="9">
        <v>0</v>
      </c>
      <c r="HP20" s="9">
        <v>5.8440000000000003</v>
      </c>
      <c r="HQ20" s="9">
        <v>3.0539999999999998</v>
      </c>
      <c r="HR20" s="9">
        <v>2.79</v>
      </c>
      <c r="HS20" s="9">
        <v>3.7410000000000001</v>
      </c>
      <c r="HT20" s="9">
        <v>3.7410000000000001</v>
      </c>
      <c r="HU20" s="9">
        <v>0</v>
      </c>
      <c r="HV20" s="9">
        <v>0.72099999999999997</v>
      </c>
      <c r="HW20" s="9">
        <v>0.72099999999999997</v>
      </c>
      <c r="HX20" s="9">
        <v>0</v>
      </c>
      <c r="HY20" s="9">
        <v>3.02</v>
      </c>
      <c r="HZ20" s="9">
        <v>3.02</v>
      </c>
      <c r="IA20" s="9">
        <v>0</v>
      </c>
      <c r="IB20" s="9">
        <v>294.42099999999999</v>
      </c>
      <c r="IC20" s="9">
        <v>119.374</v>
      </c>
      <c r="ID20" s="9">
        <v>175.047</v>
      </c>
      <c r="IE20" s="9">
        <v>260.738</v>
      </c>
      <c r="IF20" s="9">
        <v>108.18899999999999</v>
      </c>
      <c r="IG20" s="9">
        <v>152.55000000000001</v>
      </c>
      <c r="IH20" s="9">
        <v>115.47</v>
      </c>
      <c r="II20" s="9">
        <v>57.180999999999997</v>
      </c>
      <c r="IJ20" s="9">
        <v>58.289000000000001</v>
      </c>
      <c r="IK20" s="9">
        <v>145.268</v>
      </c>
      <c r="IL20" s="9">
        <v>51.006999999999998</v>
      </c>
      <c r="IM20" s="9">
        <v>94.260999999999996</v>
      </c>
      <c r="IN20" s="9">
        <v>225.69300000000001</v>
      </c>
      <c r="IO20" s="9">
        <v>95.516999999999996</v>
      </c>
      <c r="IP20" s="9">
        <v>130.17599999999999</v>
      </c>
      <c r="IQ20" s="9">
        <v>101.36799999999999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1113</v>
      </c>
      <c r="C5" s="8" t="s">
        <v>1113</v>
      </c>
      <c r="D5" s="8" t="s">
        <v>1113</v>
      </c>
      <c r="E5" s="8" t="s">
        <v>1113</v>
      </c>
      <c r="F5" s="8" t="s">
        <v>1113</v>
      </c>
      <c r="G5" s="8" t="s">
        <v>1113</v>
      </c>
      <c r="H5" s="8" t="s">
        <v>1113</v>
      </c>
      <c r="I5" s="8" t="s">
        <v>1113</v>
      </c>
      <c r="J5" s="8" t="s">
        <v>1113</v>
      </c>
      <c r="K5" s="8" t="s">
        <v>1113</v>
      </c>
      <c r="L5" s="8" t="s">
        <v>1113</v>
      </c>
      <c r="M5" s="8" t="s">
        <v>1113</v>
      </c>
      <c r="N5" s="8" t="s">
        <v>1113</v>
      </c>
      <c r="O5" s="8" t="s">
        <v>1113</v>
      </c>
      <c r="P5" s="8" t="s">
        <v>1113</v>
      </c>
      <c r="Q5" s="8" t="s">
        <v>1113</v>
      </c>
      <c r="R5" s="8" t="s">
        <v>1113</v>
      </c>
      <c r="S5" s="8" t="s">
        <v>1113</v>
      </c>
      <c r="T5" s="8" t="s">
        <v>1113</v>
      </c>
      <c r="U5" s="8" t="s">
        <v>1113</v>
      </c>
      <c r="V5" s="8" t="s">
        <v>1113</v>
      </c>
      <c r="W5" s="8" t="s">
        <v>1113</v>
      </c>
      <c r="X5" s="8" t="s">
        <v>1113</v>
      </c>
      <c r="Y5" s="8" t="s">
        <v>1113</v>
      </c>
      <c r="Z5" s="8" t="s">
        <v>1113</v>
      </c>
      <c r="AA5" s="8" t="s">
        <v>1113</v>
      </c>
      <c r="AB5" s="8" t="s">
        <v>1113</v>
      </c>
      <c r="AC5" s="8" t="s">
        <v>1113</v>
      </c>
      <c r="AD5" s="8" t="s">
        <v>1113</v>
      </c>
      <c r="AE5" s="8" t="s">
        <v>1113</v>
      </c>
      <c r="AF5" s="8" t="s">
        <v>1113</v>
      </c>
      <c r="AG5" s="8" t="s">
        <v>1113</v>
      </c>
      <c r="AH5" s="8" t="s">
        <v>1113</v>
      </c>
      <c r="AI5" s="8" t="s">
        <v>1113</v>
      </c>
      <c r="AJ5" s="8" t="s">
        <v>1113</v>
      </c>
      <c r="AK5" s="8" t="s">
        <v>1113</v>
      </c>
      <c r="AL5" s="8" t="s">
        <v>1113</v>
      </c>
      <c r="AM5" s="8" t="s">
        <v>1113</v>
      </c>
      <c r="AN5" s="8" t="s">
        <v>1113</v>
      </c>
      <c r="AO5" s="8" t="s">
        <v>1113</v>
      </c>
      <c r="AP5" s="8" t="s">
        <v>1113</v>
      </c>
      <c r="AQ5" s="8" t="s">
        <v>1113</v>
      </c>
      <c r="AR5" s="8" t="s">
        <v>1113</v>
      </c>
      <c r="AS5" s="8" t="s">
        <v>1113</v>
      </c>
      <c r="AT5" s="8" t="s">
        <v>1113</v>
      </c>
      <c r="AU5" s="8" t="s">
        <v>1113</v>
      </c>
      <c r="AV5" s="8" t="s">
        <v>1113</v>
      </c>
      <c r="AW5" s="8" t="s">
        <v>1113</v>
      </c>
      <c r="AX5" s="8" t="s">
        <v>1113</v>
      </c>
      <c r="AY5" s="8" t="s">
        <v>1113</v>
      </c>
      <c r="AZ5" s="8" t="s">
        <v>1113</v>
      </c>
      <c r="BA5" s="8" t="s">
        <v>1113</v>
      </c>
      <c r="BB5" s="8" t="s">
        <v>1113</v>
      </c>
      <c r="BC5" s="8" t="s">
        <v>1113</v>
      </c>
      <c r="BD5" s="8" t="s">
        <v>1113</v>
      </c>
      <c r="BE5" s="8" t="s">
        <v>1113</v>
      </c>
      <c r="BF5" s="8" t="s">
        <v>1113</v>
      </c>
      <c r="BG5" s="8" t="s">
        <v>1113</v>
      </c>
      <c r="BH5" s="8" t="s">
        <v>1113</v>
      </c>
      <c r="BI5" s="8" t="s">
        <v>1113</v>
      </c>
      <c r="BJ5" s="8" t="s">
        <v>1113</v>
      </c>
      <c r="BK5" s="8" t="s">
        <v>1113</v>
      </c>
      <c r="BL5" s="8" t="s">
        <v>1113</v>
      </c>
      <c r="BM5" s="8" t="s">
        <v>1113</v>
      </c>
      <c r="BN5" s="8" t="s">
        <v>1113</v>
      </c>
      <c r="BO5" s="8" t="s">
        <v>1113</v>
      </c>
      <c r="BP5" s="8" t="s">
        <v>1113</v>
      </c>
      <c r="BQ5" s="8" t="s">
        <v>1113</v>
      </c>
      <c r="BR5" s="8" t="s">
        <v>1113</v>
      </c>
      <c r="BS5" s="8" t="s">
        <v>1113</v>
      </c>
      <c r="BT5" s="8" t="s">
        <v>1113</v>
      </c>
      <c r="BU5" s="8" t="s">
        <v>1113</v>
      </c>
      <c r="BV5" s="8" t="s">
        <v>1113</v>
      </c>
      <c r="BW5" s="8" t="s">
        <v>1113</v>
      </c>
      <c r="BX5" s="8" t="s">
        <v>1113</v>
      </c>
      <c r="BY5" s="8" t="s">
        <v>1113</v>
      </c>
      <c r="BZ5" s="8" t="s">
        <v>1113</v>
      </c>
      <c r="CA5" s="8" t="s">
        <v>1113</v>
      </c>
      <c r="CB5" s="8" t="s">
        <v>1113</v>
      </c>
      <c r="CC5" s="8" t="s">
        <v>1113</v>
      </c>
      <c r="CD5" s="8" t="s">
        <v>1113</v>
      </c>
      <c r="CE5" s="8" t="s">
        <v>1113</v>
      </c>
      <c r="CF5" s="8" t="s">
        <v>1113</v>
      </c>
      <c r="CG5" s="8" t="s">
        <v>1113</v>
      </c>
      <c r="CH5" s="8" t="s">
        <v>1113</v>
      </c>
      <c r="CI5" s="8" t="s">
        <v>1113</v>
      </c>
      <c r="CJ5" s="8" t="s">
        <v>1113</v>
      </c>
      <c r="CK5" s="8" t="s">
        <v>1113</v>
      </c>
      <c r="CL5" s="8" t="s">
        <v>1113</v>
      </c>
      <c r="CM5" s="8" t="s">
        <v>1113</v>
      </c>
      <c r="CN5" s="8" t="s">
        <v>1113</v>
      </c>
      <c r="CO5" s="8" t="s">
        <v>1113</v>
      </c>
      <c r="CP5" s="8" t="s">
        <v>1113</v>
      </c>
      <c r="CQ5" s="8" t="s">
        <v>1113</v>
      </c>
      <c r="CR5" s="8" t="s">
        <v>1113</v>
      </c>
      <c r="CS5" s="8" t="s">
        <v>1113</v>
      </c>
      <c r="CT5" s="8" t="s">
        <v>1113</v>
      </c>
      <c r="CU5" s="8" t="s">
        <v>1113</v>
      </c>
      <c r="CV5" s="8" t="s">
        <v>1113</v>
      </c>
      <c r="CW5" s="8" t="s">
        <v>1113</v>
      </c>
      <c r="CX5" s="8" t="s">
        <v>1113</v>
      </c>
      <c r="CY5" s="8" t="s">
        <v>1113</v>
      </c>
      <c r="CZ5" s="8" t="s">
        <v>1113</v>
      </c>
      <c r="DA5" s="8" t="s">
        <v>1113</v>
      </c>
      <c r="DB5" s="8" t="s">
        <v>1113</v>
      </c>
      <c r="DC5" s="8" t="s">
        <v>1113</v>
      </c>
      <c r="DD5" s="8" t="s">
        <v>1113</v>
      </c>
      <c r="DE5" s="8" t="s">
        <v>1113</v>
      </c>
      <c r="DF5" s="8" t="s">
        <v>1113</v>
      </c>
      <c r="DG5" s="8" t="s">
        <v>1113</v>
      </c>
      <c r="DH5" s="8" t="s">
        <v>1113</v>
      </c>
      <c r="DI5" s="8" t="s">
        <v>1113</v>
      </c>
      <c r="DJ5" s="8" t="s">
        <v>1113</v>
      </c>
      <c r="DK5" s="8" t="s">
        <v>1113</v>
      </c>
      <c r="DL5" s="8" t="s">
        <v>1113</v>
      </c>
      <c r="DM5" s="8" t="s">
        <v>1113</v>
      </c>
      <c r="DN5" s="8" t="s">
        <v>1113</v>
      </c>
      <c r="DO5" s="8" t="s">
        <v>1113</v>
      </c>
      <c r="DP5" s="8" t="s">
        <v>1113</v>
      </c>
      <c r="DQ5" s="8" t="s">
        <v>1113</v>
      </c>
      <c r="DR5" s="8" t="s">
        <v>1113</v>
      </c>
      <c r="DS5" s="8" t="s">
        <v>1113</v>
      </c>
      <c r="DT5" s="8" t="s">
        <v>1113</v>
      </c>
      <c r="DU5" s="8" t="s">
        <v>1113</v>
      </c>
      <c r="DV5" s="8" t="s">
        <v>1113</v>
      </c>
      <c r="DW5" s="8" t="s">
        <v>1113</v>
      </c>
      <c r="DX5" s="8" t="s">
        <v>1113</v>
      </c>
      <c r="DY5" s="8" t="s">
        <v>1113</v>
      </c>
      <c r="DZ5" s="8" t="s">
        <v>1113</v>
      </c>
      <c r="EA5" s="8" t="s">
        <v>1113</v>
      </c>
      <c r="EB5" s="8" t="s">
        <v>1113</v>
      </c>
      <c r="EC5" s="8" t="s">
        <v>1113</v>
      </c>
      <c r="ED5" s="8" t="s">
        <v>1113</v>
      </c>
      <c r="EE5" s="8" t="s">
        <v>1113</v>
      </c>
      <c r="EF5" s="8" t="s">
        <v>1113</v>
      </c>
      <c r="EG5" s="8" t="s">
        <v>1113</v>
      </c>
      <c r="EH5" s="8" t="s">
        <v>1113</v>
      </c>
      <c r="EI5" s="8" t="s">
        <v>1113</v>
      </c>
      <c r="EJ5" s="8" t="s">
        <v>1113</v>
      </c>
      <c r="EK5" s="8" t="s">
        <v>1113</v>
      </c>
      <c r="EL5" s="8" t="s">
        <v>1113</v>
      </c>
      <c r="EM5" s="8" t="s">
        <v>1113</v>
      </c>
      <c r="EN5" s="8" t="s">
        <v>1113</v>
      </c>
      <c r="EO5" s="8" t="s">
        <v>1113</v>
      </c>
      <c r="EP5" s="8" t="s">
        <v>1113</v>
      </c>
      <c r="EQ5" s="8" t="s">
        <v>1113</v>
      </c>
      <c r="ER5" s="8" t="s">
        <v>1113</v>
      </c>
      <c r="ES5" s="8" t="s">
        <v>1113</v>
      </c>
      <c r="ET5" s="8" t="s">
        <v>1113</v>
      </c>
      <c r="EU5" s="8" t="s">
        <v>1113</v>
      </c>
      <c r="EV5" s="8" t="s">
        <v>1113</v>
      </c>
      <c r="EW5" s="8" t="s">
        <v>1113</v>
      </c>
      <c r="EX5" s="8" t="s">
        <v>1113</v>
      </c>
      <c r="EY5" s="8" t="s">
        <v>1113</v>
      </c>
      <c r="EZ5" s="8" t="s">
        <v>1113</v>
      </c>
      <c r="FA5" s="8" t="s">
        <v>1113</v>
      </c>
      <c r="FB5" s="8" t="s">
        <v>1113</v>
      </c>
      <c r="FC5" s="8" t="s">
        <v>1113</v>
      </c>
      <c r="FD5" s="8" t="s">
        <v>1113</v>
      </c>
      <c r="FE5" s="8" t="s">
        <v>1113</v>
      </c>
      <c r="FF5" s="8" t="s">
        <v>1113</v>
      </c>
      <c r="FG5" s="8" t="s">
        <v>1113</v>
      </c>
      <c r="FH5" s="8" t="s">
        <v>1113</v>
      </c>
      <c r="FI5" s="8" t="s">
        <v>1113</v>
      </c>
      <c r="FJ5" s="8" t="s">
        <v>1113</v>
      </c>
      <c r="FK5" s="8" t="s">
        <v>1113</v>
      </c>
      <c r="FL5" s="8" t="s">
        <v>1113</v>
      </c>
      <c r="FM5" s="8" t="s">
        <v>1113</v>
      </c>
      <c r="FN5" s="8" t="s">
        <v>1113</v>
      </c>
      <c r="FO5" s="8" t="s">
        <v>1113</v>
      </c>
      <c r="FP5" s="8" t="s">
        <v>1113</v>
      </c>
      <c r="FQ5" s="8" t="s">
        <v>1113</v>
      </c>
      <c r="FR5" s="8" t="s">
        <v>1113</v>
      </c>
      <c r="FS5" s="8" t="s">
        <v>1113</v>
      </c>
      <c r="FT5" s="8" t="s">
        <v>1113</v>
      </c>
      <c r="FU5" s="8" t="s">
        <v>1113</v>
      </c>
      <c r="FV5" s="8" t="s">
        <v>1113</v>
      </c>
      <c r="FW5" s="8" t="s">
        <v>1113</v>
      </c>
      <c r="FX5" s="8" t="s">
        <v>1113</v>
      </c>
      <c r="FY5" s="8" t="s">
        <v>1113</v>
      </c>
      <c r="FZ5" s="8" t="s">
        <v>1113</v>
      </c>
      <c r="GA5" s="8" t="s">
        <v>1113</v>
      </c>
      <c r="GB5" s="8" t="s">
        <v>1113</v>
      </c>
      <c r="GC5" s="8" t="s">
        <v>1113</v>
      </c>
      <c r="GD5" s="8" t="s">
        <v>1113</v>
      </c>
      <c r="GE5" s="8" t="s">
        <v>1113</v>
      </c>
      <c r="GF5" s="8" t="s">
        <v>1113</v>
      </c>
      <c r="GG5" s="8" t="s">
        <v>1113</v>
      </c>
      <c r="GH5" s="8" t="s">
        <v>1113</v>
      </c>
      <c r="GI5" s="8" t="s">
        <v>1113</v>
      </c>
      <c r="GJ5" s="8" t="s">
        <v>1113</v>
      </c>
      <c r="GK5" s="8" t="s">
        <v>1113</v>
      </c>
      <c r="GL5" s="8" t="s">
        <v>1113</v>
      </c>
      <c r="GM5" s="8" t="s">
        <v>1113</v>
      </c>
      <c r="GN5" s="8" t="s">
        <v>1113</v>
      </c>
      <c r="GO5" s="8" t="s">
        <v>1113</v>
      </c>
      <c r="GP5" s="8" t="s">
        <v>1113</v>
      </c>
      <c r="GQ5" s="8" t="s">
        <v>1113</v>
      </c>
      <c r="GR5" s="8" t="s">
        <v>1113</v>
      </c>
      <c r="GS5" s="8" t="s">
        <v>1113</v>
      </c>
      <c r="GT5" s="8" t="s">
        <v>1113</v>
      </c>
      <c r="GU5" s="8" t="s">
        <v>1113</v>
      </c>
      <c r="GV5" s="8" t="s">
        <v>1113</v>
      </c>
      <c r="GW5" s="8" t="s">
        <v>1113</v>
      </c>
      <c r="GX5" s="8" t="s">
        <v>1113</v>
      </c>
      <c r="GY5" s="8" t="s">
        <v>1113</v>
      </c>
      <c r="GZ5" s="8" t="s">
        <v>1113</v>
      </c>
      <c r="HA5" s="8" t="s">
        <v>1113</v>
      </c>
      <c r="HB5" s="8" t="s">
        <v>1113</v>
      </c>
      <c r="HC5" s="8" t="s">
        <v>1113</v>
      </c>
      <c r="HD5" s="8" t="s">
        <v>1113</v>
      </c>
      <c r="HE5" s="8" t="s">
        <v>1113</v>
      </c>
      <c r="HF5" s="8" t="s">
        <v>1113</v>
      </c>
      <c r="HG5" s="8" t="s">
        <v>1113</v>
      </c>
      <c r="HH5" s="8" t="s">
        <v>1113</v>
      </c>
      <c r="HI5" s="8" t="s">
        <v>1113</v>
      </c>
      <c r="HJ5" s="8" t="s">
        <v>1113</v>
      </c>
      <c r="HK5" s="8" t="s">
        <v>1113</v>
      </c>
      <c r="HL5" s="8" t="s">
        <v>1113</v>
      </c>
      <c r="HM5" s="8" t="s">
        <v>1113</v>
      </c>
      <c r="HN5" s="8" t="s">
        <v>1113</v>
      </c>
      <c r="HO5" s="8" t="s">
        <v>1113</v>
      </c>
      <c r="HP5" s="8" t="s">
        <v>1113</v>
      </c>
      <c r="HQ5" s="8" t="s">
        <v>1113</v>
      </c>
      <c r="HR5" s="8" t="s">
        <v>1113</v>
      </c>
      <c r="HS5" s="8" t="s">
        <v>1113</v>
      </c>
      <c r="HT5" s="8" t="s">
        <v>1113</v>
      </c>
      <c r="HU5" s="8" t="s">
        <v>1113</v>
      </c>
      <c r="HV5" s="8" t="s">
        <v>1113</v>
      </c>
      <c r="HW5" s="8" t="s">
        <v>1113</v>
      </c>
      <c r="HX5" s="8" t="s">
        <v>1113</v>
      </c>
      <c r="HY5" s="8" t="s">
        <v>1113</v>
      </c>
      <c r="HZ5" s="8" t="s">
        <v>1113</v>
      </c>
      <c r="IA5" s="8" t="s">
        <v>1113</v>
      </c>
      <c r="IB5" s="8" t="s">
        <v>1113</v>
      </c>
      <c r="IC5" s="8" t="s">
        <v>1113</v>
      </c>
      <c r="ID5" s="8" t="s">
        <v>1113</v>
      </c>
      <c r="IE5" s="8" t="s">
        <v>1113</v>
      </c>
      <c r="IF5" s="8" t="s">
        <v>1113</v>
      </c>
      <c r="IG5" s="8" t="s">
        <v>1113</v>
      </c>
      <c r="IH5" s="8" t="s">
        <v>1113</v>
      </c>
      <c r="II5" s="8" t="s">
        <v>1113</v>
      </c>
      <c r="IJ5" s="8" t="s">
        <v>1113</v>
      </c>
      <c r="IK5" s="8" t="s">
        <v>1113</v>
      </c>
      <c r="IL5" s="8" t="s">
        <v>1113</v>
      </c>
      <c r="IM5" s="8" t="s">
        <v>1113</v>
      </c>
      <c r="IN5" s="8" t="s">
        <v>1113</v>
      </c>
      <c r="IO5" s="8" t="s">
        <v>1113</v>
      </c>
      <c r="IP5" s="8" t="s">
        <v>1113</v>
      </c>
      <c r="IQ5" s="8" t="s">
        <v>1113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  <c r="AV8" s="6">
        <v>45323</v>
      </c>
      <c r="AW8" s="6">
        <v>45323</v>
      </c>
      <c r="AX8" s="6">
        <v>45323</v>
      </c>
      <c r="AY8" s="6">
        <v>45323</v>
      </c>
      <c r="AZ8" s="6">
        <v>45323</v>
      </c>
      <c r="BA8" s="6">
        <v>45323</v>
      </c>
      <c r="BB8" s="6">
        <v>45323</v>
      </c>
      <c r="BC8" s="6">
        <v>45323</v>
      </c>
      <c r="BD8" s="6">
        <v>45323</v>
      </c>
      <c r="BE8" s="6">
        <v>45323</v>
      </c>
      <c r="BF8" s="6">
        <v>45323</v>
      </c>
      <c r="BG8" s="6">
        <v>45323</v>
      </c>
      <c r="BH8" s="6">
        <v>45323</v>
      </c>
      <c r="BI8" s="6">
        <v>45323</v>
      </c>
      <c r="BJ8" s="6">
        <v>45323</v>
      </c>
      <c r="BK8" s="6">
        <v>45323</v>
      </c>
      <c r="BL8" s="6">
        <v>45323</v>
      </c>
      <c r="BM8" s="6">
        <v>45323</v>
      </c>
      <c r="BN8" s="6">
        <v>45323</v>
      </c>
      <c r="BO8" s="6">
        <v>45323</v>
      </c>
      <c r="BP8" s="6">
        <v>45323</v>
      </c>
      <c r="BQ8" s="6">
        <v>45323</v>
      </c>
      <c r="BR8" s="6">
        <v>45323</v>
      </c>
      <c r="BS8" s="6">
        <v>45323</v>
      </c>
      <c r="BT8" s="6">
        <v>45323</v>
      </c>
      <c r="BU8" s="6">
        <v>45323</v>
      </c>
      <c r="BV8" s="6">
        <v>45323</v>
      </c>
      <c r="BW8" s="6">
        <v>45323</v>
      </c>
      <c r="BX8" s="6">
        <v>45323</v>
      </c>
      <c r="BY8" s="6">
        <v>45323</v>
      </c>
      <c r="BZ8" s="6">
        <v>45323</v>
      </c>
      <c r="CA8" s="6">
        <v>45323</v>
      </c>
      <c r="CB8" s="6">
        <v>45323</v>
      </c>
      <c r="CC8" s="6">
        <v>45323</v>
      </c>
      <c r="CD8" s="6">
        <v>45323</v>
      </c>
      <c r="CE8" s="6">
        <v>45323</v>
      </c>
      <c r="CF8" s="6">
        <v>45323</v>
      </c>
      <c r="CG8" s="6">
        <v>45323</v>
      </c>
      <c r="CH8" s="6">
        <v>45323</v>
      </c>
      <c r="CI8" s="6">
        <v>45323</v>
      </c>
      <c r="CJ8" s="6">
        <v>45323</v>
      </c>
      <c r="CK8" s="6">
        <v>45323</v>
      </c>
      <c r="CL8" s="6">
        <v>45323</v>
      </c>
      <c r="CM8" s="6">
        <v>45323</v>
      </c>
      <c r="CN8" s="6">
        <v>45323</v>
      </c>
      <c r="CO8" s="6">
        <v>45323</v>
      </c>
      <c r="CP8" s="6">
        <v>45323</v>
      </c>
      <c r="CQ8" s="6">
        <v>45323</v>
      </c>
      <c r="CR8" s="6">
        <v>45323</v>
      </c>
      <c r="CS8" s="6">
        <v>45323</v>
      </c>
      <c r="CT8" s="6">
        <v>45323</v>
      </c>
      <c r="CU8" s="6">
        <v>45323</v>
      </c>
      <c r="CV8" s="6">
        <v>45323</v>
      </c>
      <c r="CW8" s="6">
        <v>45323</v>
      </c>
      <c r="CX8" s="6">
        <v>45323</v>
      </c>
      <c r="CY8" s="6">
        <v>45323</v>
      </c>
      <c r="CZ8" s="6">
        <v>45323</v>
      </c>
      <c r="DA8" s="6">
        <v>45323</v>
      </c>
      <c r="DB8" s="6">
        <v>45323</v>
      </c>
      <c r="DC8" s="6">
        <v>45323</v>
      </c>
      <c r="DD8" s="6">
        <v>45323</v>
      </c>
      <c r="DE8" s="6">
        <v>45323</v>
      </c>
      <c r="DF8" s="6">
        <v>45323</v>
      </c>
      <c r="DG8" s="6">
        <v>45323</v>
      </c>
      <c r="DH8" s="6">
        <v>45323</v>
      </c>
      <c r="DI8" s="6">
        <v>45323</v>
      </c>
      <c r="DJ8" s="6">
        <v>45323</v>
      </c>
      <c r="DK8" s="6">
        <v>45323</v>
      </c>
      <c r="DL8" s="6">
        <v>45323</v>
      </c>
      <c r="DM8" s="6">
        <v>45323</v>
      </c>
      <c r="DN8" s="6">
        <v>45323</v>
      </c>
      <c r="DO8" s="6">
        <v>45323</v>
      </c>
      <c r="DP8" s="6">
        <v>45323</v>
      </c>
      <c r="DQ8" s="6">
        <v>45323</v>
      </c>
      <c r="DR8" s="6">
        <v>45323</v>
      </c>
      <c r="DS8" s="6">
        <v>45323</v>
      </c>
      <c r="DT8" s="6">
        <v>45323</v>
      </c>
      <c r="DU8" s="6">
        <v>45323</v>
      </c>
      <c r="DV8" s="6">
        <v>45323</v>
      </c>
      <c r="DW8" s="6">
        <v>45323</v>
      </c>
      <c r="DX8" s="6">
        <v>45323</v>
      </c>
      <c r="DY8" s="6">
        <v>45323</v>
      </c>
      <c r="DZ8" s="6">
        <v>45323</v>
      </c>
      <c r="EA8" s="6">
        <v>45323</v>
      </c>
      <c r="EB8" s="6">
        <v>45323</v>
      </c>
      <c r="EC8" s="6">
        <v>45323</v>
      </c>
      <c r="ED8" s="6">
        <v>45323</v>
      </c>
      <c r="EE8" s="6">
        <v>45323</v>
      </c>
      <c r="EF8" s="6">
        <v>45323</v>
      </c>
      <c r="EG8" s="6">
        <v>45323</v>
      </c>
      <c r="EH8" s="6">
        <v>45323</v>
      </c>
      <c r="EI8" s="6">
        <v>45323</v>
      </c>
      <c r="EJ8" s="6">
        <v>45323</v>
      </c>
      <c r="EK8" s="6">
        <v>45323</v>
      </c>
      <c r="EL8" s="6">
        <v>45323</v>
      </c>
      <c r="EM8" s="6">
        <v>45323</v>
      </c>
      <c r="EN8" s="6">
        <v>45323</v>
      </c>
      <c r="EO8" s="6">
        <v>45323</v>
      </c>
      <c r="EP8" s="6">
        <v>45323</v>
      </c>
      <c r="EQ8" s="6">
        <v>45323</v>
      </c>
      <c r="ER8" s="6">
        <v>45323</v>
      </c>
      <c r="ES8" s="6">
        <v>45323</v>
      </c>
      <c r="ET8" s="6">
        <v>45323</v>
      </c>
      <c r="EU8" s="6">
        <v>45323</v>
      </c>
      <c r="EV8" s="6">
        <v>45323</v>
      </c>
      <c r="EW8" s="6">
        <v>45323</v>
      </c>
      <c r="EX8" s="6">
        <v>45323</v>
      </c>
      <c r="EY8" s="6">
        <v>45323</v>
      </c>
      <c r="EZ8" s="6">
        <v>45323</v>
      </c>
      <c r="FA8" s="6">
        <v>45323</v>
      </c>
      <c r="FB8" s="6">
        <v>45323</v>
      </c>
      <c r="FC8" s="6">
        <v>45323</v>
      </c>
      <c r="FD8" s="6">
        <v>45323</v>
      </c>
      <c r="FE8" s="6">
        <v>45323</v>
      </c>
      <c r="FF8" s="6">
        <v>45323</v>
      </c>
      <c r="FG8" s="6">
        <v>45323</v>
      </c>
      <c r="FH8" s="6">
        <v>45323</v>
      </c>
      <c r="FI8" s="6">
        <v>45323</v>
      </c>
      <c r="FJ8" s="6">
        <v>45323</v>
      </c>
      <c r="FK8" s="6">
        <v>45323</v>
      </c>
      <c r="FL8" s="6">
        <v>45323</v>
      </c>
      <c r="FM8" s="6">
        <v>45323</v>
      </c>
      <c r="FN8" s="6">
        <v>45323</v>
      </c>
      <c r="FO8" s="6">
        <v>45323</v>
      </c>
      <c r="FP8" s="6">
        <v>45323</v>
      </c>
      <c r="FQ8" s="6">
        <v>45323</v>
      </c>
      <c r="FR8" s="6">
        <v>45323</v>
      </c>
      <c r="FS8" s="6">
        <v>45323</v>
      </c>
      <c r="FT8" s="6">
        <v>45323</v>
      </c>
      <c r="FU8" s="6">
        <v>45323</v>
      </c>
      <c r="FV8" s="6">
        <v>45323</v>
      </c>
      <c r="FW8" s="6">
        <v>45323</v>
      </c>
      <c r="FX8" s="6">
        <v>45323</v>
      </c>
      <c r="FY8" s="6">
        <v>45323</v>
      </c>
      <c r="FZ8" s="6">
        <v>45323</v>
      </c>
      <c r="GA8" s="6">
        <v>45323</v>
      </c>
      <c r="GB8" s="6">
        <v>45323</v>
      </c>
      <c r="GC8" s="6">
        <v>45323</v>
      </c>
      <c r="GD8" s="6">
        <v>45323</v>
      </c>
      <c r="GE8" s="6">
        <v>45323</v>
      </c>
      <c r="GF8" s="6">
        <v>45323</v>
      </c>
      <c r="GG8" s="6">
        <v>45323</v>
      </c>
      <c r="GH8" s="6">
        <v>45323</v>
      </c>
      <c r="GI8" s="6">
        <v>45323</v>
      </c>
      <c r="GJ8" s="6">
        <v>45323</v>
      </c>
      <c r="GK8" s="6">
        <v>45323</v>
      </c>
      <c r="GL8" s="6">
        <v>45323</v>
      </c>
      <c r="GM8" s="6">
        <v>45323</v>
      </c>
      <c r="GN8" s="6">
        <v>45323</v>
      </c>
      <c r="GO8" s="6">
        <v>45323</v>
      </c>
      <c r="GP8" s="6">
        <v>45323</v>
      </c>
      <c r="GQ8" s="6">
        <v>45323</v>
      </c>
      <c r="GR8" s="6">
        <v>45323</v>
      </c>
      <c r="GS8" s="6">
        <v>45323</v>
      </c>
      <c r="GT8" s="6">
        <v>45323</v>
      </c>
      <c r="GU8" s="6">
        <v>45323</v>
      </c>
      <c r="GV8" s="6">
        <v>45323</v>
      </c>
      <c r="GW8" s="6">
        <v>45323</v>
      </c>
      <c r="GX8" s="6">
        <v>45323</v>
      </c>
      <c r="GY8" s="6">
        <v>45323</v>
      </c>
      <c r="GZ8" s="6">
        <v>45323</v>
      </c>
      <c r="HA8" s="6">
        <v>45323</v>
      </c>
      <c r="HB8" s="6">
        <v>45323</v>
      </c>
      <c r="HC8" s="6">
        <v>45323</v>
      </c>
      <c r="HD8" s="6">
        <v>45323</v>
      </c>
      <c r="HE8" s="6">
        <v>45323</v>
      </c>
      <c r="HF8" s="6">
        <v>45323</v>
      </c>
      <c r="HG8" s="6">
        <v>45323</v>
      </c>
      <c r="HH8" s="6">
        <v>45323</v>
      </c>
      <c r="HI8" s="6">
        <v>45323</v>
      </c>
      <c r="HJ8" s="6">
        <v>45323</v>
      </c>
      <c r="HK8" s="6">
        <v>45323</v>
      </c>
      <c r="HL8" s="6">
        <v>45323</v>
      </c>
      <c r="HM8" s="6">
        <v>45323</v>
      </c>
      <c r="HN8" s="6">
        <v>45323</v>
      </c>
      <c r="HO8" s="6">
        <v>45323</v>
      </c>
      <c r="HP8" s="6">
        <v>45323</v>
      </c>
      <c r="HQ8" s="6">
        <v>45323</v>
      </c>
      <c r="HR8" s="6">
        <v>45323</v>
      </c>
      <c r="HS8" s="6">
        <v>45323</v>
      </c>
      <c r="HT8" s="6">
        <v>45323</v>
      </c>
      <c r="HU8" s="6">
        <v>45323</v>
      </c>
      <c r="HV8" s="6">
        <v>45323</v>
      </c>
      <c r="HW8" s="6">
        <v>45323</v>
      </c>
      <c r="HX8" s="6">
        <v>45323</v>
      </c>
      <c r="HY8" s="6">
        <v>45323</v>
      </c>
      <c r="HZ8" s="6">
        <v>45323</v>
      </c>
      <c r="IA8" s="6">
        <v>45323</v>
      </c>
      <c r="IB8" s="6">
        <v>45323</v>
      </c>
      <c r="IC8" s="6">
        <v>45323</v>
      </c>
      <c r="ID8" s="6">
        <v>45323</v>
      </c>
      <c r="IE8" s="6">
        <v>45323</v>
      </c>
      <c r="IF8" s="6">
        <v>45323</v>
      </c>
      <c r="IG8" s="6">
        <v>45323</v>
      </c>
      <c r="IH8" s="6">
        <v>45323</v>
      </c>
      <c r="II8" s="6">
        <v>45323</v>
      </c>
      <c r="IJ8" s="6">
        <v>45323</v>
      </c>
      <c r="IK8" s="6">
        <v>45323</v>
      </c>
      <c r="IL8" s="6">
        <v>45323</v>
      </c>
      <c r="IM8" s="6">
        <v>45323</v>
      </c>
      <c r="IN8" s="6">
        <v>45323</v>
      </c>
      <c r="IO8" s="6">
        <v>45323</v>
      </c>
      <c r="IP8" s="6">
        <v>45323</v>
      </c>
      <c r="IQ8" s="6">
        <v>45323</v>
      </c>
    </row>
    <row r="9" spans="1:251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  <c r="AV9" s="1">
        <v>10</v>
      </c>
      <c r="AW9" s="1">
        <v>10</v>
      </c>
      <c r="AX9" s="1">
        <v>10</v>
      </c>
      <c r="AY9" s="1">
        <v>10</v>
      </c>
      <c r="AZ9" s="1">
        <v>10</v>
      </c>
      <c r="BA9" s="1">
        <v>10</v>
      </c>
      <c r="BB9" s="1">
        <v>10</v>
      </c>
      <c r="BC9" s="1">
        <v>10</v>
      </c>
      <c r="BD9" s="1">
        <v>10</v>
      </c>
      <c r="BE9" s="1">
        <v>10</v>
      </c>
      <c r="BF9" s="1">
        <v>10</v>
      </c>
      <c r="BG9" s="1">
        <v>10</v>
      </c>
      <c r="BH9" s="1">
        <v>10</v>
      </c>
      <c r="BI9" s="1">
        <v>10</v>
      </c>
      <c r="BJ9" s="1">
        <v>10</v>
      </c>
      <c r="BK9" s="1">
        <v>10</v>
      </c>
      <c r="BL9" s="1">
        <v>10</v>
      </c>
      <c r="BM9" s="1">
        <v>10</v>
      </c>
      <c r="BN9" s="1">
        <v>10</v>
      </c>
      <c r="BO9" s="1">
        <v>10</v>
      </c>
      <c r="BP9" s="1">
        <v>10</v>
      </c>
      <c r="BQ9" s="1">
        <v>10</v>
      </c>
      <c r="BR9" s="1">
        <v>10</v>
      </c>
      <c r="BS9" s="1">
        <v>10</v>
      </c>
      <c r="BT9" s="1">
        <v>10</v>
      </c>
      <c r="BU9" s="1">
        <v>10</v>
      </c>
      <c r="BV9" s="1">
        <v>10</v>
      </c>
      <c r="BW9" s="1">
        <v>10</v>
      </c>
      <c r="BX9" s="1">
        <v>10</v>
      </c>
      <c r="BY9" s="1">
        <v>10</v>
      </c>
      <c r="BZ9" s="1">
        <v>10</v>
      </c>
      <c r="CA9" s="1">
        <v>10</v>
      </c>
      <c r="CB9" s="1">
        <v>10</v>
      </c>
      <c r="CC9" s="1">
        <v>10</v>
      </c>
      <c r="CD9" s="1">
        <v>10</v>
      </c>
      <c r="CE9" s="1">
        <v>10</v>
      </c>
      <c r="CF9" s="1">
        <v>10</v>
      </c>
      <c r="CG9" s="1">
        <v>10</v>
      </c>
      <c r="CH9" s="1">
        <v>10</v>
      </c>
      <c r="CI9" s="1">
        <v>10</v>
      </c>
      <c r="CJ9" s="1">
        <v>10</v>
      </c>
      <c r="CK9" s="1">
        <v>10</v>
      </c>
      <c r="CL9" s="1">
        <v>10</v>
      </c>
      <c r="CM9" s="1">
        <v>10</v>
      </c>
      <c r="CN9" s="1">
        <v>10</v>
      </c>
      <c r="CO9" s="1">
        <v>10</v>
      </c>
      <c r="CP9" s="1">
        <v>10</v>
      </c>
      <c r="CQ9" s="1">
        <v>10</v>
      </c>
      <c r="CR9" s="1">
        <v>10</v>
      </c>
      <c r="CS9" s="1">
        <v>10</v>
      </c>
      <c r="CT9" s="1">
        <v>10</v>
      </c>
      <c r="CU9" s="1">
        <v>10</v>
      </c>
      <c r="CV9" s="1">
        <v>10</v>
      </c>
      <c r="CW9" s="1">
        <v>10</v>
      </c>
      <c r="CX9" s="1">
        <v>10</v>
      </c>
      <c r="CY9" s="1">
        <v>10</v>
      </c>
      <c r="CZ9" s="1">
        <v>10</v>
      </c>
      <c r="DA9" s="1">
        <v>10</v>
      </c>
      <c r="DB9" s="1">
        <v>10</v>
      </c>
      <c r="DC9" s="1">
        <v>10</v>
      </c>
      <c r="DD9" s="1">
        <v>10</v>
      </c>
      <c r="DE9" s="1">
        <v>10</v>
      </c>
      <c r="DF9" s="1">
        <v>10</v>
      </c>
      <c r="DG9" s="1">
        <v>10</v>
      </c>
      <c r="DH9" s="1">
        <v>10</v>
      </c>
      <c r="DI9" s="1">
        <v>10</v>
      </c>
      <c r="DJ9" s="1">
        <v>10</v>
      </c>
      <c r="DK9" s="1">
        <v>10</v>
      </c>
      <c r="DL9" s="1">
        <v>10</v>
      </c>
      <c r="DM9" s="1">
        <v>10</v>
      </c>
      <c r="DN9" s="1">
        <v>10</v>
      </c>
      <c r="DO9" s="1">
        <v>10</v>
      </c>
      <c r="DP9" s="1">
        <v>10</v>
      </c>
      <c r="DQ9" s="1">
        <v>10</v>
      </c>
      <c r="DR9" s="1">
        <v>10</v>
      </c>
      <c r="DS9" s="1">
        <v>10</v>
      </c>
      <c r="DT9" s="1">
        <v>10</v>
      </c>
      <c r="DU9" s="1">
        <v>10</v>
      </c>
      <c r="DV9" s="1">
        <v>10</v>
      </c>
      <c r="DW9" s="1">
        <v>10</v>
      </c>
      <c r="DX9" s="1">
        <v>10</v>
      </c>
      <c r="DY9" s="1">
        <v>10</v>
      </c>
      <c r="DZ9" s="1">
        <v>10</v>
      </c>
      <c r="EA9" s="1">
        <v>10</v>
      </c>
      <c r="EB9" s="1">
        <v>10</v>
      </c>
      <c r="EC9" s="1">
        <v>10</v>
      </c>
      <c r="ED9" s="1">
        <v>10</v>
      </c>
      <c r="EE9" s="1">
        <v>10</v>
      </c>
      <c r="EF9" s="1">
        <v>10</v>
      </c>
      <c r="EG9" s="1">
        <v>10</v>
      </c>
      <c r="EH9" s="1">
        <v>10</v>
      </c>
      <c r="EI9" s="1">
        <v>10</v>
      </c>
      <c r="EJ9" s="1">
        <v>10</v>
      </c>
      <c r="EK9" s="1">
        <v>10</v>
      </c>
      <c r="EL9" s="1">
        <v>10</v>
      </c>
      <c r="EM9" s="1">
        <v>10</v>
      </c>
      <c r="EN9" s="1">
        <v>10</v>
      </c>
      <c r="EO9" s="1">
        <v>10</v>
      </c>
      <c r="EP9" s="1">
        <v>10</v>
      </c>
      <c r="EQ9" s="1">
        <v>10</v>
      </c>
      <c r="ER9" s="1">
        <v>10</v>
      </c>
      <c r="ES9" s="1">
        <v>10</v>
      </c>
      <c r="ET9" s="1">
        <v>10</v>
      </c>
      <c r="EU9" s="1">
        <v>10</v>
      </c>
      <c r="EV9" s="1">
        <v>10</v>
      </c>
      <c r="EW9" s="1">
        <v>10</v>
      </c>
      <c r="EX9" s="1">
        <v>10</v>
      </c>
      <c r="EY9" s="1">
        <v>10</v>
      </c>
      <c r="EZ9" s="1">
        <v>10</v>
      </c>
      <c r="FA9" s="1">
        <v>10</v>
      </c>
      <c r="FB9" s="1">
        <v>10</v>
      </c>
      <c r="FC9" s="1">
        <v>10</v>
      </c>
      <c r="FD9" s="1">
        <v>10</v>
      </c>
      <c r="FE9" s="1">
        <v>10</v>
      </c>
      <c r="FF9" s="1">
        <v>10</v>
      </c>
      <c r="FG9" s="1">
        <v>10</v>
      </c>
      <c r="FH9" s="1">
        <v>10</v>
      </c>
      <c r="FI9" s="1">
        <v>10</v>
      </c>
      <c r="FJ9" s="1">
        <v>10</v>
      </c>
      <c r="FK9" s="1">
        <v>10</v>
      </c>
      <c r="FL9" s="1">
        <v>10</v>
      </c>
      <c r="FM9" s="1">
        <v>10</v>
      </c>
      <c r="FN9" s="1">
        <v>10</v>
      </c>
      <c r="FO9" s="1">
        <v>10</v>
      </c>
      <c r="FP9" s="1">
        <v>10</v>
      </c>
      <c r="FQ9" s="1">
        <v>10</v>
      </c>
      <c r="FR9" s="1">
        <v>10</v>
      </c>
      <c r="FS9" s="1">
        <v>10</v>
      </c>
      <c r="FT9" s="1">
        <v>10</v>
      </c>
      <c r="FU9" s="1">
        <v>10</v>
      </c>
      <c r="FV9" s="1">
        <v>10</v>
      </c>
      <c r="FW9" s="1">
        <v>10</v>
      </c>
      <c r="FX9" s="1">
        <v>10</v>
      </c>
      <c r="FY9" s="1">
        <v>10</v>
      </c>
      <c r="FZ9" s="1">
        <v>10</v>
      </c>
      <c r="GA9" s="1">
        <v>10</v>
      </c>
      <c r="GB9" s="1">
        <v>10</v>
      </c>
      <c r="GC9" s="1">
        <v>10</v>
      </c>
      <c r="GD9" s="1">
        <v>10</v>
      </c>
      <c r="GE9" s="1">
        <v>10</v>
      </c>
      <c r="GF9" s="1">
        <v>10</v>
      </c>
      <c r="GG9" s="1">
        <v>10</v>
      </c>
      <c r="GH9" s="1">
        <v>10</v>
      </c>
      <c r="GI9" s="1">
        <v>10</v>
      </c>
      <c r="GJ9" s="1">
        <v>10</v>
      </c>
      <c r="GK9" s="1">
        <v>10</v>
      </c>
      <c r="GL9" s="1">
        <v>10</v>
      </c>
      <c r="GM9" s="1">
        <v>10</v>
      </c>
      <c r="GN9" s="1">
        <v>10</v>
      </c>
      <c r="GO9" s="1">
        <v>10</v>
      </c>
      <c r="GP9" s="1">
        <v>10</v>
      </c>
      <c r="GQ9" s="1">
        <v>10</v>
      </c>
      <c r="GR9" s="1">
        <v>10</v>
      </c>
      <c r="GS9" s="1">
        <v>10</v>
      </c>
      <c r="GT9" s="1">
        <v>10</v>
      </c>
      <c r="GU9" s="1">
        <v>10</v>
      </c>
      <c r="GV9" s="1">
        <v>10</v>
      </c>
      <c r="GW9" s="1">
        <v>10</v>
      </c>
      <c r="GX9" s="1">
        <v>10</v>
      </c>
      <c r="GY9" s="1">
        <v>10</v>
      </c>
      <c r="GZ9" s="1">
        <v>10</v>
      </c>
      <c r="HA9" s="1">
        <v>10</v>
      </c>
      <c r="HB9" s="1">
        <v>10</v>
      </c>
      <c r="HC9" s="1">
        <v>10</v>
      </c>
      <c r="HD9" s="1">
        <v>10</v>
      </c>
      <c r="HE9" s="1">
        <v>10</v>
      </c>
      <c r="HF9" s="1">
        <v>10</v>
      </c>
      <c r="HG9" s="1">
        <v>10</v>
      </c>
      <c r="HH9" s="1">
        <v>10</v>
      </c>
      <c r="HI9" s="1">
        <v>10</v>
      </c>
      <c r="HJ9" s="1">
        <v>10</v>
      </c>
      <c r="HK9" s="1">
        <v>10</v>
      </c>
      <c r="HL9" s="1">
        <v>10</v>
      </c>
      <c r="HM9" s="1">
        <v>10</v>
      </c>
      <c r="HN9" s="1">
        <v>10</v>
      </c>
      <c r="HO9" s="1">
        <v>10</v>
      </c>
      <c r="HP9" s="1">
        <v>10</v>
      </c>
      <c r="HQ9" s="1">
        <v>10</v>
      </c>
      <c r="HR9" s="1">
        <v>10</v>
      </c>
      <c r="HS9" s="1">
        <v>10</v>
      </c>
      <c r="HT9" s="1">
        <v>10</v>
      </c>
      <c r="HU9" s="1">
        <v>10</v>
      </c>
      <c r="HV9" s="1">
        <v>10</v>
      </c>
      <c r="HW9" s="1">
        <v>10</v>
      </c>
      <c r="HX9" s="1">
        <v>10</v>
      </c>
      <c r="HY9" s="1">
        <v>10</v>
      </c>
      <c r="HZ9" s="1">
        <v>10</v>
      </c>
      <c r="IA9" s="1">
        <v>10</v>
      </c>
      <c r="IB9" s="1">
        <v>10</v>
      </c>
      <c r="IC9" s="1">
        <v>10</v>
      </c>
      <c r="ID9" s="1">
        <v>10</v>
      </c>
      <c r="IE9" s="1">
        <v>10</v>
      </c>
      <c r="IF9" s="1">
        <v>10</v>
      </c>
      <c r="IG9" s="1">
        <v>10</v>
      </c>
      <c r="IH9" s="1">
        <v>10</v>
      </c>
      <c r="II9" s="1">
        <v>10</v>
      </c>
      <c r="IJ9" s="1">
        <v>10</v>
      </c>
      <c r="IK9" s="1">
        <v>10</v>
      </c>
      <c r="IL9" s="1">
        <v>10</v>
      </c>
      <c r="IM9" s="1">
        <v>10</v>
      </c>
      <c r="IN9" s="1">
        <v>10</v>
      </c>
      <c r="IO9" s="1">
        <v>10</v>
      </c>
      <c r="IP9" s="1">
        <v>10</v>
      </c>
      <c r="IQ9" s="1">
        <v>10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61.585999999999999</v>
      </c>
      <c r="C11" s="9">
        <v>82.873999999999995</v>
      </c>
      <c r="D11" s="9">
        <v>113.748</v>
      </c>
      <c r="E11" s="9">
        <v>38.040999999999997</v>
      </c>
      <c r="F11" s="9">
        <v>75.706999999999994</v>
      </c>
      <c r="G11" s="9">
        <v>28.771999999999998</v>
      </c>
      <c r="H11" s="9">
        <v>8.6180000000000003</v>
      </c>
      <c r="I11" s="9">
        <v>20.154</v>
      </c>
      <c r="J11" s="9">
        <v>14.366</v>
      </c>
      <c r="K11" s="9">
        <v>5.3040000000000003</v>
      </c>
      <c r="L11" s="9">
        <v>9.0619999999999994</v>
      </c>
      <c r="M11" s="9">
        <v>14.407</v>
      </c>
      <c r="N11" s="9">
        <v>3.3140000000000001</v>
      </c>
      <c r="O11" s="9">
        <v>11.092000000000001</v>
      </c>
      <c r="P11" s="9">
        <v>23.023</v>
      </c>
      <c r="Q11" s="9">
        <v>5.9729999999999999</v>
      </c>
      <c r="R11" s="9">
        <v>17.05</v>
      </c>
      <c r="S11" s="9">
        <v>6.5469999999999997</v>
      </c>
      <c r="T11" s="9">
        <v>1.333</v>
      </c>
      <c r="U11" s="9">
        <v>5.2140000000000004</v>
      </c>
      <c r="V11" s="9">
        <v>16.475999999999999</v>
      </c>
      <c r="W11" s="9">
        <v>4.6399999999999997</v>
      </c>
      <c r="X11" s="9">
        <v>11.836</v>
      </c>
      <c r="Y11" s="9">
        <v>287.06799999999998</v>
      </c>
      <c r="Z11" s="9">
        <v>114.405</v>
      </c>
      <c r="AA11" s="9">
        <v>172.66300000000001</v>
      </c>
      <c r="AB11" s="9">
        <v>265.38400000000001</v>
      </c>
      <c r="AC11" s="9">
        <v>103.04900000000001</v>
      </c>
      <c r="AD11" s="9">
        <v>162.334</v>
      </c>
      <c r="AE11" s="9">
        <v>134.108</v>
      </c>
      <c r="AF11" s="9">
        <v>53.613999999999997</v>
      </c>
      <c r="AG11" s="9">
        <v>80.494</v>
      </c>
      <c r="AH11" s="9">
        <v>131.27500000000001</v>
      </c>
      <c r="AI11" s="9">
        <v>49.435000000000002</v>
      </c>
      <c r="AJ11" s="9">
        <v>81.84</v>
      </c>
      <c r="AK11" s="9">
        <v>231.524</v>
      </c>
      <c r="AL11" s="9">
        <v>91.346000000000004</v>
      </c>
      <c r="AM11" s="9">
        <v>140.178</v>
      </c>
      <c r="AN11" s="9">
        <v>117.753</v>
      </c>
      <c r="AO11" s="9">
        <v>47.533000000000001</v>
      </c>
      <c r="AP11" s="9">
        <v>70.22</v>
      </c>
      <c r="AQ11" s="9">
        <v>113.77200000000001</v>
      </c>
      <c r="AR11" s="9">
        <v>43.813000000000002</v>
      </c>
      <c r="AS11" s="9">
        <v>69.957999999999998</v>
      </c>
      <c r="AT11" s="9">
        <v>33.859000000000002</v>
      </c>
      <c r="AU11" s="9">
        <v>11.702999999999999</v>
      </c>
      <c r="AV11" s="9">
        <v>22.155999999999999</v>
      </c>
      <c r="AW11" s="9">
        <v>16.355</v>
      </c>
      <c r="AX11" s="9">
        <v>6.0810000000000004</v>
      </c>
      <c r="AY11" s="9">
        <v>10.273999999999999</v>
      </c>
      <c r="AZ11" s="9">
        <v>17.504000000000001</v>
      </c>
      <c r="BA11" s="9">
        <v>5.6219999999999999</v>
      </c>
      <c r="BB11" s="9">
        <v>11.882</v>
      </c>
      <c r="BC11" s="9">
        <v>21.684000000000001</v>
      </c>
      <c r="BD11" s="9">
        <v>11.355</v>
      </c>
      <c r="BE11" s="9">
        <v>10.329000000000001</v>
      </c>
      <c r="BF11" s="9">
        <v>6.6959999999999997</v>
      </c>
      <c r="BG11" s="9">
        <v>4.431</v>
      </c>
      <c r="BH11" s="9">
        <v>2.266</v>
      </c>
      <c r="BI11" s="9">
        <v>14.988</v>
      </c>
      <c r="BJ11" s="9">
        <v>6.9249999999999998</v>
      </c>
      <c r="BK11" s="9">
        <v>8.0630000000000006</v>
      </c>
      <c r="BL11" s="9">
        <v>211.99199999999999</v>
      </c>
      <c r="BM11" s="9">
        <v>80.762</v>
      </c>
      <c r="BN11" s="9">
        <v>131.22999999999999</v>
      </c>
      <c r="BO11" s="9">
        <v>202.083</v>
      </c>
      <c r="BP11" s="9">
        <v>77.837999999999994</v>
      </c>
      <c r="BQ11" s="9">
        <v>124.245</v>
      </c>
      <c r="BR11" s="9">
        <v>97.480999999999995</v>
      </c>
      <c r="BS11" s="9">
        <v>42.926000000000002</v>
      </c>
      <c r="BT11" s="9">
        <v>54.555</v>
      </c>
      <c r="BU11" s="9">
        <v>104.601</v>
      </c>
      <c r="BV11" s="9">
        <v>34.911000000000001</v>
      </c>
      <c r="BW11" s="9">
        <v>69.69</v>
      </c>
      <c r="BX11" s="9">
        <v>180.31299999999999</v>
      </c>
      <c r="BY11" s="9">
        <v>72.963999999999999</v>
      </c>
      <c r="BZ11" s="9">
        <v>107.349</v>
      </c>
      <c r="CA11" s="9">
        <v>91.921999999999997</v>
      </c>
      <c r="CB11" s="9">
        <v>41.506</v>
      </c>
      <c r="CC11" s="9">
        <v>50.415999999999997</v>
      </c>
      <c r="CD11" s="9">
        <v>88.391000000000005</v>
      </c>
      <c r="CE11" s="9">
        <v>31.457999999999998</v>
      </c>
      <c r="CF11" s="9">
        <v>56.933</v>
      </c>
      <c r="CG11" s="9">
        <v>21.77</v>
      </c>
      <c r="CH11" s="9">
        <v>4.8730000000000002</v>
      </c>
      <c r="CI11" s="9">
        <v>16.896000000000001</v>
      </c>
      <c r="CJ11" s="9">
        <v>5.56</v>
      </c>
      <c r="CK11" s="9">
        <v>1.42</v>
      </c>
      <c r="CL11" s="9">
        <v>4.1399999999999997</v>
      </c>
      <c r="CM11" s="9">
        <v>16.21</v>
      </c>
      <c r="CN11" s="9">
        <v>3.4529999999999998</v>
      </c>
      <c r="CO11" s="9">
        <v>12.757</v>
      </c>
      <c r="CP11" s="9">
        <v>9.9090000000000007</v>
      </c>
      <c r="CQ11" s="9">
        <v>2.9239999999999999</v>
      </c>
      <c r="CR11" s="9">
        <v>6.9850000000000003</v>
      </c>
      <c r="CS11" s="9">
        <v>2.4590000000000001</v>
      </c>
      <c r="CT11" s="9">
        <v>0</v>
      </c>
      <c r="CU11" s="9">
        <v>2.4590000000000001</v>
      </c>
      <c r="CV11" s="9">
        <v>7.45</v>
      </c>
      <c r="CW11" s="9">
        <v>2.9239999999999999</v>
      </c>
      <c r="CX11" s="9">
        <v>4.5259999999999998</v>
      </c>
      <c r="CY11" s="9">
        <v>74.727999999999994</v>
      </c>
      <c r="CZ11" s="9">
        <v>28.753</v>
      </c>
      <c r="DA11" s="9">
        <v>45.975000000000001</v>
      </c>
      <c r="DB11" s="9">
        <v>71.656000000000006</v>
      </c>
      <c r="DC11" s="9">
        <v>27.873999999999999</v>
      </c>
      <c r="DD11" s="9">
        <v>43.781999999999996</v>
      </c>
      <c r="DE11" s="9">
        <v>32.911999999999999</v>
      </c>
      <c r="DF11" s="9">
        <v>12.53</v>
      </c>
      <c r="DG11" s="9">
        <v>20.382000000000001</v>
      </c>
      <c r="DH11" s="9">
        <v>38.743000000000002</v>
      </c>
      <c r="DI11" s="9">
        <v>15.343999999999999</v>
      </c>
      <c r="DJ11" s="9">
        <v>23.4</v>
      </c>
      <c r="DK11" s="9">
        <v>65.070999999999998</v>
      </c>
      <c r="DL11" s="9">
        <v>25.018000000000001</v>
      </c>
      <c r="DM11" s="9">
        <v>40.052999999999997</v>
      </c>
      <c r="DN11" s="9">
        <v>30.349</v>
      </c>
      <c r="DO11" s="9">
        <v>11.638999999999999</v>
      </c>
      <c r="DP11" s="9">
        <v>18.71</v>
      </c>
      <c r="DQ11" s="9">
        <v>34.722000000000001</v>
      </c>
      <c r="DR11" s="9">
        <v>13.379</v>
      </c>
      <c r="DS11" s="9">
        <v>21.343</v>
      </c>
      <c r="DT11" s="9">
        <v>6.585</v>
      </c>
      <c r="DU11" s="9">
        <v>2.8559999999999999</v>
      </c>
      <c r="DV11" s="9">
        <v>3.7290000000000001</v>
      </c>
      <c r="DW11" s="9">
        <v>2.5630000000000002</v>
      </c>
      <c r="DX11" s="9">
        <v>0.89100000000000001</v>
      </c>
      <c r="DY11" s="9">
        <v>1.6719999999999999</v>
      </c>
      <c r="DZ11" s="9">
        <v>4.0220000000000002</v>
      </c>
      <c r="EA11" s="9">
        <v>1.9650000000000001</v>
      </c>
      <c r="EB11" s="9">
        <v>2.0569999999999999</v>
      </c>
      <c r="EC11" s="9">
        <v>3.0720000000000001</v>
      </c>
      <c r="ED11" s="9">
        <v>0.879</v>
      </c>
      <c r="EE11" s="9">
        <v>2.1930000000000001</v>
      </c>
      <c r="EF11" s="9">
        <v>1.5760000000000001</v>
      </c>
      <c r="EG11" s="9">
        <v>0.435</v>
      </c>
      <c r="EH11" s="9">
        <v>1.141</v>
      </c>
      <c r="EI11" s="9">
        <v>1.496</v>
      </c>
      <c r="EJ11" s="9">
        <v>0.44400000000000001</v>
      </c>
      <c r="EK11" s="9">
        <v>1.052</v>
      </c>
      <c r="EL11" s="9">
        <v>107.075</v>
      </c>
      <c r="EM11" s="9">
        <v>37.683999999999997</v>
      </c>
      <c r="EN11" s="9">
        <v>69.39</v>
      </c>
      <c r="EO11" s="9">
        <v>98.844999999999999</v>
      </c>
      <c r="EP11" s="9">
        <v>36.747</v>
      </c>
      <c r="EQ11" s="9">
        <v>62.097999999999999</v>
      </c>
      <c r="ER11" s="9">
        <v>51.898000000000003</v>
      </c>
      <c r="ES11" s="9">
        <v>17.428000000000001</v>
      </c>
      <c r="ET11" s="9">
        <v>34.470999999999997</v>
      </c>
      <c r="EU11" s="9">
        <v>46.945999999999998</v>
      </c>
      <c r="EV11" s="9">
        <v>19.318999999999999</v>
      </c>
      <c r="EW11" s="9">
        <v>27.626999999999999</v>
      </c>
      <c r="EX11" s="9">
        <v>91.448999999999998</v>
      </c>
      <c r="EY11" s="9">
        <v>35.14</v>
      </c>
      <c r="EZ11" s="9">
        <v>56.308999999999997</v>
      </c>
      <c r="FA11" s="9">
        <v>46.741</v>
      </c>
      <c r="FB11" s="9">
        <v>16.539000000000001</v>
      </c>
      <c r="FC11" s="9">
        <v>30.202000000000002</v>
      </c>
      <c r="FD11" s="9">
        <v>44.707999999999998</v>
      </c>
      <c r="FE11" s="9">
        <v>18.600999999999999</v>
      </c>
      <c r="FF11" s="9">
        <v>26.106999999999999</v>
      </c>
      <c r="FG11" s="9">
        <v>7.3959999999999999</v>
      </c>
      <c r="FH11" s="9">
        <v>1.607</v>
      </c>
      <c r="FI11" s="9">
        <v>5.7889999999999997</v>
      </c>
      <c r="FJ11" s="9">
        <v>5.1580000000000004</v>
      </c>
      <c r="FK11" s="9">
        <v>0.88900000000000001</v>
      </c>
      <c r="FL11" s="9">
        <v>4.2690000000000001</v>
      </c>
      <c r="FM11" s="9">
        <v>2.238</v>
      </c>
      <c r="FN11" s="9">
        <v>0.71799999999999997</v>
      </c>
      <c r="FO11" s="9">
        <v>1.52</v>
      </c>
      <c r="FP11" s="9">
        <v>8.23</v>
      </c>
      <c r="FQ11" s="9">
        <v>0.93799999999999994</v>
      </c>
      <c r="FR11" s="9">
        <v>7.2919999999999998</v>
      </c>
      <c r="FS11" s="9">
        <v>2.004</v>
      </c>
      <c r="FT11" s="9">
        <v>0.49099999999999999</v>
      </c>
      <c r="FU11" s="9">
        <v>1.5129999999999999</v>
      </c>
      <c r="FV11" s="9">
        <v>6.226</v>
      </c>
      <c r="FW11" s="9">
        <v>0.44600000000000001</v>
      </c>
      <c r="FX11" s="9">
        <v>5.78</v>
      </c>
      <c r="FY11" s="9">
        <v>27.105</v>
      </c>
      <c r="FZ11" s="9">
        <v>9.7769999999999992</v>
      </c>
      <c r="GA11" s="9">
        <v>17.327999999999999</v>
      </c>
      <c r="GB11" s="9">
        <v>26.167000000000002</v>
      </c>
      <c r="GC11" s="9">
        <v>9.5350000000000001</v>
      </c>
      <c r="GD11" s="9">
        <v>16.632000000000001</v>
      </c>
      <c r="GE11" s="9">
        <v>13.566000000000001</v>
      </c>
      <c r="GF11" s="9">
        <v>4.95</v>
      </c>
      <c r="GG11" s="9">
        <v>8.6159999999999997</v>
      </c>
      <c r="GH11" s="9">
        <v>12.601000000000001</v>
      </c>
      <c r="GI11" s="9">
        <v>4.5860000000000003</v>
      </c>
      <c r="GJ11" s="9">
        <v>8.0150000000000006</v>
      </c>
      <c r="GK11" s="9">
        <v>23.273</v>
      </c>
      <c r="GL11" s="9">
        <v>9.0510000000000002</v>
      </c>
      <c r="GM11" s="9">
        <v>14.222</v>
      </c>
      <c r="GN11" s="9">
        <v>12.302</v>
      </c>
      <c r="GO11" s="9">
        <v>4.859</v>
      </c>
      <c r="GP11" s="9">
        <v>7.4429999999999996</v>
      </c>
      <c r="GQ11" s="9">
        <v>10.971</v>
      </c>
      <c r="GR11" s="9">
        <v>4.1920000000000002</v>
      </c>
      <c r="GS11" s="9">
        <v>6.7789999999999999</v>
      </c>
      <c r="GT11" s="9">
        <v>2.8940000000000001</v>
      </c>
      <c r="GU11" s="9">
        <v>0.48499999999999999</v>
      </c>
      <c r="GV11" s="9">
        <v>2.41</v>
      </c>
      <c r="GW11" s="9">
        <v>1.264</v>
      </c>
      <c r="GX11" s="9">
        <v>0.09</v>
      </c>
      <c r="GY11" s="9">
        <v>1.1739999999999999</v>
      </c>
      <c r="GZ11" s="9">
        <v>1.63</v>
      </c>
      <c r="HA11" s="9">
        <v>0.39400000000000002</v>
      </c>
      <c r="HB11" s="9">
        <v>1.236</v>
      </c>
      <c r="HC11" s="9">
        <v>0.93799999999999994</v>
      </c>
      <c r="HD11" s="9">
        <v>0.24099999999999999</v>
      </c>
      <c r="HE11" s="9">
        <v>0.69599999999999995</v>
      </c>
      <c r="HF11" s="9">
        <v>0.114</v>
      </c>
      <c r="HG11" s="9">
        <v>0</v>
      </c>
      <c r="HH11" s="9">
        <v>0.114</v>
      </c>
      <c r="HI11" s="9">
        <v>0.82399999999999995</v>
      </c>
      <c r="HJ11" s="9">
        <v>0.24099999999999999</v>
      </c>
      <c r="HK11" s="9">
        <v>0.58299999999999996</v>
      </c>
      <c r="HL11" s="9">
        <v>4.9829999999999997</v>
      </c>
      <c r="HM11" s="9">
        <v>1.7789999999999999</v>
      </c>
      <c r="HN11" s="9">
        <v>3.2040000000000002</v>
      </c>
      <c r="HO11" s="9">
        <v>4.6970000000000001</v>
      </c>
      <c r="HP11" s="9">
        <v>1.7789999999999999</v>
      </c>
      <c r="HQ11" s="9">
        <v>2.9180000000000001</v>
      </c>
      <c r="HR11" s="9">
        <v>1.609</v>
      </c>
      <c r="HS11" s="9">
        <v>0.73799999999999999</v>
      </c>
      <c r="HT11" s="9">
        <v>0.871</v>
      </c>
      <c r="HU11" s="9">
        <v>3.0880000000000001</v>
      </c>
      <c r="HV11" s="9">
        <v>1.0409999999999999</v>
      </c>
      <c r="HW11" s="9">
        <v>2.0470000000000002</v>
      </c>
      <c r="HX11" s="9">
        <v>4.1680000000000001</v>
      </c>
      <c r="HY11" s="9">
        <v>1.544</v>
      </c>
      <c r="HZ11" s="9">
        <v>2.6240000000000001</v>
      </c>
      <c r="IA11" s="9">
        <v>1.609</v>
      </c>
      <c r="IB11" s="9">
        <v>0.73799999999999999</v>
      </c>
      <c r="IC11" s="9">
        <v>0.871</v>
      </c>
      <c r="ID11" s="9">
        <v>2.5590000000000002</v>
      </c>
      <c r="IE11" s="9">
        <v>0.80600000000000005</v>
      </c>
      <c r="IF11" s="9">
        <v>1.7529999999999999</v>
      </c>
      <c r="IG11" s="9">
        <v>0.52900000000000003</v>
      </c>
      <c r="IH11" s="9">
        <v>0.23499999999999999</v>
      </c>
      <c r="II11" s="9">
        <v>0.29399999999999998</v>
      </c>
      <c r="IJ11" s="9">
        <v>0</v>
      </c>
      <c r="IK11" s="9">
        <v>0</v>
      </c>
      <c r="IL11" s="9">
        <v>0</v>
      </c>
      <c r="IM11" s="9">
        <v>0.52900000000000003</v>
      </c>
      <c r="IN11" s="9">
        <v>0.23499999999999999</v>
      </c>
      <c r="IO11" s="9">
        <v>0.29399999999999998</v>
      </c>
      <c r="IP11" s="9">
        <v>0.28599999999999998</v>
      </c>
      <c r="IQ11" s="9">
        <v>0</v>
      </c>
    </row>
    <row r="12" spans="1:251">
      <c r="A12" s="10">
        <v>42401</v>
      </c>
      <c r="B12" s="9">
        <v>54.750999999999998</v>
      </c>
      <c r="C12" s="9">
        <v>81.156999999999996</v>
      </c>
      <c r="D12" s="9">
        <v>121.79900000000001</v>
      </c>
      <c r="E12" s="9">
        <v>49.014000000000003</v>
      </c>
      <c r="F12" s="9">
        <v>72.784999999999997</v>
      </c>
      <c r="G12" s="9">
        <v>35.1</v>
      </c>
      <c r="H12" s="9">
        <v>9.8239999999999998</v>
      </c>
      <c r="I12" s="9">
        <v>25.276</v>
      </c>
      <c r="J12" s="9">
        <v>12.36</v>
      </c>
      <c r="K12" s="9">
        <v>5.5510000000000002</v>
      </c>
      <c r="L12" s="9">
        <v>6.8090000000000002</v>
      </c>
      <c r="M12" s="9">
        <v>22.739000000000001</v>
      </c>
      <c r="N12" s="9">
        <v>4.2729999999999997</v>
      </c>
      <c r="O12" s="9">
        <v>18.466999999999999</v>
      </c>
      <c r="P12" s="9">
        <v>24.898</v>
      </c>
      <c r="Q12" s="9">
        <v>11.010999999999999</v>
      </c>
      <c r="R12" s="9">
        <v>13.885999999999999</v>
      </c>
      <c r="S12" s="9">
        <v>8.3409999999999993</v>
      </c>
      <c r="T12" s="9">
        <v>4.125</v>
      </c>
      <c r="U12" s="9">
        <v>4.2169999999999996</v>
      </c>
      <c r="V12" s="9">
        <v>16.556000000000001</v>
      </c>
      <c r="W12" s="9">
        <v>6.8869999999999996</v>
      </c>
      <c r="X12" s="9">
        <v>9.67</v>
      </c>
      <c r="Y12" s="9">
        <v>292.85399999999998</v>
      </c>
      <c r="Z12" s="9">
        <v>116.455</v>
      </c>
      <c r="AA12" s="9">
        <v>176.4</v>
      </c>
      <c r="AB12" s="9">
        <v>275.601</v>
      </c>
      <c r="AC12" s="9">
        <v>111.13</v>
      </c>
      <c r="AD12" s="9">
        <v>164.47200000000001</v>
      </c>
      <c r="AE12" s="9">
        <v>145.37299999999999</v>
      </c>
      <c r="AF12" s="9">
        <v>59.241999999999997</v>
      </c>
      <c r="AG12" s="9">
        <v>86.131</v>
      </c>
      <c r="AH12" s="9">
        <v>130.22800000000001</v>
      </c>
      <c r="AI12" s="9">
        <v>51.887999999999998</v>
      </c>
      <c r="AJ12" s="9">
        <v>78.34</v>
      </c>
      <c r="AK12" s="9">
        <v>244.83699999999999</v>
      </c>
      <c r="AL12" s="9">
        <v>101.626</v>
      </c>
      <c r="AM12" s="9">
        <v>143.21100000000001</v>
      </c>
      <c r="AN12" s="9">
        <v>132.86799999999999</v>
      </c>
      <c r="AO12" s="9">
        <v>55.11</v>
      </c>
      <c r="AP12" s="9">
        <v>77.757999999999996</v>
      </c>
      <c r="AQ12" s="9">
        <v>111.96899999999999</v>
      </c>
      <c r="AR12" s="9">
        <v>46.515999999999998</v>
      </c>
      <c r="AS12" s="9">
        <v>65.453000000000003</v>
      </c>
      <c r="AT12" s="9">
        <v>30.763999999999999</v>
      </c>
      <c r="AU12" s="9">
        <v>9.5039999999999996</v>
      </c>
      <c r="AV12" s="9">
        <v>21.260999999999999</v>
      </c>
      <c r="AW12" s="9">
        <v>12.506</v>
      </c>
      <c r="AX12" s="9">
        <v>4.1319999999999997</v>
      </c>
      <c r="AY12" s="9">
        <v>8.3740000000000006</v>
      </c>
      <c r="AZ12" s="9">
        <v>18.257999999999999</v>
      </c>
      <c r="BA12" s="9">
        <v>5.3710000000000004</v>
      </c>
      <c r="BB12" s="9">
        <v>12.887</v>
      </c>
      <c r="BC12" s="9">
        <v>17.253</v>
      </c>
      <c r="BD12" s="9">
        <v>5.3250000000000002</v>
      </c>
      <c r="BE12" s="9">
        <v>11.928000000000001</v>
      </c>
      <c r="BF12" s="9">
        <v>2.528</v>
      </c>
      <c r="BG12" s="9">
        <v>1.8540000000000001</v>
      </c>
      <c r="BH12" s="9">
        <v>0.67400000000000004</v>
      </c>
      <c r="BI12" s="9">
        <v>14.725</v>
      </c>
      <c r="BJ12" s="9">
        <v>3.4710000000000001</v>
      </c>
      <c r="BK12" s="9">
        <v>11.254</v>
      </c>
      <c r="BL12" s="9">
        <v>194.08500000000001</v>
      </c>
      <c r="BM12" s="9">
        <v>76.248000000000005</v>
      </c>
      <c r="BN12" s="9">
        <v>117.837</v>
      </c>
      <c r="BO12" s="9">
        <v>186.482</v>
      </c>
      <c r="BP12" s="9">
        <v>74.888999999999996</v>
      </c>
      <c r="BQ12" s="9">
        <v>111.593</v>
      </c>
      <c r="BR12" s="9">
        <v>86.218999999999994</v>
      </c>
      <c r="BS12" s="9">
        <v>38.627000000000002</v>
      </c>
      <c r="BT12" s="9">
        <v>47.591999999999999</v>
      </c>
      <c r="BU12" s="9">
        <v>100.26300000000001</v>
      </c>
      <c r="BV12" s="9">
        <v>36.262</v>
      </c>
      <c r="BW12" s="9">
        <v>64.001000000000005</v>
      </c>
      <c r="BX12" s="9">
        <v>169.71799999999999</v>
      </c>
      <c r="BY12" s="9">
        <v>68.686999999999998</v>
      </c>
      <c r="BZ12" s="9">
        <v>101.03100000000001</v>
      </c>
      <c r="CA12" s="9">
        <v>79.668000000000006</v>
      </c>
      <c r="CB12" s="9">
        <v>37.347999999999999</v>
      </c>
      <c r="CC12" s="9">
        <v>42.32</v>
      </c>
      <c r="CD12" s="9">
        <v>90.05</v>
      </c>
      <c r="CE12" s="9">
        <v>31.338999999999999</v>
      </c>
      <c r="CF12" s="9">
        <v>58.710999999999999</v>
      </c>
      <c r="CG12" s="9">
        <v>16.763999999999999</v>
      </c>
      <c r="CH12" s="9">
        <v>6.202</v>
      </c>
      <c r="CI12" s="9">
        <v>10.561999999999999</v>
      </c>
      <c r="CJ12" s="9">
        <v>6.5510000000000002</v>
      </c>
      <c r="CK12" s="9">
        <v>1.2789999999999999</v>
      </c>
      <c r="CL12" s="9">
        <v>5.2720000000000002</v>
      </c>
      <c r="CM12" s="9">
        <v>10.212999999999999</v>
      </c>
      <c r="CN12" s="9">
        <v>4.923</v>
      </c>
      <c r="CO12" s="9">
        <v>5.29</v>
      </c>
      <c r="CP12" s="9">
        <v>7.6029999999999998</v>
      </c>
      <c r="CQ12" s="9">
        <v>1.359</v>
      </c>
      <c r="CR12" s="9">
        <v>6.2439999999999998</v>
      </c>
      <c r="CS12" s="9">
        <v>2.4140000000000001</v>
      </c>
      <c r="CT12" s="9">
        <v>0.58499999999999996</v>
      </c>
      <c r="CU12" s="9">
        <v>1.829</v>
      </c>
      <c r="CV12" s="9">
        <v>5.1890000000000001</v>
      </c>
      <c r="CW12" s="9">
        <v>0.77400000000000002</v>
      </c>
      <c r="CX12" s="9">
        <v>4.415</v>
      </c>
      <c r="CY12" s="9">
        <v>88.224999999999994</v>
      </c>
      <c r="CZ12" s="9">
        <v>38.308999999999997</v>
      </c>
      <c r="DA12" s="9">
        <v>49.915999999999997</v>
      </c>
      <c r="DB12" s="9">
        <v>84.221000000000004</v>
      </c>
      <c r="DC12" s="9">
        <v>37.015999999999998</v>
      </c>
      <c r="DD12" s="9">
        <v>47.204999999999998</v>
      </c>
      <c r="DE12" s="9">
        <v>42.506</v>
      </c>
      <c r="DF12" s="9">
        <v>18.388000000000002</v>
      </c>
      <c r="DG12" s="9">
        <v>24.117999999999999</v>
      </c>
      <c r="DH12" s="9">
        <v>41.715000000000003</v>
      </c>
      <c r="DI12" s="9">
        <v>18.628</v>
      </c>
      <c r="DJ12" s="9">
        <v>23.087</v>
      </c>
      <c r="DK12" s="9">
        <v>78.174999999999997</v>
      </c>
      <c r="DL12" s="9">
        <v>34.698</v>
      </c>
      <c r="DM12" s="9">
        <v>43.476999999999997</v>
      </c>
      <c r="DN12" s="9">
        <v>39.517000000000003</v>
      </c>
      <c r="DO12" s="9">
        <v>17.077999999999999</v>
      </c>
      <c r="DP12" s="9">
        <v>22.439</v>
      </c>
      <c r="DQ12" s="9">
        <v>38.656999999999996</v>
      </c>
      <c r="DR12" s="9">
        <v>17.62</v>
      </c>
      <c r="DS12" s="9">
        <v>21.036999999999999</v>
      </c>
      <c r="DT12" s="9">
        <v>6.0460000000000003</v>
      </c>
      <c r="DU12" s="9">
        <v>2.3180000000000001</v>
      </c>
      <c r="DV12" s="9">
        <v>3.7290000000000001</v>
      </c>
      <c r="DW12" s="9">
        <v>2.9889999999999999</v>
      </c>
      <c r="DX12" s="9">
        <v>1.31</v>
      </c>
      <c r="DY12" s="9">
        <v>1.679</v>
      </c>
      <c r="DZ12" s="9">
        <v>3.0579999999999998</v>
      </c>
      <c r="EA12" s="9">
        <v>1.008</v>
      </c>
      <c r="EB12" s="9">
        <v>2.0499999999999998</v>
      </c>
      <c r="EC12" s="9">
        <v>4.0030000000000001</v>
      </c>
      <c r="ED12" s="9">
        <v>1.2929999999999999</v>
      </c>
      <c r="EE12" s="9">
        <v>2.71</v>
      </c>
      <c r="EF12" s="9">
        <v>1.3680000000000001</v>
      </c>
      <c r="EG12" s="9">
        <v>0.54400000000000004</v>
      </c>
      <c r="EH12" s="9">
        <v>0.82299999999999995</v>
      </c>
      <c r="EI12" s="9">
        <v>2.6360000000000001</v>
      </c>
      <c r="EJ12" s="9">
        <v>0.749</v>
      </c>
      <c r="EK12" s="9">
        <v>1.887</v>
      </c>
      <c r="EL12" s="9">
        <v>121.462</v>
      </c>
      <c r="EM12" s="9">
        <v>44.643000000000001</v>
      </c>
      <c r="EN12" s="9">
        <v>76.819000000000003</v>
      </c>
      <c r="EO12" s="9">
        <v>114.517</v>
      </c>
      <c r="EP12" s="9">
        <v>43.033000000000001</v>
      </c>
      <c r="EQ12" s="9">
        <v>71.483999999999995</v>
      </c>
      <c r="ER12" s="9">
        <v>57.774000000000001</v>
      </c>
      <c r="ES12" s="9">
        <v>25.198</v>
      </c>
      <c r="ET12" s="9">
        <v>32.576000000000001</v>
      </c>
      <c r="EU12" s="9">
        <v>56.741999999999997</v>
      </c>
      <c r="EV12" s="9">
        <v>17.835000000000001</v>
      </c>
      <c r="EW12" s="9">
        <v>38.906999999999996</v>
      </c>
      <c r="EX12" s="9">
        <v>98.921999999999997</v>
      </c>
      <c r="EY12" s="9">
        <v>40.277999999999999</v>
      </c>
      <c r="EZ12" s="9">
        <v>58.643999999999998</v>
      </c>
      <c r="FA12" s="9">
        <v>53.899000000000001</v>
      </c>
      <c r="FB12" s="9">
        <v>23.876000000000001</v>
      </c>
      <c r="FC12" s="9">
        <v>30.023</v>
      </c>
      <c r="FD12" s="9">
        <v>45.023000000000003</v>
      </c>
      <c r="FE12" s="9">
        <v>16.401</v>
      </c>
      <c r="FF12" s="9">
        <v>28.620999999999999</v>
      </c>
      <c r="FG12" s="9">
        <v>15.595000000000001</v>
      </c>
      <c r="FH12" s="9">
        <v>2.7559999999999998</v>
      </c>
      <c r="FI12" s="9">
        <v>12.84</v>
      </c>
      <c r="FJ12" s="9">
        <v>3.875</v>
      </c>
      <c r="FK12" s="9">
        <v>1.3220000000000001</v>
      </c>
      <c r="FL12" s="9">
        <v>2.5529999999999999</v>
      </c>
      <c r="FM12" s="9">
        <v>11.72</v>
      </c>
      <c r="FN12" s="9">
        <v>1.4339999999999999</v>
      </c>
      <c r="FO12" s="9">
        <v>10.286</v>
      </c>
      <c r="FP12" s="9">
        <v>6.9450000000000003</v>
      </c>
      <c r="FQ12" s="9">
        <v>1.61</v>
      </c>
      <c r="FR12" s="9">
        <v>5.335</v>
      </c>
      <c r="FS12" s="9">
        <v>1.2729999999999999</v>
      </c>
      <c r="FT12" s="9">
        <v>0</v>
      </c>
      <c r="FU12" s="9">
        <v>1.2729999999999999</v>
      </c>
      <c r="FV12" s="9">
        <v>5.6710000000000003</v>
      </c>
      <c r="FW12" s="9">
        <v>1.61</v>
      </c>
      <c r="FX12" s="9">
        <v>4.0620000000000003</v>
      </c>
      <c r="FY12" s="9">
        <v>23.521000000000001</v>
      </c>
      <c r="FZ12" s="9">
        <v>9.7230000000000008</v>
      </c>
      <c r="GA12" s="9">
        <v>13.798999999999999</v>
      </c>
      <c r="GB12" s="9">
        <v>22.661999999999999</v>
      </c>
      <c r="GC12" s="9">
        <v>9.0939999999999994</v>
      </c>
      <c r="GD12" s="9">
        <v>13.568</v>
      </c>
      <c r="GE12" s="9">
        <v>10.478</v>
      </c>
      <c r="GF12" s="9">
        <v>5.4</v>
      </c>
      <c r="GG12" s="9">
        <v>5.0780000000000003</v>
      </c>
      <c r="GH12" s="9">
        <v>12.183999999999999</v>
      </c>
      <c r="GI12" s="9">
        <v>3.6930000000000001</v>
      </c>
      <c r="GJ12" s="9">
        <v>8.4909999999999997</v>
      </c>
      <c r="GK12" s="9">
        <v>20.608000000000001</v>
      </c>
      <c r="GL12" s="9">
        <v>8.4700000000000006</v>
      </c>
      <c r="GM12" s="9">
        <v>12.138</v>
      </c>
      <c r="GN12" s="9">
        <v>9.8510000000000009</v>
      </c>
      <c r="GO12" s="9">
        <v>5.1159999999999997</v>
      </c>
      <c r="GP12" s="9">
        <v>4.7350000000000003</v>
      </c>
      <c r="GQ12" s="9">
        <v>10.757</v>
      </c>
      <c r="GR12" s="9">
        <v>3.3540000000000001</v>
      </c>
      <c r="GS12" s="9">
        <v>7.4029999999999996</v>
      </c>
      <c r="GT12" s="9">
        <v>2.0539999999999998</v>
      </c>
      <c r="GU12" s="9">
        <v>0.623</v>
      </c>
      <c r="GV12" s="9">
        <v>1.431</v>
      </c>
      <c r="GW12" s="9">
        <v>0.627</v>
      </c>
      <c r="GX12" s="9">
        <v>0.28399999999999997</v>
      </c>
      <c r="GY12" s="9">
        <v>0.34300000000000003</v>
      </c>
      <c r="GZ12" s="9">
        <v>1.427</v>
      </c>
      <c r="HA12" s="9">
        <v>0.33900000000000002</v>
      </c>
      <c r="HB12" s="9">
        <v>1.0880000000000001</v>
      </c>
      <c r="HC12" s="9">
        <v>0.85899999999999999</v>
      </c>
      <c r="HD12" s="9">
        <v>0.629</v>
      </c>
      <c r="HE12" s="9">
        <v>0.23</v>
      </c>
      <c r="HF12" s="9">
        <v>0.22700000000000001</v>
      </c>
      <c r="HG12" s="9">
        <v>0.11700000000000001</v>
      </c>
      <c r="HH12" s="9">
        <v>0.11</v>
      </c>
      <c r="HI12" s="9">
        <v>0.63200000000000001</v>
      </c>
      <c r="HJ12" s="9">
        <v>0.51200000000000001</v>
      </c>
      <c r="HK12" s="9">
        <v>0.12</v>
      </c>
      <c r="HL12" s="9">
        <v>5.2939999999999996</v>
      </c>
      <c r="HM12" s="9">
        <v>1.7769999999999999</v>
      </c>
      <c r="HN12" s="9">
        <v>3.5169999999999999</v>
      </c>
      <c r="HO12" s="9">
        <v>5.077</v>
      </c>
      <c r="HP12" s="9">
        <v>1.708</v>
      </c>
      <c r="HQ12" s="9">
        <v>3.37</v>
      </c>
      <c r="HR12" s="9">
        <v>2.7360000000000002</v>
      </c>
      <c r="HS12" s="9">
        <v>0.67</v>
      </c>
      <c r="HT12" s="9">
        <v>2.0659999999999998</v>
      </c>
      <c r="HU12" s="9">
        <v>2.3410000000000002</v>
      </c>
      <c r="HV12" s="9">
        <v>1.038</v>
      </c>
      <c r="HW12" s="9">
        <v>1.3029999999999999</v>
      </c>
      <c r="HX12" s="9">
        <v>4.3639999999999999</v>
      </c>
      <c r="HY12" s="9">
        <v>1.3009999999999999</v>
      </c>
      <c r="HZ12" s="9">
        <v>3.0619999999999998</v>
      </c>
      <c r="IA12" s="9">
        <v>2.395</v>
      </c>
      <c r="IB12" s="9">
        <v>0.44400000000000001</v>
      </c>
      <c r="IC12" s="9">
        <v>1.9510000000000001</v>
      </c>
      <c r="ID12" s="9">
        <v>1.9690000000000001</v>
      </c>
      <c r="IE12" s="9">
        <v>0.85699999999999998</v>
      </c>
      <c r="IF12" s="9">
        <v>1.1120000000000001</v>
      </c>
      <c r="IG12" s="9">
        <v>0.71399999999999997</v>
      </c>
      <c r="IH12" s="9">
        <v>0.40600000000000003</v>
      </c>
      <c r="II12" s="9">
        <v>0.307</v>
      </c>
      <c r="IJ12" s="9">
        <v>0.34100000000000003</v>
      </c>
      <c r="IK12" s="9">
        <v>0.22600000000000001</v>
      </c>
      <c r="IL12" s="9">
        <v>0.11600000000000001</v>
      </c>
      <c r="IM12" s="9">
        <v>0.372</v>
      </c>
      <c r="IN12" s="9">
        <v>0.18099999999999999</v>
      </c>
      <c r="IO12" s="9">
        <v>0.192</v>
      </c>
      <c r="IP12" s="9">
        <v>0.216</v>
      </c>
      <c r="IQ12" s="9">
        <v>6.9000000000000006E-2</v>
      </c>
    </row>
    <row r="13" spans="1:251">
      <c r="A13" s="10">
        <v>42767</v>
      </c>
      <c r="B13" s="9">
        <v>47.677999999999997</v>
      </c>
      <c r="C13" s="9">
        <v>65.974999999999994</v>
      </c>
      <c r="D13" s="9">
        <v>148.39599999999999</v>
      </c>
      <c r="E13" s="9">
        <v>56.902000000000001</v>
      </c>
      <c r="F13" s="9">
        <v>91.494</v>
      </c>
      <c r="G13" s="9">
        <v>35.76</v>
      </c>
      <c r="H13" s="9">
        <v>15.241</v>
      </c>
      <c r="I13" s="9">
        <v>20.52</v>
      </c>
      <c r="J13" s="9">
        <v>13.715999999999999</v>
      </c>
      <c r="K13" s="9">
        <v>8.9580000000000002</v>
      </c>
      <c r="L13" s="9">
        <v>4.758</v>
      </c>
      <c r="M13" s="9">
        <v>22.045000000000002</v>
      </c>
      <c r="N13" s="9">
        <v>6.2830000000000004</v>
      </c>
      <c r="O13" s="9">
        <v>15.762</v>
      </c>
      <c r="P13" s="9">
        <v>22.788</v>
      </c>
      <c r="Q13" s="9">
        <v>7.7290000000000001</v>
      </c>
      <c r="R13" s="9">
        <v>15.058999999999999</v>
      </c>
      <c r="S13" s="9">
        <v>4.5609999999999999</v>
      </c>
      <c r="T13" s="9">
        <v>2.073</v>
      </c>
      <c r="U13" s="9">
        <v>2.4889999999999999</v>
      </c>
      <c r="V13" s="9">
        <v>18.225999999999999</v>
      </c>
      <c r="W13" s="9">
        <v>5.6559999999999997</v>
      </c>
      <c r="X13" s="9">
        <v>12.57</v>
      </c>
      <c r="Y13" s="9">
        <v>299.70699999999999</v>
      </c>
      <c r="Z13" s="9">
        <v>117.989</v>
      </c>
      <c r="AA13" s="9">
        <v>181.71700000000001</v>
      </c>
      <c r="AB13" s="9">
        <v>284.178</v>
      </c>
      <c r="AC13" s="9">
        <v>110.90300000000001</v>
      </c>
      <c r="AD13" s="9">
        <v>173.27500000000001</v>
      </c>
      <c r="AE13" s="9">
        <v>148.386</v>
      </c>
      <c r="AF13" s="9">
        <v>56.582999999999998</v>
      </c>
      <c r="AG13" s="9">
        <v>91.802999999999997</v>
      </c>
      <c r="AH13" s="9">
        <v>135.792</v>
      </c>
      <c r="AI13" s="9">
        <v>54.32</v>
      </c>
      <c r="AJ13" s="9">
        <v>81.471999999999994</v>
      </c>
      <c r="AK13" s="9">
        <v>246.16499999999999</v>
      </c>
      <c r="AL13" s="9">
        <v>97.685000000000002</v>
      </c>
      <c r="AM13" s="9">
        <v>148.47999999999999</v>
      </c>
      <c r="AN13" s="9">
        <v>129.41</v>
      </c>
      <c r="AO13" s="9">
        <v>51.911999999999999</v>
      </c>
      <c r="AP13" s="9">
        <v>77.498000000000005</v>
      </c>
      <c r="AQ13" s="9">
        <v>116.755</v>
      </c>
      <c r="AR13" s="9">
        <v>45.773000000000003</v>
      </c>
      <c r="AS13" s="9">
        <v>70.981999999999999</v>
      </c>
      <c r="AT13" s="9">
        <v>38.012999999999998</v>
      </c>
      <c r="AU13" s="9">
        <v>13.218</v>
      </c>
      <c r="AV13" s="9">
        <v>24.795000000000002</v>
      </c>
      <c r="AW13" s="9">
        <v>18.975999999999999</v>
      </c>
      <c r="AX13" s="9">
        <v>4.6710000000000003</v>
      </c>
      <c r="AY13" s="9">
        <v>14.305</v>
      </c>
      <c r="AZ13" s="9">
        <v>19.036999999999999</v>
      </c>
      <c r="BA13" s="9">
        <v>8.5470000000000006</v>
      </c>
      <c r="BB13" s="9">
        <v>10.49</v>
      </c>
      <c r="BC13" s="9">
        <v>15.529</v>
      </c>
      <c r="BD13" s="9">
        <v>7.0860000000000003</v>
      </c>
      <c r="BE13" s="9">
        <v>8.4420000000000002</v>
      </c>
      <c r="BF13" s="9">
        <v>3.2879999999999998</v>
      </c>
      <c r="BG13" s="9">
        <v>1.131</v>
      </c>
      <c r="BH13" s="9">
        <v>2.157</v>
      </c>
      <c r="BI13" s="9">
        <v>12.241</v>
      </c>
      <c r="BJ13" s="9">
        <v>5.9560000000000004</v>
      </c>
      <c r="BK13" s="9">
        <v>6.2850000000000001</v>
      </c>
      <c r="BL13" s="9">
        <v>199.24299999999999</v>
      </c>
      <c r="BM13" s="9">
        <v>78.617000000000004</v>
      </c>
      <c r="BN13" s="9">
        <v>120.625</v>
      </c>
      <c r="BO13" s="9">
        <v>191.744</v>
      </c>
      <c r="BP13" s="9">
        <v>76.481999999999999</v>
      </c>
      <c r="BQ13" s="9">
        <v>115.262</v>
      </c>
      <c r="BR13" s="9">
        <v>96.393000000000001</v>
      </c>
      <c r="BS13" s="9">
        <v>38.799999999999997</v>
      </c>
      <c r="BT13" s="9">
        <v>57.593000000000004</v>
      </c>
      <c r="BU13" s="9">
        <v>95.350999999999999</v>
      </c>
      <c r="BV13" s="9">
        <v>37.682000000000002</v>
      </c>
      <c r="BW13" s="9">
        <v>57.668999999999997</v>
      </c>
      <c r="BX13" s="9">
        <v>176.03200000000001</v>
      </c>
      <c r="BY13" s="9">
        <v>72.475999999999999</v>
      </c>
      <c r="BZ13" s="9">
        <v>103.556</v>
      </c>
      <c r="CA13" s="9">
        <v>89.462000000000003</v>
      </c>
      <c r="CB13" s="9">
        <v>37.023000000000003</v>
      </c>
      <c r="CC13" s="9">
        <v>52.439</v>
      </c>
      <c r="CD13" s="9">
        <v>86.57</v>
      </c>
      <c r="CE13" s="9">
        <v>35.453000000000003</v>
      </c>
      <c r="CF13" s="9">
        <v>51.118000000000002</v>
      </c>
      <c r="CG13" s="9">
        <v>15.712</v>
      </c>
      <c r="CH13" s="9">
        <v>4.0060000000000002</v>
      </c>
      <c r="CI13" s="9">
        <v>11.706</v>
      </c>
      <c r="CJ13" s="9">
        <v>6.931</v>
      </c>
      <c r="CK13" s="9">
        <v>1.7769999999999999</v>
      </c>
      <c r="CL13" s="9">
        <v>5.1539999999999999</v>
      </c>
      <c r="CM13" s="9">
        <v>8.7810000000000006</v>
      </c>
      <c r="CN13" s="9">
        <v>2.2290000000000001</v>
      </c>
      <c r="CO13" s="9">
        <v>6.5519999999999996</v>
      </c>
      <c r="CP13" s="9">
        <v>7.4989999999999997</v>
      </c>
      <c r="CQ13" s="9">
        <v>2.1360000000000001</v>
      </c>
      <c r="CR13" s="9">
        <v>5.3630000000000004</v>
      </c>
      <c r="CS13" s="9">
        <v>1.89</v>
      </c>
      <c r="CT13" s="9">
        <v>0.45200000000000001</v>
      </c>
      <c r="CU13" s="9">
        <v>1.4379999999999999</v>
      </c>
      <c r="CV13" s="9">
        <v>5.6079999999999997</v>
      </c>
      <c r="CW13" s="9">
        <v>1.6830000000000001</v>
      </c>
      <c r="CX13" s="9">
        <v>3.9249999999999998</v>
      </c>
      <c r="CY13" s="9">
        <v>86.561999999999998</v>
      </c>
      <c r="CZ13" s="9">
        <v>32.188000000000002</v>
      </c>
      <c r="DA13" s="9">
        <v>54.374000000000002</v>
      </c>
      <c r="DB13" s="9">
        <v>83.483000000000004</v>
      </c>
      <c r="DC13" s="9">
        <v>30.849</v>
      </c>
      <c r="DD13" s="9">
        <v>52.634</v>
      </c>
      <c r="DE13" s="9">
        <v>41.417999999999999</v>
      </c>
      <c r="DF13" s="9">
        <v>16.812000000000001</v>
      </c>
      <c r="DG13" s="9">
        <v>24.606000000000002</v>
      </c>
      <c r="DH13" s="9">
        <v>42.066000000000003</v>
      </c>
      <c r="DI13" s="9">
        <v>14.037000000000001</v>
      </c>
      <c r="DJ13" s="9">
        <v>28.029</v>
      </c>
      <c r="DK13" s="9">
        <v>75.963999999999999</v>
      </c>
      <c r="DL13" s="9">
        <v>29.298999999999999</v>
      </c>
      <c r="DM13" s="9">
        <v>46.664999999999999</v>
      </c>
      <c r="DN13" s="9">
        <v>37.902999999999999</v>
      </c>
      <c r="DO13" s="9">
        <v>15.839</v>
      </c>
      <c r="DP13" s="9">
        <v>22.062999999999999</v>
      </c>
      <c r="DQ13" s="9">
        <v>38.061</v>
      </c>
      <c r="DR13" s="9">
        <v>13.459</v>
      </c>
      <c r="DS13" s="9">
        <v>24.602</v>
      </c>
      <c r="DT13" s="9">
        <v>7.52</v>
      </c>
      <c r="DU13" s="9">
        <v>1.5509999999999999</v>
      </c>
      <c r="DV13" s="9">
        <v>5.9690000000000003</v>
      </c>
      <c r="DW13" s="9">
        <v>3.5150000000000001</v>
      </c>
      <c r="DX13" s="9">
        <v>0.97299999999999998</v>
      </c>
      <c r="DY13" s="9">
        <v>2.5419999999999998</v>
      </c>
      <c r="DZ13" s="9">
        <v>4.0049999999999999</v>
      </c>
      <c r="EA13" s="9">
        <v>0.57799999999999996</v>
      </c>
      <c r="EB13" s="9">
        <v>3.427</v>
      </c>
      <c r="EC13" s="9">
        <v>3.0790000000000002</v>
      </c>
      <c r="ED13" s="9">
        <v>1.339</v>
      </c>
      <c r="EE13" s="9">
        <v>1.74</v>
      </c>
      <c r="EF13" s="9">
        <v>0.59199999999999997</v>
      </c>
      <c r="EG13" s="9">
        <v>0</v>
      </c>
      <c r="EH13" s="9">
        <v>0.59199999999999997</v>
      </c>
      <c r="EI13" s="9">
        <v>2.4870000000000001</v>
      </c>
      <c r="EJ13" s="9">
        <v>1.339</v>
      </c>
      <c r="EK13" s="9">
        <v>1.147</v>
      </c>
      <c r="EL13" s="9">
        <v>127.416</v>
      </c>
      <c r="EM13" s="9">
        <v>47.264000000000003</v>
      </c>
      <c r="EN13" s="9">
        <v>80.152000000000001</v>
      </c>
      <c r="EO13" s="9">
        <v>123.307</v>
      </c>
      <c r="EP13" s="9">
        <v>46.829000000000001</v>
      </c>
      <c r="EQ13" s="9">
        <v>76.477999999999994</v>
      </c>
      <c r="ER13" s="9">
        <v>60.988999999999997</v>
      </c>
      <c r="ES13" s="9">
        <v>26.977</v>
      </c>
      <c r="ET13" s="9">
        <v>34.011000000000003</v>
      </c>
      <c r="EU13" s="9">
        <v>62.319000000000003</v>
      </c>
      <c r="EV13" s="9">
        <v>19.852</v>
      </c>
      <c r="EW13" s="9">
        <v>42.466999999999999</v>
      </c>
      <c r="EX13" s="9">
        <v>114.17400000000001</v>
      </c>
      <c r="EY13" s="9">
        <v>42.642000000000003</v>
      </c>
      <c r="EZ13" s="9">
        <v>71.531999999999996</v>
      </c>
      <c r="FA13" s="9">
        <v>58.073</v>
      </c>
      <c r="FB13" s="9">
        <v>25.416</v>
      </c>
      <c r="FC13" s="9">
        <v>32.656999999999996</v>
      </c>
      <c r="FD13" s="9">
        <v>56.100999999999999</v>
      </c>
      <c r="FE13" s="9">
        <v>17.225999999999999</v>
      </c>
      <c r="FF13" s="9">
        <v>38.875</v>
      </c>
      <c r="FG13" s="9">
        <v>9.1329999999999991</v>
      </c>
      <c r="FH13" s="9">
        <v>4.1870000000000003</v>
      </c>
      <c r="FI13" s="9">
        <v>4.9459999999999997</v>
      </c>
      <c r="FJ13" s="9">
        <v>2.915</v>
      </c>
      <c r="FK13" s="9">
        <v>1.5609999999999999</v>
      </c>
      <c r="FL13" s="9">
        <v>1.3540000000000001</v>
      </c>
      <c r="FM13" s="9">
        <v>6.218</v>
      </c>
      <c r="FN13" s="9">
        <v>2.6259999999999999</v>
      </c>
      <c r="FO13" s="9">
        <v>3.5920000000000001</v>
      </c>
      <c r="FP13" s="9">
        <v>4.1079999999999997</v>
      </c>
      <c r="FQ13" s="9">
        <v>0.435</v>
      </c>
      <c r="FR13" s="9">
        <v>3.6739999999999999</v>
      </c>
      <c r="FS13" s="9">
        <v>0.91100000000000003</v>
      </c>
      <c r="FT13" s="9">
        <v>0</v>
      </c>
      <c r="FU13" s="9">
        <v>0.91100000000000003</v>
      </c>
      <c r="FV13" s="9">
        <v>3.198</v>
      </c>
      <c r="FW13" s="9">
        <v>0.435</v>
      </c>
      <c r="FX13" s="9">
        <v>2.7629999999999999</v>
      </c>
      <c r="FY13" s="9">
        <v>25.594999999999999</v>
      </c>
      <c r="FZ13" s="9">
        <v>9.6590000000000007</v>
      </c>
      <c r="GA13" s="9">
        <v>15.936</v>
      </c>
      <c r="GB13" s="9">
        <v>23.597999999999999</v>
      </c>
      <c r="GC13" s="9">
        <v>8.7469999999999999</v>
      </c>
      <c r="GD13" s="9">
        <v>14.851000000000001</v>
      </c>
      <c r="GE13" s="9">
        <v>13.244</v>
      </c>
      <c r="GF13" s="9">
        <v>4.3460000000000001</v>
      </c>
      <c r="GG13" s="9">
        <v>8.8979999999999997</v>
      </c>
      <c r="GH13" s="9">
        <v>10.353999999999999</v>
      </c>
      <c r="GI13" s="9">
        <v>4.4020000000000001</v>
      </c>
      <c r="GJ13" s="9">
        <v>5.952</v>
      </c>
      <c r="GK13" s="9">
        <v>19.536000000000001</v>
      </c>
      <c r="GL13" s="9">
        <v>7.5049999999999999</v>
      </c>
      <c r="GM13" s="9">
        <v>12.032</v>
      </c>
      <c r="GN13" s="9">
        <v>11.628</v>
      </c>
      <c r="GO13" s="9">
        <v>4.2450000000000001</v>
      </c>
      <c r="GP13" s="9">
        <v>7.383</v>
      </c>
      <c r="GQ13" s="9">
        <v>7.9080000000000004</v>
      </c>
      <c r="GR13" s="9">
        <v>3.2589999999999999</v>
      </c>
      <c r="GS13" s="9">
        <v>4.649</v>
      </c>
      <c r="GT13" s="9">
        <v>4.0620000000000003</v>
      </c>
      <c r="GU13" s="9">
        <v>1.242</v>
      </c>
      <c r="GV13" s="9">
        <v>2.819</v>
      </c>
      <c r="GW13" s="9">
        <v>1.6160000000000001</v>
      </c>
      <c r="GX13" s="9">
        <v>0.1</v>
      </c>
      <c r="GY13" s="9">
        <v>1.5149999999999999</v>
      </c>
      <c r="GZ13" s="9">
        <v>2.4460000000000002</v>
      </c>
      <c r="HA13" s="9">
        <v>1.1419999999999999</v>
      </c>
      <c r="HB13" s="9">
        <v>1.304</v>
      </c>
      <c r="HC13" s="9">
        <v>1.9970000000000001</v>
      </c>
      <c r="HD13" s="9">
        <v>0.91200000000000003</v>
      </c>
      <c r="HE13" s="9">
        <v>1.085</v>
      </c>
      <c r="HF13" s="9">
        <v>0.57199999999999995</v>
      </c>
      <c r="HG13" s="9">
        <v>0.26600000000000001</v>
      </c>
      <c r="HH13" s="9">
        <v>0.30599999999999999</v>
      </c>
      <c r="HI13" s="9">
        <v>1.425</v>
      </c>
      <c r="HJ13" s="9">
        <v>0.64600000000000002</v>
      </c>
      <c r="HK13" s="9">
        <v>0.77900000000000003</v>
      </c>
      <c r="HL13" s="9">
        <v>5.2050000000000001</v>
      </c>
      <c r="HM13" s="9">
        <v>2.3410000000000002</v>
      </c>
      <c r="HN13" s="9">
        <v>2.8639999999999999</v>
      </c>
      <c r="HO13" s="9">
        <v>4.8250000000000002</v>
      </c>
      <c r="HP13" s="9">
        <v>2.044</v>
      </c>
      <c r="HQ13" s="9">
        <v>2.78</v>
      </c>
      <c r="HR13" s="9">
        <v>2.4510000000000001</v>
      </c>
      <c r="HS13" s="9">
        <v>1.2370000000000001</v>
      </c>
      <c r="HT13" s="9">
        <v>1.214</v>
      </c>
      <c r="HU13" s="9">
        <v>2.3740000000000001</v>
      </c>
      <c r="HV13" s="9">
        <v>0.80800000000000005</v>
      </c>
      <c r="HW13" s="9">
        <v>1.5660000000000001</v>
      </c>
      <c r="HX13" s="9">
        <v>3.887</v>
      </c>
      <c r="HY13" s="9">
        <v>1.9159999999999999</v>
      </c>
      <c r="HZ13" s="9">
        <v>1.97</v>
      </c>
      <c r="IA13" s="9">
        <v>2.278</v>
      </c>
      <c r="IB13" s="9">
        <v>1.2370000000000001</v>
      </c>
      <c r="IC13" s="9">
        <v>1.0409999999999999</v>
      </c>
      <c r="ID13" s="9">
        <v>1.609</v>
      </c>
      <c r="IE13" s="9">
        <v>0.68</v>
      </c>
      <c r="IF13" s="9">
        <v>0.92900000000000005</v>
      </c>
      <c r="IG13" s="9">
        <v>0.93799999999999994</v>
      </c>
      <c r="IH13" s="9">
        <v>0.128</v>
      </c>
      <c r="II13" s="9">
        <v>0.81</v>
      </c>
      <c r="IJ13" s="9">
        <v>0.17299999999999999</v>
      </c>
      <c r="IK13" s="9">
        <v>0</v>
      </c>
      <c r="IL13" s="9">
        <v>0.17299999999999999</v>
      </c>
      <c r="IM13" s="9">
        <v>0.76500000000000001</v>
      </c>
      <c r="IN13" s="9">
        <v>0.128</v>
      </c>
      <c r="IO13" s="9">
        <v>0.63800000000000001</v>
      </c>
      <c r="IP13" s="9">
        <v>0.38</v>
      </c>
      <c r="IQ13" s="9">
        <v>0.29699999999999999</v>
      </c>
    </row>
    <row r="14" spans="1:251">
      <c r="A14" s="10">
        <v>43132</v>
      </c>
      <c r="B14" s="9">
        <v>52.822000000000003</v>
      </c>
      <c r="C14" s="9">
        <v>95.125</v>
      </c>
      <c r="D14" s="9">
        <v>137.24100000000001</v>
      </c>
      <c r="E14" s="9">
        <v>51.273000000000003</v>
      </c>
      <c r="F14" s="9">
        <v>85.968000000000004</v>
      </c>
      <c r="G14" s="9">
        <v>36.084000000000003</v>
      </c>
      <c r="H14" s="9">
        <v>17.719000000000001</v>
      </c>
      <c r="I14" s="9">
        <v>18.364999999999998</v>
      </c>
      <c r="J14" s="9">
        <v>14.569000000000001</v>
      </c>
      <c r="K14" s="9">
        <v>8.7620000000000005</v>
      </c>
      <c r="L14" s="9">
        <v>5.8070000000000004</v>
      </c>
      <c r="M14" s="9">
        <v>21.515000000000001</v>
      </c>
      <c r="N14" s="9">
        <v>8.9570000000000007</v>
      </c>
      <c r="O14" s="9">
        <v>12.558</v>
      </c>
      <c r="P14" s="9">
        <v>23.311</v>
      </c>
      <c r="Q14" s="9">
        <v>6.726</v>
      </c>
      <c r="R14" s="9">
        <v>16.585000000000001</v>
      </c>
      <c r="S14" s="9">
        <v>4.4950000000000001</v>
      </c>
      <c r="T14" s="9">
        <v>2.8540000000000001</v>
      </c>
      <c r="U14" s="9">
        <v>1.641</v>
      </c>
      <c r="V14" s="9">
        <v>18.815999999999999</v>
      </c>
      <c r="W14" s="9">
        <v>3.871</v>
      </c>
      <c r="X14" s="9">
        <v>14.945</v>
      </c>
      <c r="Y14" s="9">
        <v>281.399</v>
      </c>
      <c r="Z14" s="9">
        <v>111.85</v>
      </c>
      <c r="AA14" s="9">
        <v>169.54900000000001</v>
      </c>
      <c r="AB14" s="9">
        <v>259.29399999999998</v>
      </c>
      <c r="AC14" s="9">
        <v>104.363</v>
      </c>
      <c r="AD14" s="9">
        <v>154.93100000000001</v>
      </c>
      <c r="AE14" s="9">
        <v>126.913</v>
      </c>
      <c r="AF14" s="9">
        <v>50.075000000000003</v>
      </c>
      <c r="AG14" s="9">
        <v>76.838999999999999</v>
      </c>
      <c r="AH14" s="9">
        <v>132.381</v>
      </c>
      <c r="AI14" s="9">
        <v>54.289000000000001</v>
      </c>
      <c r="AJ14" s="9">
        <v>78.091999999999999</v>
      </c>
      <c r="AK14" s="9">
        <v>225.6</v>
      </c>
      <c r="AL14" s="9">
        <v>90</v>
      </c>
      <c r="AM14" s="9">
        <v>135.6</v>
      </c>
      <c r="AN14" s="9">
        <v>115.435</v>
      </c>
      <c r="AO14" s="9">
        <v>45.819000000000003</v>
      </c>
      <c r="AP14" s="9">
        <v>69.616</v>
      </c>
      <c r="AQ14" s="9">
        <v>110.164</v>
      </c>
      <c r="AR14" s="9">
        <v>44.18</v>
      </c>
      <c r="AS14" s="9">
        <v>65.983999999999995</v>
      </c>
      <c r="AT14" s="9">
        <v>33.694000000000003</v>
      </c>
      <c r="AU14" s="9">
        <v>14.364000000000001</v>
      </c>
      <c r="AV14" s="9">
        <v>19.331</v>
      </c>
      <c r="AW14" s="9">
        <v>11.478</v>
      </c>
      <c r="AX14" s="9">
        <v>4.2549999999999999</v>
      </c>
      <c r="AY14" s="9">
        <v>7.2229999999999999</v>
      </c>
      <c r="AZ14" s="9">
        <v>22.216000000000001</v>
      </c>
      <c r="BA14" s="9">
        <v>10.108000000000001</v>
      </c>
      <c r="BB14" s="9">
        <v>12.108000000000001</v>
      </c>
      <c r="BC14" s="9">
        <v>22.105</v>
      </c>
      <c r="BD14" s="9">
        <v>7.4870000000000001</v>
      </c>
      <c r="BE14" s="9">
        <v>14.618</v>
      </c>
      <c r="BF14" s="9">
        <v>3.5409999999999999</v>
      </c>
      <c r="BG14" s="9">
        <v>1.01</v>
      </c>
      <c r="BH14" s="9">
        <v>2.5299999999999998</v>
      </c>
      <c r="BI14" s="9">
        <v>18.564</v>
      </c>
      <c r="BJ14" s="9">
        <v>6.476</v>
      </c>
      <c r="BK14" s="9">
        <v>12.087999999999999</v>
      </c>
      <c r="BL14" s="9">
        <v>223.81399999999999</v>
      </c>
      <c r="BM14" s="9">
        <v>81.531000000000006</v>
      </c>
      <c r="BN14" s="9">
        <v>142.28399999999999</v>
      </c>
      <c r="BO14" s="9">
        <v>213.376</v>
      </c>
      <c r="BP14" s="9">
        <v>79.736000000000004</v>
      </c>
      <c r="BQ14" s="9">
        <v>133.63999999999999</v>
      </c>
      <c r="BR14" s="9">
        <v>105.315</v>
      </c>
      <c r="BS14" s="9">
        <v>37.450000000000003</v>
      </c>
      <c r="BT14" s="9">
        <v>67.864999999999995</v>
      </c>
      <c r="BU14" s="9">
        <v>108.06100000000001</v>
      </c>
      <c r="BV14" s="9">
        <v>42.286000000000001</v>
      </c>
      <c r="BW14" s="9">
        <v>65.775000000000006</v>
      </c>
      <c r="BX14" s="9">
        <v>192.64699999999999</v>
      </c>
      <c r="BY14" s="9">
        <v>72.662999999999997</v>
      </c>
      <c r="BZ14" s="9">
        <v>119.98399999999999</v>
      </c>
      <c r="CA14" s="9">
        <v>95.17</v>
      </c>
      <c r="CB14" s="9">
        <v>33.460999999999999</v>
      </c>
      <c r="CC14" s="9">
        <v>61.709000000000003</v>
      </c>
      <c r="CD14" s="9">
        <v>97.477000000000004</v>
      </c>
      <c r="CE14" s="9">
        <v>39.201999999999998</v>
      </c>
      <c r="CF14" s="9">
        <v>58.274999999999999</v>
      </c>
      <c r="CG14" s="9">
        <v>20.728999999999999</v>
      </c>
      <c r="CH14" s="9">
        <v>7.0730000000000004</v>
      </c>
      <c r="CI14" s="9">
        <v>13.656000000000001</v>
      </c>
      <c r="CJ14" s="9">
        <v>10.145</v>
      </c>
      <c r="CK14" s="9">
        <v>3.9889999999999999</v>
      </c>
      <c r="CL14" s="9">
        <v>6.1559999999999997</v>
      </c>
      <c r="CM14" s="9">
        <v>10.584</v>
      </c>
      <c r="CN14" s="9">
        <v>3.0840000000000001</v>
      </c>
      <c r="CO14" s="9">
        <v>7.5</v>
      </c>
      <c r="CP14" s="9">
        <v>10.438000000000001</v>
      </c>
      <c r="CQ14" s="9">
        <v>1.794</v>
      </c>
      <c r="CR14" s="9">
        <v>8.6440000000000001</v>
      </c>
      <c r="CS14" s="9">
        <v>1.1419999999999999</v>
      </c>
      <c r="CT14" s="9">
        <v>0</v>
      </c>
      <c r="CU14" s="9">
        <v>1.1419999999999999</v>
      </c>
      <c r="CV14" s="9">
        <v>9.2959999999999994</v>
      </c>
      <c r="CW14" s="9">
        <v>1.794</v>
      </c>
      <c r="CX14" s="9">
        <v>7.5010000000000003</v>
      </c>
      <c r="CY14" s="9">
        <v>81.87</v>
      </c>
      <c r="CZ14" s="9">
        <v>33.375999999999998</v>
      </c>
      <c r="DA14" s="9">
        <v>48.494</v>
      </c>
      <c r="DB14" s="9">
        <v>78.177999999999997</v>
      </c>
      <c r="DC14" s="9">
        <v>31.509</v>
      </c>
      <c r="DD14" s="9">
        <v>46.668999999999997</v>
      </c>
      <c r="DE14" s="9">
        <v>39.74</v>
      </c>
      <c r="DF14" s="9">
        <v>17.257000000000001</v>
      </c>
      <c r="DG14" s="9">
        <v>22.483000000000001</v>
      </c>
      <c r="DH14" s="9">
        <v>38.438000000000002</v>
      </c>
      <c r="DI14" s="9">
        <v>14.252000000000001</v>
      </c>
      <c r="DJ14" s="9">
        <v>24.186</v>
      </c>
      <c r="DK14" s="9">
        <v>71.394999999999996</v>
      </c>
      <c r="DL14" s="9">
        <v>29.215</v>
      </c>
      <c r="DM14" s="9">
        <v>42.18</v>
      </c>
      <c r="DN14" s="9">
        <v>35.225000000000001</v>
      </c>
      <c r="DO14" s="9">
        <v>15.212999999999999</v>
      </c>
      <c r="DP14" s="9">
        <v>20.012</v>
      </c>
      <c r="DQ14" s="9">
        <v>36.17</v>
      </c>
      <c r="DR14" s="9">
        <v>14.002000000000001</v>
      </c>
      <c r="DS14" s="9">
        <v>22.167999999999999</v>
      </c>
      <c r="DT14" s="9">
        <v>6.7839999999999998</v>
      </c>
      <c r="DU14" s="9">
        <v>2.2949999999999999</v>
      </c>
      <c r="DV14" s="9">
        <v>4.4889999999999999</v>
      </c>
      <c r="DW14" s="9">
        <v>4.5149999999999997</v>
      </c>
      <c r="DX14" s="9">
        <v>2.044</v>
      </c>
      <c r="DY14" s="9">
        <v>2.4710000000000001</v>
      </c>
      <c r="DZ14" s="9">
        <v>2.2679999999999998</v>
      </c>
      <c r="EA14" s="9">
        <v>0.25</v>
      </c>
      <c r="EB14" s="9">
        <v>2.0179999999999998</v>
      </c>
      <c r="EC14" s="9">
        <v>3.6920000000000002</v>
      </c>
      <c r="ED14" s="9">
        <v>1.867</v>
      </c>
      <c r="EE14" s="9">
        <v>1.825</v>
      </c>
      <c r="EF14" s="9">
        <v>1.1539999999999999</v>
      </c>
      <c r="EG14" s="9">
        <v>0.61499999999999999</v>
      </c>
      <c r="EH14" s="9">
        <v>0.53900000000000003</v>
      </c>
      <c r="EI14" s="9">
        <v>2.5379999999999998</v>
      </c>
      <c r="EJ14" s="9">
        <v>1.2509999999999999</v>
      </c>
      <c r="EK14" s="9">
        <v>1.2869999999999999</v>
      </c>
      <c r="EL14" s="9">
        <v>119.652</v>
      </c>
      <c r="EM14" s="9">
        <v>42.13</v>
      </c>
      <c r="EN14" s="9">
        <v>77.522000000000006</v>
      </c>
      <c r="EO14" s="9">
        <v>113.502</v>
      </c>
      <c r="EP14" s="9">
        <v>39.497</v>
      </c>
      <c r="EQ14" s="9">
        <v>74.004000000000005</v>
      </c>
      <c r="ER14" s="9">
        <v>61.232999999999997</v>
      </c>
      <c r="ES14" s="9">
        <v>23.949000000000002</v>
      </c>
      <c r="ET14" s="9">
        <v>37.284999999999997</v>
      </c>
      <c r="EU14" s="9">
        <v>52.268000000000001</v>
      </c>
      <c r="EV14" s="9">
        <v>15.548999999999999</v>
      </c>
      <c r="EW14" s="9">
        <v>36.719000000000001</v>
      </c>
      <c r="EX14" s="9">
        <v>103.596</v>
      </c>
      <c r="EY14" s="9">
        <v>37.981999999999999</v>
      </c>
      <c r="EZ14" s="9">
        <v>65.614000000000004</v>
      </c>
      <c r="FA14" s="9">
        <v>56.725000000000001</v>
      </c>
      <c r="FB14" s="9">
        <v>22.779</v>
      </c>
      <c r="FC14" s="9">
        <v>33.945999999999998</v>
      </c>
      <c r="FD14" s="9">
        <v>46.871000000000002</v>
      </c>
      <c r="FE14" s="9">
        <v>15.202</v>
      </c>
      <c r="FF14" s="9">
        <v>31.667999999999999</v>
      </c>
      <c r="FG14" s="9">
        <v>9.9060000000000006</v>
      </c>
      <c r="FH14" s="9">
        <v>1.516</v>
      </c>
      <c r="FI14" s="9">
        <v>8.39</v>
      </c>
      <c r="FJ14" s="9">
        <v>4.5090000000000003</v>
      </c>
      <c r="FK14" s="9">
        <v>1.169</v>
      </c>
      <c r="FL14" s="9">
        <v>3.339</v>
      </c>
      <c r="FM14" s="9">
        <v>5.3970000000000002</v>
      </c>
      <c r="FN14" s="9">
        <v>0.34599999999999997</v>
      </c>
      <c r="FO14" s="9">
        <v>5.0510000000000002</v>
      </c>
      <c r="FP14" s="9">
        <v>6.15</v>
      </c>
      <c r="FQ14" s="9">
        <v>2.633</v>
      </c>
      <c r="FR14" s="9">
        <v>3.5169999999999999</v>
      </c>
      <c r="FS14" s="9">
        <v>1.226</v>
      </c>
      <c r="FT14" s="9">
        <v>0.38700000000000001</v>
      </c>
      <c r="FU14" s="9">
        <v>0.83899999999999997</v>
      </c>
      <c r="FV14" s="9">
        <v>4.9240000000000004</v>
      </c>
      <c r="FW14" s="9">
        <v>2.2450000000000001</v>
      </c>
      <c r="FX14" s="9">
        <v>2.6789999999999998</v>
      </c>
      <c r="FY14" s="9">
        <v>27.916</v>
      </c>
      <c r="FZ14" s="9">
        <v>9.9979999999999993</v>
      </c>
      <c r="GA14" s="9">
        <v>17.917999999999999</v>
      </c>
      <c r="GB14" s="9">
        <v>26.478999999999999</v>
      </c>
      <c r="GC14" s="9">
        <v>9.452</v>
      </c>
      <c r="GD14" s="9">
        <v>17.027999999999999</v>
      </c>
      <c r="GE14" s="9">
        <v>13.757999999999999</v>
      </c>
      <c r="GF14" s="9">
        <v>5.4669999999999996</v>
      </c>
      <c r="GG14" s="9">
        <v>8.2919999999999998</v>
      </c>
      <c r="GH14" s="9">
        <v>12.721</v>
      </c>
      <c r="GI14" s="9">
        <v>3.9849999999999999</v>
      </c>
      <c r="GJ14" s="9">
        <v>8.7360000000000007</v>
      </c>
      <c r="GK14" s="9">
        <v>23.759</v>
      </c>
      <c r="GL14" s="9">
        <v>9.1940000000000008</v>
      </c>
      <c r="GM14" s="9">
        <v>14.566000000000001</v>
      </c>
      <c r="GN14" s="9">
        <v>12.363</v>
      </c>
      <c r="GO14" s="9">
        <v>5.2089999999999996</v>
      </c>
      <c r="GP14" s="9">
        <v>7.1539999999999999</v>
      </c>
      <c r="GQ14" s="9">
        <v>11.397</v>
      </c>
      <c r="GR14" s="9">
        <v>3.9849999999999999</v>
      </c>
      <c r="GS14" s="9">
        <v>7.4119999999999999</v>
      </c>
      <c r="GT14" s="9">
        <v>2.72</v>
      </c>
      <c r="GU14" s="9">
        <v>0.25800000000000001</v>
      </c>
      <c r="GV14" s="9">
        <v>2.4620000000000002</v>
      </c>
      <c r="GW14" s="9">
        <v>1.3959999999999999</v>
      </c>
      <c r="GX14" s="9">
        <v>0.25800000000000001</v>
      </c>
      <c r="GY14" s="9">
        <v>1.1379999999999999</v>
      </c>
      <c r="GZ14" s="9">
        <v>1.3240000000000001</v>
      </c>
      <c r="HA14" s="9">
        <v>0</v>
      </c>
      <c r="HB14" s="9">
        <v>1.3240000000000001</v>
      </c>
      <c r="HC14" s="9">
        <v>1.4370000000000001</v>
      </c>
      <c r="HD14" s="9">
        <v>0.54600000000000004</v>
      </c>
      <c r="HE14" s="9">
        <v>0.89100000000000001</v>
      </c>
      <c r="HF14" s="9">
        <v>0.29399999999999998</v>
      </c>
      <c r="HG14" s="9">
        <v>0</v>
      </c>
      <c r="HH14" s="9">
        <v>0.29399999999999998</v>
      </c>
      <c r="HI14" s="9">
        <v>1.143</v>
      </c>
      <c r="HJ14" s="9">
        <v>0.54600000000000004</v>
      </c>
      <c r="HK14" s="9">
        <v>0.59699999999999998</v>
      </c>
      <c r="HL14" s="9">
        <v>5.56</v>
      </c>
      <c r="HM14" s="9">
        <v>1.978</v>
      </c>
      <c r="HN14" s="9">
        <v>3.5819999999999999</v>
      </c>
      <c r="HO14" s="9">
        <v>4.992</v>
      </c>
      <c r="HP14" s="9">
        <v>1.9039999999999999</v>
      </c>
      <c r="HQ14" s="9">
        <v>3.0870000000000002</v>
      </c>
      <c r="HR14" s="9">
        <v>2.5499999999999998</v>
      </c>
      <c r="HS14" s="9">
        <v>0.91200000000000003</v>
      </c>
      <c r="HT14" s="9">
        <v>1.6379999999999999</v>
      </c>
      <c r="HU14" s="9">
        <v>2.4420000000000002</v>
      </c>
      <c r="HV14" s="9">
        <v>0.99299999999999999</v>
      </c>
      <c r="HW14" s="9">
        <v>1.4490000000000001</v>
      </c>
      <c r="HX14" s="9">
        <v>4.4580000000000002</v>
      </c>
      <c r="HY14" s="9">
        <v>1.657</v>
      </c>
      <c r="HZ14" s="9">
        <v>2.8010000000000002</v>
      </c>
      <c r="IA14" s="9">
        <v>2.2450000000000001</v>
      </c>
      <c r="IB14" s="9">
        <v>0.82299999999999995</v>
      </c>
      <c r="IC14" s="9">
        <v>1.4219999999999999</v>
      </c>
      <c r="ID14" s="9">
        <v>2.2130000000000001</v>
      </c>
      <c r="IE14" s="9">
        <v>0.83399999999999996</v>
      </c>
      <c r="IF14" s="9">
        <v>1.379</v>
      </c>
      <c r="IG14" s="9">
        <v>0.53300000000000003</v>
      </c>
      <c r="IH14" s="9">
        <v>0.247</v>
      </c>
      <c r="II14" s="9">
        <v>0.28599999999999998</v>
      </c>
      <c r="IJ14" s="9">
        <v>0.30399999999999999</v>
      </c>
      <c r="IK14" s="9">
        <v>8.7999999999999995E-2</v>
      </c>
      <c r="IL14" s="9">
        <v>0.216</v>
      </c>
      <c r="IM14" s="9">
        <v>0.22900000000000001</v>
      </c>
      <c r="IN14" s="9">
        <v>0.159</v>
      </c>
      <c r="IO14" s="9">
        <v>7.0000000000000007E-2</v>
      </c>
      <c r="IP14" s="9">
        <v>0.56899999999999995</v>
      </c>
      <c r="IQ14" s="9">
        <v>7.2999999999999995E-2</v>
      </c>
    </row>
    <row r="15" spans="1:251">
      <c r="A15" s="10">
        <v>43497</v>
      </c>
      <c r="B15" s="9">
        <v>51.741</v>
      </c>
      <c r="C15" s="9">
        <v>79.262</v>
      </c>
      <c r="D15" s="9">
        <v>125.794</v>
      </c>
      <c r="E15" s="9">
        <v>54.314999999999998</v>
      </c>
      <c r="F15" s="9">
        <v>71.478999999999999</v>
      </c>
      <c r="G15" s="9">
        <v>34.695999999999998</v>
      </c>
      <c r="H15" s="9">
        <v>12.442</v>
      </c>
      <c r="I15" s="9">
        <v>22.254000000000001</v>
      </c>
      <c r="J15" s="9">
        <v>15.521000000000001</v>
      </c>
      <c r="K15" s="9">
        <v>7.8339999999999996</v>
      </c>
      <c r="L15" s="9">
        <v>7.6870000000000003</v>
      </c>
      <c r="M15" s="9">
        <v>19.175999999999998</v>
      </c>
      <c r="N15" s="9">
        <v>4.609</v>
      </c>
      <c r="O15" s="9">
        <v>14.567</v>
      </c>
      <c r="P15" s="9">
        <v>32.813000000000002</v>
      </c>
      <c r="Q15" s="9">
        <v>8.8109999999999999</v>
      </c>
      <c r="R15" s="9">
        <v>24.003</v>
      </c>
      <c r="S15" s="9">
        <v>6.7</v>
      </c>
      <c r="T15" s="9">
        <v>2.5489999999999999</v>
      </c>
      <c r="U15" s="9">
        <v>4.1509999999999998</v>
      </c>
      <c r="V15" s="9">
        <v>26.113</v>
      </c>
      <c r="W15" s="9">
        <v>6.2619999999999996</v>
      </c>
      <c r="X15" s="9">
        <v>19.852</v>
      </c>
      <c r="Y15" s="9">
        <v>290.72699999999998</v>
      </c>
      <c r="Z15" s="9">
        <v>114.81399999999999</v>
      </c>
      <c r="AA15" s="9">
        <v>175.91200000000001</v>
      </c>
      <c r="AB15" s="9">
        <v>273.91199999999998</v>
      </c>
      <c r="AC15" s="9">
        <v>107.654</v>
      </c>
      <c r="AD15" s="9">
        <v>166.25800000000001</v>
      </c>
      <c r="AE15" s="9">
        <v>126.374</v>
      </c>
      <c r="AF15" s="9">
        <v>53.514000000000003</v>
      </c>
      <c r="AG15" s="9">
        <v>72.86</v>
      </c>
      <c r="AH15" s="9">
        <v>147.53800000000001</v>
      </c>
      <c r="AI15" s="9">
        <v>54.14</v>
      </c>
      <c r="AJ15" s="9">
        <v>93.397999999999996</v>
      </c>
      <c r="AK15" s="9">
        <v>241.19800000000001</v>
      </c>
      <c r="AL15" s="9">
        <v>91.638000000000005</v>
      </c>
      <c r="AM15" s="9">
        <v>149.56</v>
      </c>
      <c r="AN15" s="9">
        <v>109.23399999999999</v>
      </c>
      <c r="AO15" s="9">
        <v>44.908999999999999</v>
      </c>
      <c r="AP15" s="9">
        <v>64.325000000000003</v>
      </c>
      <c r="AQ15" s="9">
        <v>131.964</v>
      </c>
      <c r="AR15" s="9">
        <v>46.728999999999999</v>
      </c>
      <c r="AS15" s="9">
        <v>85.234999999999999</v>
      </c>
      <c r="AT15" s="9">
        <v>32.713999999999999</v>
      </c>
      <c r="AU15" s="9">
        <v>16.015000000000001</v>
      </c>
      <c r="AV15" s="9">
        <v>16.698</v>
      </c>
      <c r="AW15" s="9">
        <v>17.14</v>
      </c>
      <c r="AX15" s="9">
        <v>8.6050000000000004</v>
      </c>
      <c r="AY15" s="9">
        <v>8.5350000000000001</v>
      </c>
      <c r="AZ15" s="9">
        <v>15.574</v>
      </c>
      <c r="BA15" s="9">
        <v>7.4109999999999996</v>
      </c>
      <c r="BB15" s="9">
        <v>8.1630000000000003</v>
      </c>
      <c r="BC15" s="9">
        <v>16.815000000000001</v>
      </c>
      <c r="BD15" s="9">
        <v>7.16</v>
      </c>
      <c r="BE15" s="9">
        <v>9.6539999999999999</v>
      </c>
      <c r="BF15" s="9">
        <v>2.8879999999999999</v>
      </c>
      <c r="BG15" s="9">
        <v>1.3240000000000001</v>
      </c>
      <c r="BH15" s="9">
        <v>1.5640000000000001</v>
      </c>
      <c r="BI15" s="9">
        <v>13.927</v>
      </c>
      <c r="BJ15" s="9">
        <v>5.8369999999999997</v>
      </c>
      <c r="BK15" s="9">
        <v>8.0909999999999993</v>
      </c>
      <c r="BL15" s="9">
        <v>221.52199999999999</v>
      </c>
      <c r="BM15" s="9">
        <v>85.418999999999997</v>
      </c>
      <c r="BN15" s="9">
        <v>136.10300000000001</v>
      </c>
      <c r="BO15" s="9">
        <v>213.72200000000001</v>
      </c>
      <c r="BP15" s="9">
        <v>82.796000000000006</v>
      </c>
      <c r="BQ15" s="9">
        <v>130.92599999999999</v>
      </c>
      <c r="BR15" s="9">
        <v>108.351</v>
      </c>
      <c r="BS15" s="9">
        <v>43.478000000000002</v>
      </c>
      <c r="BT15" s="9">
        <v>64.873999999999995</v>
      </c>
      <c r="BU15" s="9">
        <v>105.371</v>
      </c>
      <c r="BV15" s="9">
        <v>39.319000000000003</v>
      </c>
      <c r="BW15" s="9">
        <v>66.052000000000007</v>
      </c>
      <c r="BX15" s="9">
        <v>198.81</v>
      </c>
      <c r="BY15" s="9">
        <v>74.260000000000005</v>
      </c>
      <c r="BZ15" s="9">
        <v>124.55</v>
      </c>
      <c r="CA15" s="9">
        <v>104.815</v>
      </c>
      <c r="CB15" s="9">
        <v>40.814</v>
      </c>
      <c r="CC15" s="9">
        <v>64.001000000000005</v>
      </c>
      <c r="CD15" s="9">
        <v>93.995000000000005</v>
      </c>
      <c r="CE15" s="9">
        <v>33.445999999999998</v>
      </c>
      <c r="CF15" s="9">
        <v>60.548000000000002</v>
      </c>
      <c r="CG15" s="9">
        <v>14.912000000000001</v>
      </c>
      <c r="CH15" s="9">
        <v>8.5359999999999996</v>
      </c>
      <c r="CI15" s="9">
        <v>6.3760000000000003</v>
      </c>
      <c r="CJ15" s="9">
        <v>3.536</v>
      </c>
      <c r="CK15" s="9">
        <v>2.6640000000000001</v>
      </c>
      <c r="CL15" s="9">
        <v>0.872</v>
      </c>
      <c r="CM15" s="9">
        <v>11.375999999999999</v>
      </c>
      <c r="CN15" s="9">
        <v>5.8719999999999999</v>
      </c>
      <c r="CO15" s="9">
        <v>5.5039999999999996</v>
      </c>
      <c r="CP15" s="9">
        <v>7.8</v>
      </c>
      <c r="CQ15" s="9">
        <v>2.6219999999999999</v>
      </c>
      <c r="CR15" s="9">
        <v>5.1779999999999999</v>
      </c>
      <c r="CS15" s="9">
        <v>2.7679999999999998</v>
      </c>
      <c r="CT15" s="9">
        <v>1.7589999999999999</v>
      </c>
      <c r="CU15" s="9">
        <v>1.0089999999999999</v>
      </c>
      <c r="CV15" s="9">
        <v>5.032</v>
      </c>
      <c r="CW15" s="9">
        <v>0.86399999999999999</v>
      </c>
      <c r="CX15" s="9">
        <v>4.1680000000000001</v>
      </c>
      <c r="CY15" s="9">
        <v>76.231999999999999</v>
      </c>
      <c r="CZ15" s="9">
        <v>28.245000000000001</v>
      </c>
      <c r="DA15" s="9">
        <v>47.987000000000002</v>
      </c>
      <c r="DB15" s="9">
        <v>71.869</v>
      </c>
      <c r="DC15" s="9">
        <v>26.620999999999999</v>
      </c>
      <c r="DD15" s="9">
        <v>45.247999999999998</v>
      </c>
      <c r="DE15" s="9">
        <v>35.634</v>
      </c>
      <c r="DF15" s="9">
        <v>11.115</v>
      </c>
      <c r="DG15" s="9">
        <v>24.518999999999998</v>
      </c>
      <c r="DH15" s="9">
        <v>36.234999999999999</v>
      </c>
      <c r="DI15" s="9">
        <v>15.506</v>
      </c>
      <c r="DJ15" s="9">
        <v>20.728999999999999</v>
      </c>
      <c r="DK15" s="9">
        <v>66.087999999999994</v>
      </c>
      <c r="DL15" s="9">
        <v>24.684000000000001</v>
      </c>
      <c r="DM15" s="9">
        <v>41.404000000000003</v>
      </c>
      <c r="DN15" s="9">
        <v>32.881</v>
      </c>
      <c r="DO15" s="9">
        <v>10.204000000000001</v>
      </c>
      <c r="DP15" s="9">
        <v>22.677</v>
      </c>
      <c r="DQ15" s="9">
        <v>33.207000000000001</v>
      </c>
      <c r="DR15" s="9">
        <v>14.48</v>
      </c>
      <c r="DS15" s="9">
        <v>18.727</v>
      </c>
      <c r="DT15" s="9">
        <v>5.782</v>
      </c>
      <c r="DU15" s="9">
        <v>1.9379999999999999</v>
      </c>
      <c r="DV15" s="9">
        <v>3.8439999999999999</v>
      </c>
      <c r="DW15" s="9">
        <v>2.7530000000000001</v>
      </c>
      <c r="DX15" s="9">
        <v>0.91200000000000003</v>
      </c>
      <c r="DY15" s="9">
        <v>1.841</v>
      </c>
      <c r="DZ15" s="9">
        <v>3.0289999999999999</v>
      </c>
      <c r="EA15" s="9">
        <v>1.026</v>
      </c>
      <c r="EB15" s="9">
        <v>2.0030000000000001</v>
      </c>
      <c r="EC15" s="9">
        <v>4.3630000000000004</v>
      </c>
      <c r="ED15" s="9">
        <v>1.6240000000000001</v>
      </c>
      <c r="EE15" s="9">
        <v>2.7389999999999999</v>
      </c>
      <c r="EF15" s="9">
        <v>0.871</v>
      </c>
      <c r="EG15" s="9">
        <v>0.32300000000000001</v>
      </c>
      <c r="EH15" s="9">
        <v>0.54800000000000004</v>
      </c>
      <c r="EI15" s="9">
        <v>3.492</v>
      </c>
      <c r="EJ15" s="9">
        <v>1.3009999999999999</v>
      </c>
      <c r="EK15" s="9">
        <v>2.1909999999999998</v>
      </c>
      <c r="EL15" s="9">
        <v>120.94</v>
      </c>
      <c r="EM15" s="9">
        <v>40.262</v>
      </c>
      <c r="EN15" s="9">
        <v>80.677999999999997</v>
      </c>
      <c r="EO15" s="9">
        <v>111.10599999999999</v>
      </c>
      <c r="EP15" s="9">
        <v>38.72</v>
      </c>
      <c r="EQ15" s="9">
        <v>72.385999999999996</v>
      </c>
      <c r="ER15" s="9">
        <v>60.457999999999998</v>
      </c>
      <c r="ES15" s="9">
        <v>23.817</v>
      </c>
      <c r="ET15" s="9">
        <v>36.640999999999998</v>
      </c>
      <c r="EU15" s="9">
        <v>50.648000000000003</v>
      </c>
      <c r="EV15" s="9">
        <v>14.903</v>
      </c>
      <c r="EW15" s="9">
        <v>35.744</v>
      </c>
      <c r="EX15" s="9">
        <v>100.881</v>
      </c>
      <c r="EY15" s="9">
        <v>37.906999999999996</v>
      </c>
      <c r="EZ15" s="9">
        <v>62.973999999999997</v>
      </c>
      <c r="FA15" s="9">
        <v>55.686999999999998</v>
      </c>
      <c r="FB15" s="9">
        <v>23.390999999999998</v>
      </c>
      <c r="FC15" s="9">
        <v>32.295999999999999</v>
      </c>
      <c r="FD15" s="9">
        <v>45.194000000000003</v>
      </c>
      <c r="FE15" s="9">
        <v>14.516</v>
      </c>
      <c r="FF15" s="9">
        <v>30.678999999999998</v>
      </c>
      <c r="FG15" s="9">
        <v>10.225</v>
      </c>
      <c r="FH15" s="9">
        <v>0.81299999999999994</v>
      </c>
      <c r="FI15" s="9">
        <v>9.4109999999999996</v>
      </c>
      <c r="FJ15" s="9">
        <v>4.7720000000000002</v>
      </c>
      <c r="FK15" s="9">
        <v>0.42599999999999999</v>
      </c>
      <c r="FL15" s="9">
        <v>4.3460000000000001</v>
      </c>
      <c r="FM15" s="9">
        <v>5.4530000000000003</v>
      </c>
      <c r="FN15" s="9">
        <v>0.38800000000000001</v>
      </c>
      <c r="FO15" s="9">
        <v>5.0659999999999998</v>
      </c>
      <c r="FP15" s="9">
        <v>9.8339999999999996</v>
      </c>
      <c r="FQ15" s="9">
        <v>1.542</v>
      </c>
      <c r="FR15" s="9">
        <v>8.2919999999999998</v>
      </c>
      <c r="FS15" s="9">
        <v>2.44</v>
      </c>
      <c r="FT15" s="9">
        <v>0</v>
      </c>
      <c r="FU15" s="9">
        <v>2.44</v>
      </c>
      <c r="FV15" s="9">
        <v>7.3940000000000001</v>
      </c>
      <c r="FW15" s="9">
        <v>1.542</v>
      </c>
      <c r="FX15" s="9">
        <v>5.8520000000000003</v>
      </c>
      <c r="FY15" s="9">
        <v>26.550999999999998</v>
      </c>
      <c r="FZ15" s="9">
        <v>9.6950000000000003</v>
      </c>
      <c r="GA15" s="9">
        <v>16.856000000000002</v>
      </c>
      <c r="GB15" s="9">
        <v>25.666</v>
      </c>
      <c r="GC15" s="9">
        <v>9.2929999999999993</v>
      </c>
      <c r="GD15" s="9">
        <v>16.372</v>
      </c>
      <c r="GE15" s="9">
        <v>12.802</v>
      </c>
      <c r="GF15" s="9">
        <v>5.3250000000000002</v>
      </c>
      <c r="GG15" s="9">
        <v>7.4779999999999998</v>
      </c>
      <c r="GH15" s="9">
        <v>12.863</v>
      </c>
      <c r="GI15" s="9">
        <v>3.9689999999999999</v>
      </c>
      <c r="GJ15" s="9">
        <v>8.8949999999999996</v>
      </c>
      <c r="GK15" s="9">
        <v>24.327000000000002</v>
      </c>
      <c r="GL15" s="9">
        <v>8.4600000000000009</v>
      </c>
      <c r="GM15" s="9">
        <v>15.867000000000001</v>
      </c>
      <c r="GN15" s="9">
        <v>12.079000000000001</v>
      </c>
      <c r="GO15" s="9">
        <v>4.601</v>
      </c>
      <c r="GP15" s="9">
        <v>7.4779999999999998</v>
      </c>
      <c r="GQ15" s="9">
        <v>12.247999999999999</v>
      </c>
      <c r="GR15" s="9">
        <v>3.859</v>
      </c>
      <c r="GS15" s="9">
        <v>8.39</v>
      </c>
      <c r="GT15" s="9">
        <v>1.3380000000000001</v>
      </c>
      <c r="GU15" s="9">
        <v>0.83299999999999996</v>
      </c>
      <c r="GV15" s="9">
        <v>0.505</v>
      </c>
      <c r="GW15" s="9">
        <v>0.72299999999999998</v>
      </c>
      <c r="GX15" s="9">
        <v>0.72299999999999998</v>
      </c>
      <c r="GY15" s="9">
        <v>0</v>
      </c>
      <c r="GZ15" s="9">
        <v>0.61499999999999999</v>
      </c>
      <c r="HA15" s="9">
        <v>0.11</v>
      </c>
      <c r="HB15" s="9">
        <v>0.505</v>
      </c>
      <c r="HC15" s="9">
        <v>0.88600000000000001</v>
      </c>
      <c r="HD15" s="9">
        <v>0.40200000000000002</v>
      </c>
      <c r="HE15" s="9">
        <v>0.48299999999999998</v>
      </c>
      <c r="HF15" s="9">
        <v>0.38800000000000001</v>
      </c>
      <c r="HG15" s="9">
        <v>0.123</v>
      </c>
      <c r="HH15" s="9">
        <v>0.26600000000000001</v>
      </c>
      <c r="HI15" s="9">
        <v>0.497</v>
      </c>
      <c r="HJ15" s="9">
        <v>0.28000000000000003</v>
      </c>
      <c r="HK15" s="9">
        <v>0.217</v>
      </c>
      <c r="HL15" s="9">
        <v>5.3419999999999996</v>
      </c>
      <c r="HM15" s="9">
        <v>2.234</v>
      </c>
      <c r="HN15" s="9">
        <v>3.1070000000000002</v>
      </c>
      <c r="HO15" s="9">
        <v>4.9429999999999996</v>
      </c>
      <c r="HP15" s="9">
        <v>2.0430000000000001</v>
      </c>
      <c r="HQ15" s="9">
        <v>2.9</v>
      </c>
      <c r="HR15" s="9">
        <v>2.4740000000000002</v>
      </c>
      <c r="HS15" s="9">
        <v>1.3680000000000001</v>
      </c>
      <c r="HT15" s="9">
        <v>1.1060000000000001</v>
      </c>
      <c r="HU15" s="9">
        <v>2.4689999999999999</v>
      </c>
      <c r="HV15" s="9">
        <v>0.67500000000000004</v>
      </c>
      <c r="HW15" s="9">
        <v>1.7949999999999999</v>
      </c>
      <c r="HX15" s="9">
        <v>4.1459999999999999</v>
      </c>
      <c r="HY15" s="9">
        <v>1.796</v>
      </c>
      <c r="HZ15" s="9">
        <v>2.3490000000000002</v>
      </c>
      <c r="IA15" s="9">
        <v>2.0569999999999999</v>
      </c>
      <c r="IB15" s="9">
        <v>1.1220000000000001</v>
      </c>
      <c r="IC15" s="9">
        <v>0.93500000000000005</v>
      </c>
      <c r="ID15" s="9">
        <v>2.089</v>
      </c>
      <c r="IE15" s="9">
        <v>0.67500000000000004</v>
      </c>
      <c r="IF15" s="9">
        <v>1.415</v>
      </c>
      <c r="IG15" s="9">
        <v>0.79700000000000004</v>
      </c>
      <c r="IH15" s="9">
        <v>0.246</v>
      </c>
      <c r="II15" s="9">
        <v>0.55100000000000005</v>
      </c>
      <c r="IJ15" s="9">
        <v>0.41699999999999998</v>
      </c>
      <c r="IK15" s="9">
        <v>0.246</v>
      </c>
      <c r="IL15" s="9">
        <v>0.17100000000000001</v>
      </c>
      <c r="IM15" s="9">
        <v>0.38</v>
      </c>
      <c r="IN15" s="9">
        <v>0</v>
      </c>
      <c r="IO15" s="9">
        <v>0.38</v>
      </c>
      <c r="IP15" s="9">
        <v>0.39800000000000002</v>
      </c>
      <c r="IQ15" s="9">
        <v>0.191</v>
      </c>
    </row>
    <row r="16" spans="1:251">
      <c r="A16" s="10">
        <v>43862</v>
      </c>
      <c r="B16" s="9">
        <v>51.835999999999999</v>
      </c>
      <c r="C16" s="9">
        <v>86.757000000000005</v>
      </c>
      <c r="D16" s="9">
        <v>137.494</v>
      </c>
      <c r="E16" s="9">
        <v>53.243000000000002</v>
      </c>
      <c r="F16" s="9">
        <v>84.25</v>
      </c>
      <c r="G16" s="9">
        <v>48.975000000000001</v>
      </c>
      <c r="H16" s="9">
        <v>14.055</v>
      </c>
      <c r="I16" s="9">
        <v>34.92</v>
      </c>
      <c r="J16" s="9">
        <v>21.59</v>
      </c>
      <c r="K16" s="9">
        <v>5.6159999999999997</v>
      </c>
      <c r="L16" s="9">
        <v>15.974</v>
      </c>
      <c r="M16" s="9">
        <v>27.385000000000002</v>
      </c>
      <c r="N16" s="9">
        <v>8.4390000000000001</v>
      </c>
      <c r="O16" s="9">
        <v>18.946000000000002</v>
      </c>
      <c r="P16" s="9">
        <v>15.971</v>
      </c>
      <c r="Q16" s="9">
        <v>5.3049999999999997</v>
      </c>
      <c r="R16" s="9">
        <v>10.666</v>
      </c>
      <c r="S16" s="9">
        <v>4.0380000000000003</v>
      </c>
      <c r="T16" s="9">
        <v>1.7190000000000001</v>
      </c>
      <c r="U16" s="9">
        <v>2.319</v>
      </c>
      <c r="V16" s="9">
        <v>11.933</v>
      </c>
      <c r="W16" s="9">
        <v>3.5859999999999999</v>
      </c>
      <c r="X16" s="9">
        <v>8.3469999999999995</v>
      </c>
      <c r="Y16" s="9">
        <v>294.964</v>
      </c>
      <c r="Z16" s="9">
        <v>114.054</v>
      </c>
      <c r="AA16" s="9">
        <v>180.90899999999999</v>
      </c>
      <c r="AB16" s="9">
        <v>275.16699999999997</v>
      </c>
      <c r="AC16" s="9">
        <v>106.807</v>
      </c>
      <c r="AD16" s="9">
        <v>168.36</v>
      </c>
      <c r="AE16" s="9">
        <v>146.12299999999999</v>
      </c>
      <c r="AF16" s="9">
        <v>58.738</v>
      </c>
      <c r="AG16" s="9">
        <v>87.385000000000005</v>
      </c>
      <c r="AH16" s="9">
        <v>129.04400000000001</v>
      </c>
      <c r="AI16" s="9">
        <v>48.069000000000003</v>
      </c>
      <c r="AJ16" s="9">
        <v>80.974999999999994</v>
      </c>
      <c r="AK16" s="9">
        <v>242.41399999999999</v>
      </c>
      <c r="AL16" s="9">
        <v>95.872</v>
      </c>
      <c r="AM16" s="9">
        <v>146.542</v>
      </c>
      <c r="AN16" s="9">
        <v>131.148</v>
      </c>
      <c r="AO16" s="9">
        <v>54.78</v>
      </c>
      <c r="AP16" s="9">
        <v>76.367999999999995</v>
      </c>
      <c r="AQ16" s="9">
        <v>111.26600000000001</v>
      </c>
      <c r="AR16" s="9">
        <v>41.091999999999999</v>
      </c>
      <c r="AS16" s="9">
        <v>70.174000000000007</v>
      </c>
      <c r="AT16" s="9">
        <v>32.753</v>
      </c>
      <c r="AU16" s="9">
        <v>10.935</v>
      </c>
      <c r="AV16" s="9">
        <v>21.818000000000001</v>
      </c>
      <c r="AW16" s="9">
        <v>14.975</v>
      </c>
      <c r="AX16" s="9">
        <v>3.9580000000000002</v>
      </c>
      <c r="AY16" s="9">
        <v>11.016999999999999</v>
      </c>
      <c r="AZ16" s="9">
        <v>17.777999999999999</v>
      </c>
      <c r="BA16" s="9">
        <v>6.9770000000000003</v>
      </c>
      <c r="BB16" s="9">
        <v>10.801</v>
      </c>
      <c r="BC16" s="9">
        <v>19.797000000000001</v>
      </c>
      <c r="BD16" s="9">
        <v>7.2469999999999999</v>
      </c>
      <c r="BE16" s="9">
        <v>12.55</v>
      </c>
      <c r="BF16" s="9">
        <v>7.11</v>
      </c>
      <c r="BG16" s="9">
        <v>3.1459999999999999</v>
      </c>
      <c r="BH16" s="9">
        <v>3.964</v>
      </c>
      <c r="BI16" s="9">
        <v>12.686999999999999</v>
      </c>
      <c r="BJ16" s="9">
        <v>4.101</v>
      </c>
      <c r="BK16" s="9">
        <v>8.5860000000000003</v>
      </c>
      <c r="BL16" s="9">
        <v>231.32499999999999</v>
      </c>
      <c r="BM16" s="9">
        <v>84.204999999999998</v>
      </c>
      <c r="BN16" s="9">
        <v>147.12100000000001</v>
      </c>
      <c r="BO16" s="9">
        <v>219.93700000000001</v>
      </c>
      <c r="BP16" s="9">
        <v>82.081999999999994</v>
      </c>
      <c r="BQ16" s="9">
        <v>137.85499999999999</v>
      </c>
      <c r="BR16" s="9">
        <v>96.936000000000007</v>
      </c>
      <c r="BS16" s="9">
        <v>35.069000000000003</v>
      </c>
      <c r="BT16" s="9">
        <v>61.866999999999997</v>
      </c>
      <c r="BU16" s="9">
        <v>123.001</v>
      </c>
      <c r="BV16" s="9">
        <v>47.012999999999998</v>
      </c>
      <c r="BW16" s="9">
        <v>75.988</v>
      </c>
      <c r="BX16" s="9">
        <v>202.38200000000001</v>
      </c>
      <c r="BY16" s="9">
        <v>76.897999999999996</v>
      </c>
      <c r="BZ16" s="9">
        <v>125.485</v>
      </c>
      <c r="CA16" s="9">
        <v>89.876999999999995</v>
      </c>
      <c r="CB16" s="9">
        <v>33.655000000000001</v>
      </c>
      <c r="CC16" s="9">
        <v>56.222000000000001</v>
      </c>
      <c r="CD16" s="9">
        <v>112.506</v>
      </c>
      <c r="CE16" s="9">
        <v>43.241999999999997</v>
      </c>
      <c r="CF16" s="9">
        <v>69.263000000000005</v>
      </c>
      <c r="CG16" s="9">
        <v>17.555</v>
      </c>
      <c r="CH16" s="9">
        <v>5.1840000000000002</v>
      </c>
      <c r="CI16" s="9">
        <v>12.37</v>
      </c>
      <c r="CJ16" s="9">
        <v>7.0590000000000002</v>
      </c>
      <c r="CK16" s="9">
        <v>1.4139999999999999</v>
      </c>
      <c r="CL16" s="9">
        <v>5.6449999999999996</v>
      </c>
      <c r="CM16" s="9">
        <v>10.496</v>
      </c>
      <c r="CN16" s="9">
        <v>3.7709999999999999</v>
      </c>
      <c r="CO16" s="9">
        <v>6.7249999999999996</v>
      </c>
      <c r="CP16" s="9">
        <v>11.388</v>
      </c>
      <c r="CQ16" s="9">
        <v>2.1230000000000002</v>
      </c>
      <c r="CR16" s="9">
        <v>9.266</v>
      </c>
      <c r="CS16" s="9">
        <v>1.446</v>
      </c>
      <c r="CT16" s="9">
        <v>0</v>
      </c>
      <c r="CU16" s="9">
        <v>1.446</v>
      </c>
      <c r="CV16" s="9">
        <v>9.9420000000000002</v>
      </c>
      <c r="CW16" s="9">
        <v>2.1230000000000002</v>
      </c>
      <c r="CX16" s="9">
        <v>7.82</v>
      </c>
      <c r="CY16" s="9">
        <v>89.338999999999999</v>
      </c>
      <c r="CZ16" s="9">
        <v>34.414999999999999</v>
      </c>
      <c r="DA16" s="9">
        <v>54.923999999999999</v>
      </c>
      <c r="DB16" s="9">
        <v>84.153000000000006</v>
      </c>
      <c r="DC16" s="9">
        <v>32.317999999999998</v>
      </c>
      <c r="DD16" s="9">
        <v>51.835000000000001</v>
      </c>
      <c r="DE16" s="9">
        <v>41.259</v>
      </c>
      <c r="DF16" s="9">
        <v>16.173999999999999</v>
      </c>
      <c r="DG16" s="9">
        <v>25.084</v>
      </c>
      <c r="DH16" s="9">
        <v>42.893999999999998</v>
      </c>
      <c r="DI16" s="9">
        <v>16.143999999999998</v>
      </c>
      <c r="DJ16" s="9">
        <v>26.75</v>
      </c>
      <c r="DK16" s="9">
        <v>77.381</v>
      </c>
      <c r="DL16" s="9">
        <v>30.885000000000002</v>
      </c>
      <c r="DM16" s="9">
        <v>46.496000000000002</v>
      </c>
      <c r="DN16" s="9">
        <v>38.365000000000002</v>
      </c>
      <c r="DO16" s="9">
        <v>15.595000000000001</v>
      </c>
      <c r="DP16" s="9">
        <v>22.77</v>
      </c>
      <c r="DQ16" s="9">
        <v>39.015999999999998</v>
      </c>
      <c r="DR16" s="9">
        <v>15.29</v>
      </c>
      <c r="DS16" s="9">
        <v>23.727</v>
      </c>
      <c r="DT16" s="9">
        <v>6.7720000000000002</v>
      </c>
      <c r="DU16" s="9">
        <v>1.4330000000000001</v>
      </c>
      <c r="DV16" s="9">
        <v>5.3380000000000001</v>
      </c>
      <c r="DW16" s="9">
        <v>2.8940000000000001</v>
      </c>
      <c r="DX16" s="9">
        <v>0.57999999999999996</v>
      </c>
      <c r="DY16" s="9">
        <v>2.3149999999999999</v>
      </c>
      <c r="DZ16" s="9">
        <v>3.8780000000000001</v>
      </c>
      <c r="EA16" s="9">
        <v>0.85399999999999998</v>
      </c>
      <c r="EB16" s="9">
        <v>3.024</v>
      </c>
      <c r="EC16" s="9">
        <v>5.1859999999999999</v>
      </c>
      <c r="ED16" s="9">
        <v>2.097</v>
      </c>
      <c r="EE16" s="9">
        <v>3.089</v>
      </c>
      <c r="EF16" s="9">
        <v>0.97199999999999998</v>
      </c>
      <c r="EG16" s="9">
        <v>0.68799999999999994</v>
      </c>
      <c r="EH16" s="9">
        <v>0.28399999999999997</v>
      </c>
      <c r="EI16" s="9">
        <v>4.2149999999999999</v>
      </c>
      <c r="EJ16" s="9">
        <v>1.409</v>
      </c>
      <c r="EK16" s="9">
        <v>2.806</v>
      </c>
      <c r="EL16" s="9">
        <v>128.36000000000001</v>
      </c>
      <c r="EM16" s="9">
        <v>50.067999999999998</v>
      </c>
      <c r="EN16" s="9">
        <v>78.292000000000002</v>
      </c>
      <c r="EO16" s="9">
        <v>121.13</v>
      </c>
      <c r="EP16" s="9">
        <v>47.64</v>
      </c>
      <c r="EQ16" s="9">
        <v>73.489999999999995</v>
      </c>
      <c r="ER16" s="9">
        <v>62.616999999999997</v>
      </c>
      <c r="ES16" s="9">
        <v>23.946999999999999</v>
      </c>
      <c r="ET16" s="9">
        <v>38.67</v>
      </c>
      <c r="EU16" s="9">
        <v>58.512999999999998</v>
      </c>
      <c r="EV16" s="9">
        <v>23.693000000000001</v>
      </c>
      <c r="EW16" s="9">
        <v>34.82</v>
      </c>
      <c r="EX16" s="9">
        <v>110.774</v>
      </c>
      <c r="EY16" s="9">
        <v>43.091999999999999</v>
      </c>
      <c r="EZ16" s="9">
        <v>67.682000000000002</v>
      </c>
      <c r="FA16" s="9">
        <v>57.317</v>
      </c>
      <c r="FB16" s="9">
        <v>20.422000000000001</v>
      </c>
      <c r="FC16" s="9">
        <v>36.895000000000003</v>
      </c>
      <c r="FD16" s="9">
        <v>53.457000000000001</v>
      </c>
      <c r="FE16" s="9">
        <v>22.670999999999999</v>
      </c>
      <c r="FF16" s="9">
        <v>30.786999999999999</v>
      </c>
      <c r="FG16" s="9">
        <v>10.356</v>
      </c>
      <c r="FH16" s="9">
        <v>4.5469999999999997</v>
      </c>
      <c r="FI16" s="9">
        <v>5.8090000000000002</v>
      </c>
      <c r="FJ16" s="9">
        <v>5.3010000000000002</v>
      </c>
      <c r="FK16" s="9">
        <v>3.5249999999999999</v>
      </c>
      <c r="FL16" s="9">
        <v>1.776</v>
      </c>
      <c r="FM16" s="9">
        <v>5.056</v>
      </c>
      <c r="FN16" s="9">
        <v>1.022</v>
      </c>
      <c r="FO16" s="9">
        <v>4.0330000000000004</v>
      </c>
      <c r="FP16" s="9">
        <v>7.23</v>
      </c>
      <c r="FQ16" s="9">
        <v>2.4279999999999999</v>
      </c>
      <c r="FR16" s="9">
        <v>4.8019999999999996</v>
      </c>
      <c r="FS16" s="9">
        <v>1.9670000000000001</v>
      </c>
      <c r="FT16" s="9">
        <v>0.501</v>
      </c>
      <c r="FU16" s="9">
        <v>1.466</v>
      </c>
      <c r="FV16" s="9">
        <v>5.2629999999999999</v>
      </c>
      <c r="FW16" s="9">
        <v>1.927</v>
      </c>
      <c r="FX16" s="9">
        <v>3.3359999999999999</v>
      </c>
      <c r="FY16" s="9">
        <v>31.561</v>
      </c>
      <c r="FZ16" s="9">
        <v>12.314</v>
      </c>
      <c r="GA16" s="9">
        <v>19.248000000000001</v>
      </c>
      <c r="GB16" s="9">
        <v>30.44</v>
      </c>
      <c r="GC16" s="9">
        <v>11.819000000000001</v>
      </c>
      <c r="GD16" s="9">
        <v>18.620999999999999</v>
      </c>
      <c r="GE16" s="9">
        <v>17.266999999999999</v>
      </c>
      <c r="GF16" s="9">
        <v>7.5830000000000002</v>
      </c>
      <c r="GG16" s="9">
        <v>9.6839999999999993</v>
      </c>
      <c r="GH16" s="9">
        <v>13.173</v>
      </c>
      <c r="GI16" s="9">
        <v>4.2350000000000003</v>
      </c>
      <c r="GJ16" s="9">
        <v>8.9369999999999994</v>
      </c>
      <c r="GK16" s="9">
        <v>25.422999999999998</v>
      </c>
      <c r="GL16" s="9">
        <v>9.34</v>
      </c>
      <c r="GM16" s="9">
        <v>16.082999999999998</v>
      </c>
      <c r="GN16" s="9">
        <v>15.202999999999999</v>
      </c>
      <c r="GO16" s="9">
        <v>6.3170000000000002</v>
      </c>
      <c r="GP16" s="9">
        <v>8.8849999999999998</v>
      </c>
      <c r="GQ16" s="9">
        <v>10.220000000000001</v>
      </c>
      <c r="GR16" s="9">
        <v>3.0230000000000001</v>
      </c>
      <c r="GS16" s="9">
        <v>7.1970000000000001</v>
      </c>
      <c r="GT16" s="9">
        <v>5.0170000000000003</v>
      </c>
      <c r="GU16" s="9">
        <v>2.4780000000000002</v>
      </c>
      <c r="GV16" s="9">
        <v>2.5390000000000001</v>
      </c>
      <c r="GW16" s="9">
        <v>2.0649999999999999</v>
      </c>
      <c r="GX16" s="9">
        <v>1.266</v>
      </c>
      <c r="GY16" s="9">
        <v>0.79900000000000004</v>
      </c>
      <c r="GZ16" s="9">
        <v>2.952</v>
      </c>
      <c r="HA16" s="9">
        <v>1.2130000000000001</v>
      </c>
      <c r="HB16" s="9">
        <v>1.74</v>
      </c>
      <c r="HC16" s="9">
        <v>1.121</v>
      </c>
      <c r="HD16" s="9">
        <v>0.495</v>
      </c>
      <c r="HE16" s="9">
        <v>0.626</v>
      </c>
      <c r="HF16" s="9">
        <v>0.51600000000000001</v>
      </c>
      <c r="HG16" s="9">
        <v>0.40600000000000003</v>
      </c>
      <c r="HH16" s="9">
        <v>0.11</v>
      </c>
      <c r="HI16" s="9">
        <v>0.60599999999999998</v>
      </c>
      <c r="HJ16" s="9">
        <v>8.8999999999999996E-2</v>
      </c>
      <c r="HK16" s="9">
        <v>0.51700000000000002</v>
      </c>
      <c r="HL16" s="9">
        <v>6.742</v>
      </c>
      <c r="HM16" s="9">
        <v>2.3479999999999999</v>
      </c>
      <c r="HN16" s="9">
        <v>4.3949999999999996</v>
      </c>
      <c r="HO16" s="9">
        <v>6.1120000000000001</v>
      </c>
      <c r="HP16" s="9">
        <v>2.1179999999999999</v>
      </c>
      <c r="HQ16" s="9">
        <v>3.9950000000000001</v>
      </c>
      <c r="HR16" s="9">
        <v>3.0950000000000002</v>
      </c>
      <c r="HS16" s="9">
        <v>0.70099999999999996</v>
      </c>
      <c r="HT16" s="9">
        <v>2.3940000000000001</v>
      </c>
      <c r="HU16" s="9">
        <v>3.0179999999999998</v>
      </c>
      <c r="HV16" s="9">
        <v>1.417</v>
      </c>
      <c r="HW16" s="9">
        <v>1.601</v>
      </c>
      <c r="HX16" s="9">
        <v>5.665</v>
      </c>
      <c r="HY16" s="9">
        <v>1.768</v>
      </c>
      <c r="HZ16" s="9">
        <v>3.8959999999999999</v>
      </c>
      <c r="IA16" s="9">
        <v>3.0950000000000002</v>
      </c>
      <c r="IB16" s="9">
        <v>0.70099999999999996</v>
      </c>
      <c r="IC16" s="9">
        <v>2.3940000000000001</v>
      </c>
      <c r="ID16" s="9">
        <v>2.57</v>
      </c>
      <c r="IE16" s="9">
        <v>1.0680000000000001</v>
      </c>
      <c r="IF16" s="9">
        <v>1.502</v>
      </c>
      <c r="IG16" s="9">
        <v>0.44800000000000001</v>
      </c>
      <c r="IH16" s="9">
        <v>0.34899999999999998</v>
      </c>
      <c r="II16" s="9">
        <v>9.8000000000000004E-2</v>
      </c>
      <c r="IJ16" s="9">
        <v>0</v>
      </c>
      <c r="IK16" s="9">
        <v>0</v>
      </c>
      <c r="IL16" s="9">
        <v>0</v>
      </c>
      <c r="IM16" s="9">
        <v>0.44800000000000001</v>
      </c>
      <c r="IN16" s="9">
        <v>0.34899999999999998</v>
      </c>
      <c r="IO16" s="9">
        <v>9.8000000000000004E-2</v>
      </c>
      <c r="IP16" s="9">
        <v>0.63</v>
      </c>
      <c r="IQ16" s="9">
        <v>0.23</v>
      </c>
    </row>
    <row r="17" spans="1:251">
      <c r="A17" s="10">
        <v>44228</v>
      </c>
      <c r="B17" s="9">
        <v>49.987000000000002</v>
      </c>
      <c r="C17" s="9">
        <v>65.653999999999996</v>
      </c>
      <c r="D17" s="9">
        <v>143.75299999999999</v>
      </c>
      <c r="E17" s="9">
        <v>62.765999999999998</v>
      </c>
      <c r="F17" s="9">
        <v>80.986000000000004</v>
      </c>
      <c r="G17" s="9">
        <v>32.728000000000002</v>
      </c>
      <c r="H17" s="9">
        <v>9.6660000000000004</v>
      </c>
      <c r="I17" s="9">
        <v>23.062999999999999</v>
      </c>
      <c r="J17" s="9">
        <v>14.898</v>
      </c>
      <c r="K17" s="9">
        <v>4.5549999999999997</v>
      </c>
      <c r="L17" s="9">
        <v>10.343</v>
      </c>
      <c r="M17" s="9">
        <v>17.829999999999998</v>
      </c>
      <c r="N17" s="9">
        <v>5.1100000000000003</v>
      </c>
      <c r="O17" s="9">
        <v>12.72</v>
      </c>
      <c r="P17" s="9">
        <v>18.373999999999999</v>
      </c>
      <c r="Q17" s="9">
        <v>3.4929999999999999</v>
      </c>
      <c r="R17" s="9">
        <v>14.881</v>
      </c>
      <c r="S17" s="9">
        <v>4.6559999999999997</v>
      </c>
      <c r="T17" s="9">
        <v>1.0429999999999999</v>
      </c>
      <c r="U17" s="9">
        <v>3.613</v>
      </c>
      <c r="V17" s="9">
        <v>13.718</v>
      </c>
      <c r="W17" s="9">
        <v>2.4500000000000002</v>
      </c>
      <c r="X17" s="9">
        <v>11.268000000000001</v>
      </c>
      <c r="Y17" s="9">
        <v>258.60899999999998</v>
      </c>
      <c r="Z17" s="9">
        <v>100.384</v>
      </c>
      <c r="AA17" s="9">
        <v>158.22499999999999</v>
      </c>
      <c r="AB17" s="9">
        <v>244.387</v>
      </c>
      <c r="AC17" s="9">
        <v>97.828999999999994</v>
      </c>
      <c r="AD17" s="9">
        <v>146.55799999999999</v>
      </c>
      <c r="AE17" s="9">
        <v>122.985</v>
      </c>
      <c r="AF17" s="9">
        <v>51.631</v>
      </c>
      <c r="AG17" s="9">
        <v>71.355000000000004</v>
      </c>
      <c r="AH17" s="9">
        <v>121.402</v>
      </c>
      <c r="AI17" s="9">
        <v>46.198999999999998</v>
      </c>
      <c r="AJ17" s="9">
        <v>75.203000000000003</v>
      </c>
      <c r="AK17" s="9">
        <v>213.15100000000001</v>
      </c>
      <c r="AL17" s="9">
        <v>88.120999999999995</v>
      </c>
      <c r="AM17" s="9">
        <v>125.03</v>
      </c>
      <c r="AN17" s="9">
        <v>109.858</v>
      </c>
      <c r="AO17" s="9">
        <v>46.606999999999999</v>
      </c>
      <c r="AP17" s="9">
        <v>63.250999999999998</v>
      </c>
      <c r="AQ17" s="9">
        <v>103.29300000000001</v>
      </c>
      <c r="AR17" s="9">
        <v>41.514000000000003</v>
      </c>
      <c r="AS17" s="9">
        <v>61.777999999999999</v>
      </c>
      <c r="AT17" s="9">
        <v>31.236000000000001</v>
      </c>
      <c r="AU17" s="9">
        <v>9.7080000000000002</v>
      </c>
      <c r="AV17" s="9">
        <v>21.527999999999999</v>
      </c>
      <c r="AW17" s="9">
        <v>13.127000000000001</v>
      </c>
      <c r="AX17" s="9">
        <v>5.0229999999999997</v>
      </c>
      <c r="AY17" s="9">
        <v>8.1029999999999998</v>
      </c>
      <c r="AZ17" s="9">
        <v>18.109000000000002</v>
      </c>
      <c r="BA17" s="9">
        <v>4.6849999999999996</v>
      </c>
      <c r="BB17" s="9">
        <v>13.425000000000001</v>
      </c>
      <c r="BC17" s="9">
        <v>14.221</v>
      </c>
      <c r="BD17" s="9">
        <v>2.5539999999999998</v>
      </c>
      <c r="BE17" s="9">
        <v>11.667</v>
      </c>
      <c r="BF17" s="9">
        <v>6.367</v>
      </c>
      <c r="BG17" s="9">
        <v>0.59</v>
      </c>
      <c r="BH17" s="9">
        <v>5.7770000000000001</v>
      </c>
      <c r="BI17" s="9">
        <v>7.8540000000000001</v>
      </c>
      <c r="BJ17" s="9">
        <v>1.964</v>
      </c>
      <c r="BK17" s="9">
        <v>5.89</v>
      </c>
      <c r="BL17" s="9">
        <v>221.73699999999999</v>
      </c>
      <c r="BM17" s="9">
        <v>89.266999999999996</v>
      </c>
      <c r="BN17" s="9">
        <v>132.47</v>
      </c>
      <c r="BO17" s="9">
        <v>214.303</v>
      </c>
      <c r="BP17" s="9">
        <v>86.581999999999994</v>
      </c>
      <c r="BQ17" s="9">
        <v>127.72</v>
      </c>
      <c r="BR17" s="9">
        <v>107.31699999999999</v>
      </c>
      <c r="BS17" s="9">
        <v>43.018999999999998</v>
      </c>
      <c r="BT17" s="9">
        <v>64.298000000000002</v>
      </c>
      <c r="BU17" s="9">
        <v>106.986</v>
      </c>
      <c r="BV17" s="9">
        <v>43.564</v>
      </c>
      <c r="BW17" s="9">
        <v>63.421999999999997</v>
      </c>
      <c r="BX17" s="9">
        <v>188.35</v>
      </c>
      <c r="BY17" s="9">
        <v>77.518000000000001</v>
      </c>
      <c r="BZ17" s="9">
        <v>110.83199999999999</v>
      </c>
      <c r="CA17" s="9">
        <v>94.016999999999996</v>
      </c>
      <c r="CB17" s="9">
        <v>39.305999999999997</v>
      </c>
      <c r="CC17" s="9">
        <v>54.710999999999999</v>
      </c>
      <c r="CD17" s="9">
        <v>94.332999999999998</v>
      </c>
      <c r="CE17" s="9">
        <v>38.212000000000003</v>
      </c>
      <c r="CF17" s="9">
        <v>56.121000000000002</v>
      </c>
      <c r="CG17" s="9">
        <v>25.952999999999999</v>
      </c>
      <c r="CH17" s="9">
        <v>9.0649999999999995</v>
      </c>
      <c r="CI17" s="9">
        <v>16.888000000000002</v>
      </c>
      <c r="CJ17" s="9">
        <v>13.3</v>
      </c>
      <c r="CK17" s="9">
        <v>3.7130000000000001</v>
      </c>
      <c r="CL17" s="9">
        <v>9.5869999999999997</v>
      </c>
      <c r="CM17" s="9">
        <v>12.653</v>
      </c>
      <c r="CN17" s="9">
        <v>5.3520000000000003</v>
      </c>
      <c r="CO17" s="9">
        <v>7.3010000000000002</v>
      </c>
      <c r="CP17" s="9">
        <v>7.4340000000000002</v>
      </c>
      <c r="CQ17" s="9">
        <v>2.6850000000000001</v>
      </c>
      <c r="CR17" s="9">
        <v>4.75</v>
      </c>
      <c r="CS17" s="9">
        <v>1.3879999999999999</v>
      </c>
      <c r="CT17" s="9">
        <v>0.71499999999999997</v>
      </c>
      <c r="CU17" s="9">
        <v>0.67300000000000004</v>
      </c>
      <c r="CV17" s="9">
        <v>6.0460000000000003</v>
      </c>
      <c r="CW17" s="9">
        <v>1.9690000000000001</v>
      </c>
      <c r="CX17" s="9">
        <v>4.0759999999999996</v>
      </c>
      <c r="CY17" s="9">
        <v>74.298000000000002</v>
      </c>
      <c r="CZ17" s="9">
        <v>33.719000000000001</v>
      </c>
      <c r="DA17" s="9">
        <v>40.579000000000001</v>
      </c>
      <c r="DB17" s="9">
        <v>69.335999999999999</v>
      </c>
      <c r="DC17" s="9">
        <v>30.640999999999998</v>
      </c>
      <c r="DD17" s="9">
        <v>38.694000000000003</v>
      </c>
      <c r="DE17" s="9">
        <v>33.770000000000003</v>
      </c>
      <c r="DF17" s="9">
        <v>15.99</v>
      </c>
      <c r="DG17" s="9">
        <v>17.780999999999999</v>
      </c>
      <c r="DH17" s="9">
        <v>35.566000000000003</v>
      </c>
      <c r="DI17" s="9">
        <v>14.651999999999999</v>
      </c>
      <c r="DJ17" s="9">
        <v>20.914000000000001</v>
      </c>
      <c r="DK17" s="9">
        <v>64.227999999999994</v>
      </c>
      <c r="DL17" s="9">
        <v>28.817</v>
      </c>
      <c r="DM17" s="9">
        <v>35.411000000000001</v>
      </c>
      <c r="DN17" s="9">
        <v>32.072000000000003</v>
      </c>
      <c r="DO17" s="9">
        <v>15.484</v>
      </c>
      <c r="DP17" s="9">
        <v>16.588000000000001</v>
      </c>
      <c r="DQ17" s="9">
        <v>32.155999999999999</v>
      </c>
      <c r="DR17" s="9">
        <v>13.333</v>
      </c>
      <c r="DS17" s="9">
        <v>18.823</v>
      </c>
      <c r="DT17" s="9">
        <v>5.1079999999999997</v>
      </c>
      <c r="DU17" s="9">
        <v>1.825</v>
      </c>
      <c r="DV17" s="9">
        <v>3.2829999999999999</v>
      </c>
      <c r="DW17" s="9">
        <v>1.698</v>
      </c>
      <c r="DX17" s="9">
        <v>0.50600000000000001</v>
      </c>
      <c r="DY17" s="9">
        <v>1.1919999999999999</v>
      </c>
      <c r="DZ17" s="9">
        <v>3.41</v>
      </c>
      <c r="EA17" s="9">
        <v>1.319</v>
      </c>
      <c r="EB17" s="9">
        <v>2.0910000000000002</v>
      </c>
      <c r="EC17" s="9">
        <v>4.9619999999999997</v>
      </c>
      <c r="ED17" s="9">
        <v>3.077</v>
      </c>
      <c r="EE17" s="9">
        <v>1.885</v>
      </c>
      <c r="EF17" s="9">
        <v>1.8779999999999999</v>
      </c>
      <c r="EG17" s="9">
        <v>1.038</v>
      </c>
      <c r="EH17" s="9">
        <v>0.84</v>
      </c>
      <c r="EI17" s="9">
        <v>3.0840000000000001</v>
      </c>
      <c r="EJ17" s="9">
        <v>2.04</v>
      </c>
      <c r="EK17" s="9">
        <v>1.0449999999999999</v>
      </c>
      <c r="EL17" s="9">
        <v>95.661000000000001</v>
      </c>
      <c r="EM17" s="9">
        <v>27.725000000000001</v>
      </c>
      <c r="EN17" s="9">
        <v>67.936000000000007</v>
      </c>
      <c r="EO17" s="9">
        <v>90.716999999999999</v>
      </c>
      <c r="EP17" s="9">
        <v>26.186</v>
      </c>
      <c r="EQ17" s="9">
        <v>64.531000000000006</v>
      </c>
      <c r="ER17" s="9">
        <v>41.914999999999999</v>
      </c>
      <c r="ES17" s="9">
        <v>15.711</v>
      </c>
      <c r="ET17" s="9">
        <v>26.204000000000001</v>
      </c>
      <c r="EU17" s="9">
        <v>48.802</v>
      </c>
      <c r="EV17" s="9">
        <v>10.475</v>
      </c>
      <c r="EW17" s="9">
        <v>38.326999999999998</v>
      </c>
      <c r="EX17" s="9">
        <v>78.837999999999994</v>
      </c>
      <c r="EY17" s="9">
        <v>23.469000000000001</v>
      </c>
      <c r="EZ17" s="9">
        <v>55.369</v>
      </c>
      <c r="FA17" s="9">
        <v>36.822000000000003</v>
      </c>
      <c r="FB17" s="9">
        <v>14.079000000000001</v>
      </c>
      <c r="FC17" s="9">
        <v>22.742999999999999</v>
      </c>
      <c r="FD17" s="9">
        <v>42.015000000000001</v>
      </c>
      <c r="FE17" s="9">
        <v>9.39</v>
      </c>
      <c r="FF17" s="9">
        <v>32.625999999999998</v>
      </c>
      <c r="FG17" s="9">
        <v>11.879</v>
      </c>
      <c r="FH17" s="9">
        <v>2.7170000000000001</v>
      </c>
      <c r="FI17" s="9">
        <v>9.1620000000000008</v>
      </c>
      <c r="FJ17" s="9">
        <v>5.093</v>
      </c>
      <c r="FK17" s="9">
        <v>1.6319999999999999</v>
      </c>
      <c r="FL17" s="9">
        <v>3.4609999999999999</v>
      </c>
      <c r="FM17" s="9">
        <v>6.7859999999999996</v>
      </c>
      <c r="FN17" s="9">
        <v>1.085</v>
      </c>
      <c r="FO17" s="9">
        <v>5.7009999999999996</v>
      </c>
      <c r="FP17" s="9">
        <v>4.944</v>
      </c>
      <c r="FQ17" s="9">
        <v>1.54</v>
      </c>
      <c r="FR17" s="9">
        <v>3.4039999999999999</v>
      </c>
      <c r="FS17" s="9">
        <v>0.874</v>
      </c>
      <c r="FT17" s="9">
        <v>0</v>
      </c>
      <c r="FU17" s="9">
        <v>0.874</v>
      </c>
      <c r="FV17" s="9">
        <v>4.07</v>
      </c>
      <c r="FW17" s="9">
        <v>1.54</v>
      </c>
      <c r="FX17" s="9">
        <v>2.5310000000000001</v>
      </c>
      <c r="FY17" s="9">
        <v>25.346</v>
      </c>
      <c r="FZ17" s="9">
        <v>10.862</v>
      </c>
      <c r="GA17" s="9">
        <v>14.484</v>
      </c>
      <c r="GB17" s="9">
        <v>23.873999999999999</v>
      </c>
      <c r="GC17" s="9">
        <v>10.459</v>
      </c>
      <c r="GD17" s="9">
        <v>13.416</v>
      </c>
      <c r="GE17" s="9">
        <v>13.48</v>
      </c>
      <c r="GF17" s="9">
        <v>5.8970000000000002</v>
      </c>
      <c r="GG17" s="9">
        <v>7.5830000000000002</v>
      </c>
      <c r="GH17" s="9">
        <v>10.395</v>
      </c>
      <c r="GI17" s="9">
        <v>4.5620000000000003</v>
      </c>
      <c r="GJ17" s="9">
        <v>5.8330000000000002</v>
      </c>
      <c r="GK17" s="9">
        <v>21.175999999999998</v>
      </c>
      <c r="GL17" s="9">
        <v>9.4030000000000005</v>
      </c>
      <c r="GM17" s="9">
        <v>11.773</v>
      </c>
      <c r="GN17" s="9">
        <v>12.031000000000001</v>
      </c>
      <c r="GO17" s="9">
        <v>5.3869999999999996</v>
      </c>
      <c r="GP17" s="9">
        <v>6.6440000000000001</v>
      </c>
      <c r="GQ17" s="9">
        <v>9.1449999999999996</v>
      </c>
      <c r="GR17" s="9">
        <v>4.016</v>
      </c>
      <c r="GS17" s="9">
        <v>5.1289999999999996</v>
      </c>
      <c r="GT17" s="9">
        <v>2.698</v>
      </c>
      <c r="GU17" s="9">
        <v>1.0549999999999999</v>
      </c>
      <c r="GV17" s="9">
        <v>1.643</v>
      </c>
      <c r="GW17" s="9">
        <v>1.448</v>
      </c>
      <c r="GX17" s="9">
        <v>0.51</v>
      </c>
      <c r="GY17" s="9">
        <v>0.93899999999999995</v>
      </c>
      <c r="GZ17" s="9">
        <v>1.25</v>
      </c>
      <c r="HA17" s="9">
        <v>0.54600000000000004</v>
      </c>
      <c r="HB17" s="9">
        <v>0.70399999999999996</v>
      </c>
      <c r="HC17" s="9">
        <v>1.472</v>
      </c>
      <c r="HD17" s="9">
        <v>0.40400000000000003</v>
      </c>
      <c r="HE17" s="9">
        <v>1.0680000000000001</v>
      </c>
      <c r="HF17" s="9">
        <v>0.45200000000000001</v>
      </c>
      <c r="HG17" s="9">
        <v>0.13800000000000001</v>
      </c>
      <c r="HH17" s="9">
        <v>0.314</v>
      </c>
      <c r="HI17" s="9">
        <v>1.02</v>
      </c>
      <c r="HJ17" s="9">
        <v>0.26600000000000001</v>
      </c>
      <c r="HK17" s="9">
        <v>0.754</v>
      </c>
      <c r="HL17" s="9">
        <v>5.7869999999999999</v>
      </c>
      <c r="HM17" s="9">
        <v>2.7679999999999998</v>
      </c>
      <c r="HN17" s="9">
        <v>3.0190000000000001</v>
      </c>
      <c r="HO17" s="9">
        <v>5.3090000000000002</v>
      </c>
      <c r="HP17" s="9">
        <v>2.6019999999999999</v>
      </c>
      <c r="HQ17" s="9">
        <v>2.706</v>
      </c>
      <c r="HR17" s="9">
        <v>3.1059999999999999</v>
      </c>
      <c r="HS17" s="9">
        <v>1.1519999999999999</v>
      </c>
      <c r="HT17" s="9">
        <v>1.954</v>
      </c>
      <c r="HU17" s="9">
        <v>2.2029999999999998</v>
      </c>
      <c r="HV17" s="9">
        <v>1.45</v>
      </c>
      <c r="HW17" s="9">
        <v>0.753</v>
      </c>
      <c r="HX17" s="9">
        <v>4.899</v>
      </c>
      <c r="HY17" s="9">
        <v>2.4159999999999999</v>
      </c>
      <c r="HZ17" s="9">
        <v>2.4830000000000001</v>
      </c>
      <c r="IA17" s="9">
        <v>2.9830000000000001</v>
      </c>
      <c r="IB17" s="9">
        <v>1.0289999999999999</v>
      </c>
      <c r="IC17" s="9">
        <v>1.954</v>
      </c>
      <c r="ID17" s="9">
        <v>1.9159999999999999</v>
      </c>
      <c r="IE17" s="9">
        <v>1.387</v>
      </c>
      <c r="IF17" s="9">
        <v>0.52900000000000003</v>
      </c>
      <c r="IG17" s="9">
        <v>0.40899999999999997</v>
      </c>
      <c r="IH17" s="9">
        <v>0.186</v>
      </c>
      <c r="II17" s="9">
        <v>0.223</v>
      </c>
      <c r="IJ17" s="9">
        <v>0.123</v>
      </c>
      <c r="IK17" s="9">
        <v>0.123</v>
      </c>
      <c r="IL17" s="9">
        <v>0</v>
      </c>
      <c r="IM17" s="9">
        <v>0.28599999999999998</v>
      </c>
      <c r="IN17" s="9">
        <v>6.3E-2</v>
      </c>
      <c r="IO17" s="9">
        <v>0.223</v>
      </c>
      <c r="IP17" s="9">
        <v>0.47899999999999998</v>
      </c>
      <c r="IQ17" s="9">
        <v>0.16500000000000001</v>
      </c>
    </row>
    <row r="18" spans="1:251">
      <c r="A18" s="10">
        <v>44593</v>
      </c>
      <c r="B18" s="9">
        <v>38.139000000000003</v>
      </c>
      <c r="C18" s="9">
        <v>48.744</v>
      </c>
      <c r="D18" s="9">
        <v>111.61</v>
      </c>
      <c r="E18" s="9">
        <v>46.475000000000001</v>
      </c>
      <c r="F18" s="9">
        <v>65.135999999999996</v>
      </c>
      <c r="G18" s="9">
        <v>31.64</v>
      </c>
      <c r="H18" s="9">
        <v>14.853999999999999</v>
      </c>
      <c r="I18" s="9">
        <v>16.786000000000001</v>
      </c>
      <c r="J18" s="9">
        <v>10.259</v>
      </c>
      <c r="K18" s="9">
        <v>6.8780000000000001</v>
      </c>
      <c r="L18" s="9">
        <v>3.3809999999999998</v>
      </c>
      <c r="M18" s="9">
        <v>21.381</v>
      </c>
      <c r="N18" s="9">
        <v>7.976</v>
      </c>
      <c r="O18" s="9">
        <v>13.404999999999999</v>
      </c>
      <c r="P18" s="9">
        <v>19.323</v>
      </c>
      <c r="Q18" s="9">
        <v>8.9890000000000008</v>
      </c>
      <c r="R18" s="9">
        <v>10.334</v>
      </c>
      <c r="S18" s="9">
        <v>4.74</v>
      </c>
      <c r="T18" s="9">
        <v>1.84</v>
      </c>
      <c r="U18" s="9">
        <v>2.9</v>
      </c>
      <c r="V18" s="9">
        <v>14.583</v>
      </c>
      <c r="W18" s="9">
        <v>7.149</v>
      </c>
      <c r="X18" s="9">
        <v>7.4340000000000002</v>
      </c>
      <c r="Y18" s="9">
        <v>225.34800000000001</v>
      </c>
      <c r="Z18" s="9">
        <v>87.605999999999995</v>
      </c>
      <c r="AA18" s="9">
        <v>137.74199999999999</v>
      </c>
      <c r="AB18" s="9">
        <v>193.815</v>
      </c>
      <c r="AC18" s="9">
        <v>75.927000000000007</v>
      </c>
      <c r="AD18" s="9">
        <v>117.88800000000001</v>
      </c>
      <c r="AE18" s="9">
        <v>90.131</v>
      </c>
      <c r="AF18" s="9">
        <v>33.929000000000002</v>
      </c>
      <c r="AG18" s="9">
        <v>56.201999999999998</v>
      </c>
      <c r="AH18" s="9">
        <v>103.684</v>
      </c>
      <c r="AI18" s="9">
        <v>41.997999999999998</v>
      </c>
      <c r="AJ18" s="9">
        <v>61.686</v>
      </c>
      <c r="AK18" s="9">
        <v>164.78</v>
      </c>
      <c r="AL18" s="9">
        <v>65.039000000000001</v>
      </c>
      <c r="AM18" s="9">
        <v>99.741</v>
      </c>
      <c r="AN18" s="9">
        <v>77.007999999999996</v>
      </c>
      <c r="AO18" s="9">
        <v>28.036999999999999</v>
      </c>
      <c r="AP18" s="9">
        <v>48.970999999999997</v>
      </c>
      <c r="AQ18" s="9">
        <v>87.772999999999996</v>
      </c>
      <c r="AR18" s="9">
        <v>37.002000000000002</v>
      </c>
      <c r="AS18" s="9">
        <v>50.771000000000001</v>
      </c>
      <c r="AT18" s="9">
        <v>29.035</v>
      </c>
      <c r="AU18" s="9">
        <v>10.888</v>
      </c>
      <c r="AV18" s="9">
        <v>18.146999999999998</v>
      </c>
      <c r="AW18" s="9">
        <v>13.124000000000001</v>
      </c>
      <c r="AX18" s="9">
        <v>5.8920000000000003</v>
      </c>
      <c r="AY18" s="9">
        <v>7.2320000000000002</v>
      </c>
      <c r="AZ18" s="9">
        <v>15.911</v>
      </c>
      <c r="BA18" s="9">
        <v>4.9960000000000004</v>
      </c>
      <c r="BB18" s="9">
        <v>10.914999999999999</v>
      </c>
      <c r="BC18" s="9">
        <v>31.533000000000001</v>
      </c>
      <c r="BD18" s="9">
        <v>11.679</v>
      </c>
      <c r="BE18" s="9">
        <v>19.853999999999999</v>
      </c>
      <c r="BF18" s="9">
        <v>6.875</v>
      </c>
      <c r="BG18" s="9">
        <v>2.766</v>
      </c>
      <c r="BH18" s="9">
        <v>4.109</v>
      </c>
      <c r="BI18" s="9">
        <v>24.658000000000001</v>
      </c>
      <c r="BJ18" s="9">
        <v>8.9130000000000003</v>
      </c>
      <c r="BK18" s="9">
        <v>15.744999999999999</v>
      </c>
      <c r="BL18" s="9">
        <v>183.79599999999999</v>
      </c>
      <c r="BM18" s="9">
        <v>73.710999999999999</v>
      </c>
      <c r="BN18" s="9">
        <v>110.08499999999999</v>
      </c>
      <c r="BO18" s="9">
        <v>175.352</v>
      </c>
      <c r="BP18" s="9">
        <v>70.984999999999999</v>
      </c>
      <c r="BQ18" s="9">
        <v>104.367</v>
      </c>
      <c r="BR18" s="9">
        <v>75.593999999999994</v>
      </c>
      <c r="BS18" s="9">
        <v>32.081000000000003</v>
      </c>
      <c r="BT18" s="9">
        <v>43.512</v>
      </c>
      <c r="BU18" s="9">
        <v>99.757999999999996</v>
      </c>
      <c r="BV18" s="9">
        <v>38.904000000000003</v>
      </c>
      <c r="BW18" s="9">
        <v>60.853999999999999</v>
      </c>
      <c r="BX18" s="9">
        <v>144.28200000000001</v>
      </c>
      <c r="BY18" s="9">
        <v>57.442</v>
      </c>
      <c r="BZ18" s="9">
        <v>86.84</v>
      </c>
      <c r="CA18" s="9">
        <v>62.182000000000002</v>
      </c>
      <c r="CB18" s="9">
        <v>26.146999999999998</v>
      </c>
      <c r="CC18" s="9">
        <v>36.036000000000001</v>
      </c>
      <c r="CD18" s="9">
        <v>82.099000000000004</v>
      </c>
      <c r="CE18" s="9">
        <v>31.295999999999999</v>
      </c>
      <c r="CF18" s="9">
        <v>50.804000000000002</v>
      </c>
      <c r="CG18" s="9">
        <v>31.07</v>
      </c>
      <c r="CH18" s="9">
        <v>13.542999999999999</v>
      </c>
      <c r="CI18" s="9">
        <v>17.527000000000001</v>
      </c>
      <c r="CJ18" s="9">
        <v>13.411</v>
      </c>
      <c r="CK18" s="9">
        <v>5.9349999999999996</v>
      </c>
      <c r="CL18" s="9">
        <v>7.4770000000000003</v>
      </c>
      <c r="CM18" s="9">
        <v>17.658999999999999</v>
      </c>
      <c r="CN18" s="9">
        <v>7.6079999999999997</v>
      </c>
      <c r="CO18" s="9">
        <v>10.051</v>
      </c>
      <c r="CP18" s="9">
        <v>8.4440000000000008</v>
      </c>
      <c r="CQ18" s="9">
        <v>2.726</v>
      </c>
      <c r="CR18" s="9">
        <v>5.7190000000000003</v>
      </c>
      <c r="CS18" s="9">
        <v>1.2529999999999999</v>
      </c>
      <c r="CT18" s="9">
        <v>0.64100000000000001</v>
      </c>
      <c r="CU18" s="9">
        <v>0.61199999999999999</v>
      </c>
      <c r="CV18" s="9">
        <v>7.1909999999999998</v>
      </c>
      <c r="CW18" s="9">
        <v>2.085</v>
      </c>
      <c r="CX18" s="9">
        <v>5.1059999999999999</v>
      </c>
      <c r="CY18" s="9">
        <v>67.332999999999998</v>
      </c>
      <c r="CZ18" s="9">
        <v>23.427</v>
      </c>
      <c r="DA18" s="9">
        <v>43.905999999999999</v>
      </c>
      <c r="DB18" s="9">
        <v>62.420999999999999</v>
      </c>
      <c r="DC18" s="9">
        <v>21.928000000000001</v>
      </c>
      <c r="DD18" s="9">
        <v>40.493000000000002</v>
      </c>
      <c r="DE18" s="9">
        <v>31.672999999999998</v>
      </c>
      <c r="DF18" s="9">
        <v>12.074999999999999</v>
      </c>
      <c r="DG18" s="9">
        <v>19.597999999999999</v>
      </c>
      <c r="DH18" s="9">
        <v>30.748000000000001</v>
      </c>
      <c r="DI18" s="9">
        <v>9.8539999999999992</v>
      </c>
      <c r="DJ18" s="9">
        <v>20.895</v>
      </c>
      <c r="DK18" s="9">
        <v>54.223999999999997</v>
      </c>
      <c r="DL18" s="9">
        <v>19.896999999999998</v>
      </c>
      <c r="DM18" s="9">
        <v>34.326999999999998</v>
      </c>
      <c r="DN18" s="9">
        <v>27.902999999999999</v>
      </c>
      <c r="DO18" s="9">
        <v>11.085000000000001</v>
      </c>
      <c r="DP18" s="9">
        <v>16.818000000000001</v>
      </c>
      <c r="DQ18" s="9">
        <v>26.321000000000002</v>
      </c>
      <c r="DR18" s="9">
        <v>8.8119999999999994</v>
      </c>
      <c r="DS18" s="9">
        <v>17.509</v>
      </c>
      <c r="DT18" s="9">
        <v>8.1969999999999992</v>
      </c>
      <c r="DU18" s="9">
        <v>2.0310000000000001</v>
      </c>
      <c r="DV18" s="9">
        <v>6.1660000000000004</v>
      </c>
      <c r="DW18" s="9">
        <v>3.77</v>
      </c>
      <c r="DX18" s="9">
        <v>0.99</v>
      </c>
      <c r="DY18" s="9">
        <v>2.78</v>
      </c>
      <c r="DZ18" s="9">
        <v>4.4269999999999996</v>
      </c>
      <c r="EA18" s="9">
        <v>1.042</v>
      </c>
      <c r="EB18" s="9">
        <v>3.3849999999999998</v>
      </c>
      <c r="EC18" s="9">
        <v>4.9119999999999999</v>
      </c>
      <c r="ED18" s="9">
        <v>1.4990000000000001</v>
      </c>
      <c r="EE18" s="9">
        <v>3.4129999999999998</v>
      </c>
      <c r="EF18" s="9">
        <v>1.456</v>
      </c>
      <c r="EG18" s="9">
        <v>0.62</v>
      </c>
      <c r="EH18" s="9">
        <v>0.83599999999999997</v>
      </c>
      <c r="EI18" s="9">
        <v>3.456</v>
      </c>
      <c r="EJ18" s="9">
        <v>0.879</v>
      </c>
      <c r="EK18" s="9">
        <v>2.577</v>
      </c>
      <c r="EL18" s="9">
        <v>93.807000000000002</v>
      </c>
      <c r="EM18" s="9">
        <v>31.806999999999999</v>
      </c>
      <c r="EN18" s="9">
        <v>61.999000000000002</v>
      </c>
      <c r="EO18" s="9">
        <v>87.813000000000002</v>
      </c>
      <c r="EP18" s="9">
        <v>30.137</v>
      </c>
      <c r="EQ18" s="9">
        <v>57.676000000000002</v>
      </c>
      <c r="ER18" s="9">
        <v>40.067999999999998</v>
      </c>
      <c r="ES18" s="9">
        <v>15.491</v>
      </c>
      <c r="ET18" s="9">
        <v>24.577000000000002</v>
      </c>
      <c r="EU18" s="9">
        <v>47.744</v>
      </c>
      <c r="EV18" s="9">
        <v>14.646000000000001</v>
      </c>
      <c r="EW18" s="9">
        <v>33.098999999999997</v>
      </c>
      <c r="EX18" s="9">
        <v>72.765000000000001</v>
      </c>
      <c r="EY18" s="9">
        <v>25.655000000000001</v>
      </c>
      <c r="EZ18" s="9">
        <v>47.11</v>
      </c>
      <c r="FA18" s="9">
        <v>35.036000000000001</v>
      </c>
      <c r="FB18" s="9">
        <v>12.792999999999999</v>
      </c>
      <c r="FC18" s="9">
        <v>22.242999999999999</v>
      </c>
      <c r="FD18" s="9">
        <v>37.729999999999997</v>
      </c>
      <c r="FE18" s="9">
        <v>12.862</v>
      </c>
      <c r="FF18" s="9">
        <v>24.867000000000001</v>
      </c>
      <c r="FG18" s="9">
        <v>15.048</v>
      </c>
      <c r="FH18" s="9">
        <v>4.4809999999999999</v>
      </c>
      <c r="FI18" s="9">
        <v>10.566000000000001</v>
      </c>
      <c r="FJ18" s="9">
        <v>5.0330000000000004</v>
      </c>
      <c r="FK18" s="9">
        <v>2.698</v>
      </c>
      <c r="FL18" s="9">
        <v>2.335</v>
      </c>
      <c r="FM18" s="9">
        <v>10.015000000000001</v>
      </c>
      <c r="FN18" s="9">
        <v>1.7829999999999999</v>
      </c>
      <c r="FO18" s="9">
        <v>8.2319999999999993</v>
      </c>
      <c r="FP18" s="9">
        <v>5.9939999999999998</v>
      </c>
      <c r="FQ18" s="9">
        <v>1.671</v>
      </c>
      <c r="FR18" s="9">
        <v>4.3230000000000004</v>
      </c>
      <c r="FS18" s="9">
        <v>0.79</v>
      </c>
      <c r="FT18" s="9">
        <v>0.79</v>
      </c>
      <c r="FU18" s="9">
        <v>0</v>
      </c>
      <c r="FV18" s="9">
        <v>5.2039999999999997</v>
      </c>
      <c r="FW18" s="9">
        <v>0.88</v>
      </c>
      <c r="FX18" s="9">
        <v>4.3230000000000004</v>
      </c>
      <c r="FY18" s="9">
        <v>20.745000000000001</v>
      </c>
      <c r="FZ18" s="9">
        <v>7.56</v>
      </c>
      <c r="GA18" s="9">
        <v>13.185</v>
      </c>
      <c r="GB18" s="9">
        <v>19.526</v>
      </c>
      <c r="GC18" s="9">
        <v>7.2930000000000001</v>
      </c>
      <c r="GD18" s="9">
        <v>12.233000000000001</v>
      </c>
      <c r="GE18" s="9">
        <v>9.1739999999999995</v>
      </c>
      <c r="GF18" s="9">
        <v>3.69</v>
      </c>
      <c r="GG18" s="9">
        <v>5.484</v>
      </c>
      <c r="GH18" s="9">
        <v>10.352</v>
      </c>
      <c r="GI18" s="9">
        <v>3.6030000000000002</v>
      </c>
      <c r="GJ18" s="9">
        <v>6.7489999999999997</v>
      </c>
      <c r="GK18" s="9">
        <v>16.425999999999998</v>
      </c>
      <c r="GL18" s="9">
        <v>6.468</v>
      </c>
      <c r="GM18" s="9">
        <v>9.9580000000000002</v>
      </c>
      <c r="GN18" s="9">
        <v>7.6059999999999999</v>
      </c>
      <c r="GO18" s="9">
        <v>2.8650000000000002</v>
      </c>
      <c r="GP18" s="9">
        <v>4.7409999999999997</v>
      </c>
      <c r="GQ18" s="9">
        <v>8.82</v>
      </c>
      <c r="GR18" s="9">
        <v>3.6030000000000002</v>
      </c>
      <c r="GS18" s="9">
        <v>5.2169999999999996</v>
      </c>
      <c r="GT18" s="9">
        <v>3.1</v>
      </c>
      <c r="GU18" s="9">
        <v>0.82499999999999996</v>
      </c>
      <c r="GV18" s="9">
        <v>2.2749999999999999</v>
      </c>
      <c r="GW18" s="9">
        <v>1.5680000000000001</v>
      </c>
      <c r="GX18" s="9">
        <v>0.82499999999999996</v>
      </c>
      <c r="GY18" s="9">
        <v>0.74299999999999999</v>
      </c>
      <c r="GZ18" s="9">
        <v>1.532</v>
      </c>
      <c r="HA18" s="9">
        <v>0</v>
      </c>
      <c r="HB18" s="9">
        <v>1.532</v>
      </c>
      <c r="HC18" s="9">
        <v>1.2190000000000001</v>
      </c>
      <c r="HD18" s="9">
        <v>0.26800000000000002</v>
      </c>
      <c r="HE18" s="9">
        <v>0.95099999999999996</v>
      </c>
      <c r="HF18" s="9">
        <v>0.39900000000000002</v>
      </c>
      <c r="HG18" s="9">
        <v>0.11899999999999999</v>
      </c>
      <c r="HH18" s="9">
        <v>0.27900000000000003</v>
      </c>
      <c r="HI18" s="9">
        <v>0.82</v>
      </c>
      <c r="HJ18" s="9">
        <v>0.14799999999999999</v>
      </c>
      <c r="HK18" s="9">
        <v>0.67200000000000004</v>
      </c>
      <c r="HL18" s="9">
        <v>6.2220000000000004</v>
      </c>
      <c r="HM18" s="9">
        <v>2.9140000000000001</v>
      </c>
      <c r="HN18" s="9">
        <v>3.3079999999999998</v>
      </c>
      <c r="HO18" s="9">
        <v>5.78</v>
      </c>
      <c r="HP18" s="9">
        <v>2.4729999999999999</v>
      </c>
      <c r="HQ18" s="9">
        <v>3.3079999999999998</v>
      </c>
      <c r="HR18" s="9">
        <v>3.601</v>
      </c>
      <c r="HS18" s="9">
        <v>1.61</v>
      </c>
      <c r="HT18" s="9">
        <v>1.99</v>
      </c>
      <c r="HU18" s="9">
        <v>2.1800000000000002</v>
      </c>
      <c r="HV18" s="9">
        <v>0.86199999999999999</v>
      </c>
      <c r="HW18" s="9">
        <v>1.3169999999999999</v>
      </c>
      <c r="HX18" s="9">
        <v>5.2720000000000002</v>
      </c>
      <c r="HY18" s="9">
        <v>2.06</v>
      </c>
      <c r="HZ18" s="9">
        <v>3.2120000000000002</v>
      </c>
      <c r="IA18" s="9">
        <v>3.1930000000000001</v>
      </c>
      <c r="IB18" s="9">
        <v>1.298</v>
      </c>
      <c r="IC18" s="9">
        <v>1.895</v>
      </c>
      <c r="ID18" s="9">
        <v>2.0790000000000002</v>
      </c>
      <c r="IE18" s="9">
        <v>0.76200000000000001</v>
      </c>
      <c r="IF18" s="9">
        <v>1.3169999999999999</v>
      </c>
      <c r="IG18" s="9">
        <v>0.50800000000000001</v>
      </c>
      <c r="IH18" s="9">
        <v>0.41199999999999998</v>
      </c>
      <c r="II18" s="9">
        <v>9.5000000000000001E-2</v>
      </c>
      <c r="IJ18" s="9">
        <v>0.40699999999999997</v>
      </c>
      <c r="IK18" s="9">
        <v>0.312</v>
      </c>
      <c r="IL18" s="9">
        <v>9.5000000000000001E-2</v>
      </c>
      <c r="IM18" s="9">
        <v>0.1</v>
      </c>
      <c r="IN18" s="9">
        <v>0.1</v>
      </c>
      <c r="IO18" s="9">
        <v>0</v>
      </c>
      <c r="IP18" s="9">
        <v>0.442</v>
      </c>
      <c r="IQ18" s="9">
        <v>0.442</v>
      </c>
    </row>
    <row r="19" spans="1:251">
      <c r="A19" s="10">
        <v>44958</v>
      </c>
      <c r="B19" s="9">
        <v>45.848999999999997</v>
      </c>
      <c r="C19" s="9">
        <v>62.365000000000002</v>
      </c>
      <c r="D19" s="9">
        <v>90.863</v>
      </c>
      <c r="E19" s="9">
        <v>40.768000000000001</v>
      </c>
      <c r="F19" s="9">
        <v>50.094999999999999</v>
      </c>
      <c r="G19" s="9">
        <v>39.228000000000002</v>
      </c>
      <c r="H19" s="9">
        <v>14.003</v>
      </c>
      <c r="I19" s="9">
        <v>25.225000000000001</v>
      </c>
      <c r="J19" s="9">
        <v>14.914</v>
      </c>
      <c r="K19" s="9">
        <v>2.6960000000000002</v>
      </c>
      <c r="L19" s="9">
        <v>12.218</v>
      </c>
      <c r="M19" s="9">
        <v>24.314</v>
      </c>
      <c r="N19" s="9">
        <v>11.307</v>
      </c>
      <c r="O19" s="9">
        <v>13.007</v>
      </c>
      <c r="P19" s="9">
        <v>22.995000000000001</v>
      </c>
      <c r="Q19" s="9">
        <v>8.6660000000000004</v>
      </c>
      <c r="R19" s="9">
        <v>14.329000000000001</v>
      </c>
      <c r="S19" s="9">
        <v>4.9589999999999996</v>
      </c>
      <c r="T19" s="9">
        <v>1.44</v>
      </c>
      <c r="U19" s="9">
        <v>3.5190000000000001</v>
      </c>
      <c r="V19" s="9">
        <v>18.036000000000001</v>
      </c>
      <c r="W19" s="9">
        <v>7.2249999999999996</v>
      </c>
      <c r="X19" s="9">
        <v>10.811</v>
      </c>
      <c r="Y19" s="9">
        <v>226.3</v>
      </c>
      <c r="Z19" s="9">
        <v>94.418000000000006</v>
      </c>
      <c r="AA19" s="9">
        <v>131.88200000000001</v>
      </c>
      <c r="AB19" s="9">
        <v>206.43199999999999</v>
      </c>
      <c r="AC19" s="9">
        <v>86.323999999999998</v>
      </c>
      <c r="AD19" s="9">
        <v>120.108</v>
      </c>
      <c r="AE19" s="9">
        <v>93.614999999999995</v>
      </c>
      <c r="AF19" s="9">
        <v>35.628999999999998</v>
      </c>
      <c r="AG19" s="9">
        <v>57.985999999999997</v>
      </c>
      <c r="AH19" s="9">
        <v>112.81699999999999</v>
      </c>
      <c r="AI19" s="9">
        <v>50.695</v>
      </c>
      <c r="AJ19" s="9">
        <v>62.122</v>
      </c>
      <c r="AK19" s="9">
        <v>175.44</v>
      </c>
      <c r="AL19" s="9">
        <v>69.320999999999998</v>
      </c>
      <c r="AM19" s="9">
        <v>106.119</v>
      </c>
      <c r="AN19" s="9">
        <v>82.275000000000006</v>
      </c>
      <c r="AO19" s="9">
        <v>27.521000000000001</v>
      </c>
      <c r="AP19" s="9">
        <v>54.755000000000003</v>
      </c>
      <c r="AQ19" s="9">
        <v>93.165000000000006</v>
      </c>
      <c r="AR19" s="9">
        <v>41.8</v>
      </c>
      <c r="AS19" s="9">
        <v>51.365000000000002</v>
      </c>
      <c r="AT19" s="9">
        <v>30.992000000000001</v>
      </c>
      <c r="AU19" s="9">
        <v>17.003</v>
      </c>
      <c r="AV19" s="9">
        <v>13.988</v>
      </c>
      <c r="AW19" s="9">
        <v>11.339</v>
      </c>
      <c r="AX19" s="9">
        <v>8.1080000000000005</v>
      </c>
      <c r="AY19" s="9">
        <v>3.2309999999999999</v>
      </c>
      <c r="AZ19" s="9">
        <v>19.652000000000001</v>
      </c>
      <c r="BA19" s="9">
        <v>8.8949999999999996</v>
      </c>
      <c r="BB19" s="9">
        <v>10.757</v>
      </c>
      <c r="BC19" s="9">
        <v>19.869</v>
      </c>
      <c r="BD19" s="9">
        <v>8.0939999999999994</v>
      </c>
      <c r="BE19" s="9">
        <v>11.773999999999999</v>
      </c>
      <c r="BF19" s="9">
        <v>5.3010000000000002</v>
      </c>
      <c r="BG19" s="9">
        <v>2.7240000000000002</v>
      </c>
      <c r="BH19" s="9">
        <v>2.577</v>
      </c>
      <c r="BI19" s="9">
        <v>14.568</v>
      </c>
      <c r="BJ19" s="9">
        <v>5.3710000000000004</v>
      </c>
      <c r="BK19" s="9">
        <v>9.1980000000000004</v>
      </c>
      <c r="BL19" s="9">
        <v>188.18899999999999</v>
      </c>
      <c r="BM19" s="9">
        <v>70.989999999999995</v>
      </c>
      <c r="BN19" s="9">
        <v>117.199</v>
      </c>
      <c r="BO19" s="9">
        <v>174.809</v>
      </c>
      <c r="BP19" s="9">
        <v>65.555999999999997</v>
      </c>
      <c r="BQ19" s="9">
        <v>109.253</v>
      </c>
      <c r="BR19" s="9">
        <v>79.081000000000003</v>
      </c>
      <c r="BS19" s="9">
        <v>28.72</v>
      </c>
      <c r="BT19" s="9">
        <v>50.362000000000002</v>
      </c>
      <c r="BU19" s="9">
        <v>95.727999999999994</v>
      </c>
      <c r="BV19" s="9">
        <v>36.837000000000003</v>
      </c>
      <c r="BW19" s="9">
        <v>58.892000000000003</v>
      </c>
      <c r="BX19" s="9">
        <v>149.46</v>
      </c>
      <c r="BY19" s="9">
        <v>55.555</v>
      </c>
      <c r="BZ19" s="9">
        <v>93.906000000000006</v>
      </c>
      <c r="CA19" s="9">
        <v>70.957999999999998</v>
      </c>
      <c r="CB19" s="9">
        <v>26.311</v>
      </c>
      <c r="CC19" s="9">
        <v>44.646000000000001</v>
      </c>
      <c r="CD19" s="9">
        <v>78.503</v>
      </c>
      <c r="CE19" s="9">
        <v>29.242999999999999</v>
      </c>
      <c r="CF19" s="9">
        <v>49.259</v>
      </c>
      <c r="CG19" s="9">
        <v>25.349</v>
      </c>
      <c r="CH19" s="9">
        <v>10.000999999999999</v>
      </c>
      <c r="CI19" s="9">
        <v>15.348000000000001</v>
      </c>
      <c r="CJ19" s="9">
        <v>8.1229999999999993</v>
      </c>
      <c r="CK19" s="9">
        <v>2.4079999999999999</v>
      </c>
      <c r="CL19" s="9">
        <v>5.7149999999999999</v>
      </c>
      <c r="CM19" s="9">
        <v>17.225999999999999</v>
      </c>
      <c r="CN19" s="9">
        <v>7.593</v>
      </c>
      <c r="CO19" s="9">
        <v>9.6319999999999997</v>
      </c>
      <c r="CP19" s="9">
        <v>13.379</v>
      </c>
      <c r="CQ19" s="9">
        <v>5.4340000000000002</v>
      </c>
      <c r="CR19" s="9">
        <v>7.9459999999999997</v>
      </c>
      <c r="CS19" s="9">
        <v>3.6579999999999999</v>
      </c>
      <c r="CT19" s="9">
        <v>1.708</v>
      </c>
      <c r="CU19" s="9">
        <v>1.95</v>
      </c>
      <c r="CV19" s="9">
        <v>9.7219999999999995</v>
      </c>
      <c r="CW19" s="9">
        <v>3.726</v>
      </c>
      <c r="CX19" s="9">
        <v>5.9960000000000004</v>
      </c>
      <c r="CY19" s="9">
        <v>70.063999999999993</v>
      </c>
      <c r="CZ19" s="9">
        <v>24.77</v>
      </c>
      <c r="DA19" s="9">
        <v>45.293999999999997</v>
      </c>
      <c r="DB19" s="9">
        <v>62.331000000000003</v>
      </c>
      <c r="DC19" s="9">
        <v>24.004999999999999</v>
      </c>
      <c r="DD19" s="9">
        <v>38.325000000000003</v>
      </c>
      <c r="DE19" s="9">
        <v>29.516999999999999</v>
      </c>
      <c r="DF19" s="9">
        <v>12.131</v>
      </c>
      <c r="DG19" s="9">
        <v>17.385000000000002</v>
      </c>
      <c r="DH19" s="9">
        <v>32.814</v>
      </c>
      <c r="DI19" s="9">
        <v>11.874000000000001</v>
      </c>
      <c r="DJ19" s="9">
        <v>20.94</v>
      </c>
      <c r="DK19" s="9">
        <v>54.46</v>
      </c>
      <c r="DL19" s="9">
        <v>21.600999999999999</v>
      </c>
      <c r="DM19" s="9">
        <v>32.859000000000002</v>
      </c>
      <c r="DN19" s="9">
        <v>27.091000000000001</v>
      </c>
      <c r="DO19" s="9">
        <v>11.478999999999999</v>
      </c>
      <c r="DP19" s="9">
        <v>15.611000000000001</v>
      </c>
      <c r="DQ19" s="9">
        <v>27.369</v>
      </c>
      <c r="DR19" s="9">
        <v>10.122</v>
      </c>
      <c r="DS19" s="9">
        <v>17.247</v>
      </c>
      <c r="DT19" s="9">
        <v>7.8710000000000004</v>
      </c>
      <c r="DU19" s="9">
        <v>2.4039999999999999</v>
      </c>
      <c r="DV19" s="9">
        <v>5.4669999999999996</v>
      </c>
      <c r="DW19" s="9">
        <v>2.4260000000000002</v>
      </c>
      <c r="DX19" s="9">
        <v>0.65200000000000002</v>
      </c>
      <c r="DY19" s="9">
        <v>1.774</v>
      </c>
      <c r="DZ19" s="9">
        <v>5.4450000000000003</v>
      </c>
      <c r="EA19" s="9">
        <v>1.752</v>
      </c>
      <c r="EB19" s="9">
        <v>3.6930000000000001</v>
      </c>
      <c r="EC19" s="9">
        <v>7.734</v>
      </c>
      <c r="ED19" s="9">
        <v>0.76500000000000001</v>
      </c>
      <c r="EE19" s="9">
        <v>6.9690000000000003</v>
      </c>
      <c r="EF19" s="9">
        <v>0.86799999999999999</v>
      </c>
      <c r="EG19" s="9">
        <v>0</v>
      </c>
      <c r="EH19" s="9">
        <v>0.86799999999999999</v>
      </c>
      <c r="EI19" s="9">
        <v>6.8659999999999997</v>
      </c>
      <c r="EJ19" s="9">
        <v>0.76500000000000001</v>
      </c>
      <c r="EK19" s="9">
        <v>6.101</v>
      </c>
      <c r="EL19" s="9">
        <v>91.590999999999994</v>
      </c>
      <c r="EM19" s="9">
        <v>34.960999999999999</v>
      </c>
      <c r="EN19" s="9">
        <v>56.631</v>
      </c>
      <c r="EO19" s="9">
        <v>83.144999999999996</v>
      </c>
      <c r="EP19" s="9">
        <v>33.595999999999997</v>
      </c>
      <c r="EQ19" s="9">
        <v>49.548999999999999</v>
      </c>
      <c r="ER19" s="9">
        <v>32.456000000000003</v>
      </c>
      <c r="ES19" s="9">
        <v>11.856</v>
      </c>
      <c r="ET19" s="9">
        <v>20.6</v>
      </c>
      <c r="EU19" s="9">
        <v>50.69</v>
      </c>
      <c r="EV19" s="9">
        <v>21.741</v>
      </c>
      <c r="EW19" s="9">
        <v>28.949000000000002</v>
      </c>
      <c r="EX19" s="9">
        <v>66.611000000000004</v>
      </c>
      <c r="EY19" s="9">
        <v>30.033000000000001</v>
      </c>
      <c r="EZ19" s="9">
        <v>36.578000000000003</v>
      </c>
      <c r="FA19" s="9">
        <v>25.678000000000001</v>
      </c>
      <c r="FB19" s="9">
        <v>10.186</v>
      </c>
      <c r="FC19" s="9">
        <v>15.492000000000001</v>
      </c>
      <c r="FD19" s="9">
        <v>40.933</v>
      </c>
      <c r="FE19" s="9">
        <v>19.847000000000001</v>
      </c>
      <c r="FF19" s="9">
        <v>21.085000000000001</v>
      </c>
      <c r="FG19" s="9">
        <v>16.533999999999999</v>
      </c>
      <c r="FH19" s="9">
        <v>3.5630000000000002</v>
      </c>
      <c r="FI19" s="9">
        <v>12.971</v>
      </c>
      <c r="FJ19" s="9">
        <v>6.7770000000000001</v>
      </c>
      <c r="FK19" s="9">
        <v>1.67</v>
      </c>
      <c r="FL19" s="9">
        <v>5.1070000000000002</v>
      </c>
      <c r="FM19" s="9">
        <v>9.7569999999999997</v>
      </c>
      <c r="FN19" s="9">
        <v>1.893</v>
      </c>
      <c r="FO19" s="9">
        <v>7.8639999999999999</v>
      </c>
      <c r="FP19" s="9">
        <v>8.4459999999999997</v>
      </c>
      <c r="FQ19" s="9">
        <v>1.3640000000000001</v>
      </c>
      <c r="FR19" s="9">
        <v>7.0819999999999999</v>
      </c>
      <c r="FS19" s="9">
        <v>1.948</v>
      </c>
      <c r="FT19" s="9">
        <v>0</v>
      </c>
      <c r="FU19" s="9">
        <v>1.948</v>
      </c>
      <c r="FV19" s="9">
        <v>6.4980000000000002</v>
      </c>
      <c r="FW19" s="9">
        <v>1.3640000000000001</v>
      </c>
      <c r="FX19" s="9">
        <v>5.1340000000000003</v>
      </c>
      <c r="FY19" s="9">
        <v>23.302</v>
      </c>
      <c r="FZ19" s="9">
        <v>8.6080000000000005</v>
      </c>
      <c r="GA19" s="9">
        <v>14.695</v>
      </c>
      <c r="GB19" s="9">
        <v>21.31</v>
      </c>
      <c r="GC19" s="9">
        <v>8.4689999999999994</v>
      </c>
      <c r="GD19" s="9">
        <v>12.840999999999999</v>
      </c>
      <c r="GE19" s="9">
        <v>11.365</v>
      </c>
      <c r="GF19" s="9">
        <v>4.0860000000000003</v>
      </c>
      <c r="GG19" s="9">
        <v>7.2789999999999999</v>
      </c>
      <c r="GH19" s="9">
        <v>9.9440000000000008</v>
      </c>
      <c r="GI19" s="9">
        <v>4.383</v>
      </c>
      <c r="GJ19" s="9">
        <v>5.5620000000000003</v>
      </c>
      <c r="GK19" s="9">
        <v>16.88</v>
      </c>
      <c r="GL19" s="9">
        <v>6.6029999999999998</v>
      </c>
      <c r="GM19" s="9">
        <v>10.276999999999999</v>
      </c>
      <c r="GN19" s="9">
        <v>9.8040000000000003</v>
      </c>
      <c r="GO19" s="9">
        <v>3.056</v>
      </c>
      <c r="GP19" s="9">
        <v>6.7489999999999997</v>
      </c>
      <c r="GQ19" s="9">
        <v>7.0759999999999996</v>
      </c>
      <c r="GR19" s="9">
        <v>3.5470000000000002</v>
      </c>
      <c r="GS19" s="9">
        <v>3.5289999999999999</v>
      </c>
      <c r="GT19" s="9">
        <v>4.4290000000000003</v>
      </c>
      <c r="GU19" s="9">
        <v>1.8660000000000001</v>
      </c>
      <c r="GV19" s="9">
        <v>2.5640000000000001</v>
      </c>
      <c r="GW19" s="9">
        <v>1.5609999999999999</v>
      </c>
      <c r="GX19" s="9">
        <v>1.03</v>
      </c>
      <c r="GY19" s="9">
        <v>0.53100000000000003</v>
      </c>
      <c r="GZ19" s="9">
        <v>2.8679999999999999</v>
      </c>
      <c r="HA19" s="9">
        <v>0.83599999999999997</v>
      </c>
      <c r="HB19" s="9">
        <v>2.0329999999999999</v>
      </c>
      <c r="HC19" s="9">
        <v>1.9930000000000001</v>
      </c>
      <c r="HD19" s="9">
        <v>0.13900000000000001</v>
      </c>
      <c r="HE19" s="9">
        <v>1.8540000000000001</v>
      </c>
      <c r="HF19" s="9">
        <v>0.30299999999999999</v>
      </c>
      <c r="HG19" s="9">
        <v>0</v>
      </c>
      <c r="HH19" s="9">
        <v>0.30299999999999999</v>
      </c>
      <c r="HI19" s="9">
        <v>1.6890000000000001</v>
      </c>
      <c r="HJ19" s="9">
        <v>0.13900000000000001</v>
      </c>
      <c r="HK19" s="9">
        <v>1.55</v>
      </c>
      <c r="HL19" s="9">
        <v>4.7380000000000004</v>
      </c>
      <c r="HM19" s="9">
        <v>1.5309999999999999</v>
      </c>
      <c r="HN19" s="9">
        <v>3.2069999999999999</v>
      </c>
      <c r="HO19" s="9">
        <v>3.9340000000000002</v>
      </c>
      <c r="HP19" s="9">
        <v>1.383</v>
      </c>
      <c r="HQ19" s="9">
        <v>2.5510000000000002</v>
      </c>
      <c r="HR19" s="9">
        <v>2.38</v>
      </c>
      <c r="HS19" s="9">
        <v>0.98899999999999999</v>
      </c>
      <c r="HT19" s="9">
        <v>1.391</v>
      </c>
      <c r="HU19" s="9">
        <v>1.554</v>
      </c>
      <c r="HV19" s="9">
        <v>0.39400000000000002</v>
      </c>
      <c r="HW19" s="9">
        <v>1.1599999999999999</v>
      </c>
      <c r="HX19" s="9">
        <v>3.17</v>
      </c>
      <c r="HY19" s="9">
        <v>1.19</v>
      </c>
      <c r="HZ19" s="9">
        <v>1.98</v>
      </c>
      <c r="IA19" s="9">
        <v>1.8220000000000001</v>
      </c>
      <c r="IB19" s="9">
        <v>0.79600000000000004</v>
      </c>
      <c r="IC19" s="9">
        <v>1.026</v>
      </c>
      <c r="ID19" s="9">
        <v>1.3480000000000001</v>
      </c>
      <c r="IE19" s="9">
        <v>0.39400000000000002</v>
      </c>
      <c r="IF19" s="9">
        <v>0.95399999999999996</v>
      </c>
      <c r="IG19" s="9">
        <v>0.76400000000000001</v>
      </c>
      <c r="IH19" s="9">
        <v>0.193</v>
      </c>
      <c r="II19" s="9">
        <v>0.57099999999999995</v>
      </c>
      <c r="IJ19" s="9">
        <v>0.55800000000000005</v>
      </c>
      <c r="IK19" s="9">
        <v>0.193</v>
      </c>
      <c r="IL19" s="9">
        <v>0.36499999999999999</v>
      </c>
      <c r="IM19" s="9">
        <v>0.20599999999999999</v>
      </c>
      <c r="IN19" s="9">
        <v>0</v>
      </c>
      <c r="IO19" s="9">
        <v>0.20599999999999999</v>
      </c>
      <c r="IP19" s="9">
        <v>0.80400000000000005</v>
      </c>
      <c r="IQ19" s="9">
        <v>0.14799999999999999</v>
      </c>
    </row>
    <row r="20" spans="1:251">
      <c r="A20" s="10">
        <v>45323</v>
      </c>
      <c r="B20" s="9">
        <v>51.201000000000001</v>
      </c>
      <c r="C20" s="9">
        <v>50.167000000000002</v>
      </c>
      <c r="D20" s="9">
        <v>124.325</v>
      </c>
      <c r="E20" s="9">
        <v>44.316000000000003</v>
      </c>
      <c r="F20" s="9">
        <v>80.009</v>
      </c>
      <c r="G20" s="9">
        <v>35.045000000000002</v>
      </c>
      <c r="H20" s="9">
        <v>12.672000000000001</v>
      </c>
      <c r="I20" s="9">
        <v>22.373999999999999</v>
      </c>
      <c r="J20" s="9">
        <v>14.102</v>
      </c>
      <c r="K20" s="9">
        <v>5.98</v>
      </c>
      <c r="L20" s="9">
        <v>8.1219999999999999</v>
      </c>
      <c r="M20" s="9">
        <v>20.943000000000001</v>
      </c>
      <c r="N20" s="9">
        <v>6.6909999999999998</v>
      </c>
      <c r="O20" s="9">
        <v>14.252000000000001</v>
      </c>
      <c r="P20" s="9">
        <v>33.683</v>
      </c>
      <c r="Q20" s="9">
        <v>11.185</v>
      </c>
      <c r="R20" s="9">
        <v>22.498000000000001</v>
      </c>
      <c r="S20" s="9">
        <v>6.4349999999999996</v>
      </c>
      <c r="T20" s="9">
        <v>2.0070000000000001</v>
      </c>
      <c r="U20" s="9">
        <v>4.4279999999999999</v>
      </c>
      <c r="V20" s="9">
        <v>27.248000000000001</v>
      </c>
      <c r="W20" s="9">
        <v>9.1790000000000003</v>
      </c>
      <c r="X20" s="9">
        <v>18.068999999999999</v>
      </c>
      <c r="Y20" s="9">
        <v>275.85399999999998</v>
      </c>
      <c r="Z20" s="9">
        <v>114.905</v>
      </c>
      <c r="AA20" s="9">
        <v>160.94900000000001</v>
      </c>
      <c r="AB20" s="9">
        <v>250.792</v>
      </c>
      <c r="AC20" s="9">
        <v>103.812</v>
      </c>
      <c r="AD20" s="9">
        <v>146.97999999999999</v>
      </c>
      <c r="AE20" s="9">
        <v>129.292</v>
      </c>
      <c r="AF20" s="9">
        <v>47.662999999999997</v>
      </c>
      <c r="AG20" s="9">
        <v>81.63</v>
      </c>
      <c r="AH20" s="9">
        <v>121.5</v>
      </c>
      <c r="AI20" s="9">
        <v>56.15</v>
      </c>
      <c r="AJ20" s="9">
        <v>65.349999999999994</v>
      </c>
      <c r="AK20" s="9">
        <v>222.78899999999999</v>
      </c>
      <c r="AL20" s="9">
        <v>94.335999999999999</v>
      </c>
      <c r="AM20" s="9">
        <v>128.452</v>
      </c>
      <c r="AN20" s="9">
        <v>117.18300000000001</v>
      </c>
      <c r="AO20" s="9">
        <v>43.192</v>
      </c>
      <c r="AP20" s="9">
        <v>73.989999999999995</v>
      </c>
      <c r="AQ20" s="9">
        <v>105.60599999999999</v>
      </c>
      <c r="AR20" s="9">
        <v>51.143999999999998</v>
      </c>
      <c r="AS20" s="9">
        <v>54.462000000000003</v>
      </c>
      <c r="AT20" s="9">
        <v>28.003</v>
      </c>
      <c r="AU20" s="9">
        <v>9.4760000000000009</v>
      </c>
      <c r="AV20" s="9">
        <v>18.527000000000001</v>
      </c>
      <c r="AW20" s="9">
        <v>12.11</v>
      </c>
      <c r="AX20" s="9">
        <v>4.47</v>
      </c>
      <c r="AY20" s="9">
        <v>7.6390000000000002</v>
      </c>
      <c r="AZ20" s="9">
        <v>15.894</v>
      </c>
      <c r="BA20" s="9">
        <v>5.0060000000000002</v>
      </c>
      <c r="BB20" s="9">
        <v>10.888</v>
      </c>
      <c r="BC20" s="9">
        <v>25.062000000000001</v>
      </c>
      <c r="BD20" s="9">
        <v>11.093</v>
      </c>
      <c r="BE20" s="9">
        <v>13.968999999999999</v>
      </c>
      <c r="BF20" s="9">
        <v>5.67</v>
      </c>
      <c r="BG20" s="9">
        <v>3.1030000000000002</v>
      </c>
      <c r="BH20" s="9">
        <v>2.5659999999999998</v>
      </c>
      <c r="BI20" s="9">
        <v>19.393000000000001</v>
      </c>
      <c r="BJ20" s="9">
        <v>7.99</v>
      </c>
      <c r="BK20" s="9">
        <v>11.403</v>
      </c>
      <c r="BL20" s="9">
        <v>208.357</v>
      </c>
      <c r="BM20" s="9">
        <v>82.472999999999999</v>
      </c>
      <c r="BN20" s="9">
        <v>125.88500000000001</v>
      </c>
      <c r="BO20" s="9">
        <v>187.803</v>
      </c>
      <c r="BP20" s="9">
        <v>75.120999999999995</v>
      </c>
      <c r="BQ20" s="9">
        <v>112.682</v>
      </c>
      <c r="BR20" s="9">
        <v>85.917000000000002</v>
      </c>
      <c r="BS20" s="9">
        <v>32.878999999999998</v>
      </c>
      <c r="BT20" s="9">
        <v>53.039000000000001</v>
      </c>
      <c r="BU20" s="9">
        <v>101.886</v>
      </c>
      <c r="BV20" s="9">
        <v>42.243000000000002</v>
      </c>
      <c r="BW20" s="9">
        <v>59.643000000000001</v>
      </c>
      <c r="BX20" s="9">
        <v>167.20500000000001</v>
      </c>
      <c r="BY20" s="9">
        <v>69.215000000000003</v>
      </c>
      <c r="BZ20" s="9">
        <v>97.99</v>
      </c>
      <c r="CA20" s="9">
        <v>76.084000000000003</v>
      </c>
      <c r="CB20" s="9">
        <v>30.710999999999999</v>
      </c>
      <c r="CC20" s="9">
        <v>45.372999999999998</v>
      </c>
      <c r="CD20" s="9">
        <v>91.120999999999995</v>
      </c>
      <c r="CE20" s="9">
        <v>38.503999999999998</v>
      </c>
      <c r="CF20" s="9">
        <v>52.618000000000002</v>
      </c>
      <c r="CG20" s="9">
        <v>20.597999999999999</v>
      </c>
      <c r="CH20" s="9">
        <v>5.907</v>
      </c>
      <c r="CI20" s="9">
        <v>14.692</v>
      </c>
      <c r="CJ20" s="9">
        <v>9.8339999999999996</v>
      </c>
      <c r="CK20" s="9">
        <v>2.1669999999999998</v>
      </c>
      <c r="CL20" s="9">
        <v>7.6660000000000004</v>
      </c>
      <c r="CM20" s="9">
        <v>10.765000000000001</v>
      </c>
      <c r="CN20" s="9">
        <v>3.7389999999999999</v>
      </c>
      <c r="CO20" s="9">
        <v>7.0250000000000004</v>
      </c>
      <c r="CP20" s="9">
        <v>20.553999999999998</v>
      </c>
      <c r="CQ20" s="9">
        <v>7.351</v>
      </c>
      <c r="CR20" s="9">
        <v>13.202</v>
      </c>
      <c r="CS20" s="9">
        <v>5.0780000000000003</v>
      </c>
      <c r="CT20" s="9">
        <v>0.52100000000000002</v>
      </c>
      <c r="CU20" s="9">
        <v>4.5570000000000004</v>
      </c>
      <c r="CV20" s="9">
        <v>15.476000000000001</v>
      </c>
      <c r="CW20" s="9">
        <v>6.83</v>
      </c>
      <c r="CX20" s="9">
        <v>8.6460000000000008</v>
      </c>
      <c r="CY20" s="9">
        <v>73.510999999999996</v>
      </c>
      <c r="CZ20" s="9">
        <v>29.850999999999999</v>
      </c>
      <c r="DA20" s="9">
        <v>43.66</v>
      </c>
      <c r="DB20" s="9">
        <v>66.052000000000007</v>
      </c>
      <c r="DC20" s="9">
        <v>27.591999999999999</v>
      </c>
      <c r="DD20" s="9">
        <v>38.46</v>
      </c>
      <c r="DE20" s="9">
        <v>29.431999999999999</v>
      </c>
      <c r="DF20" s="9">
        <v>13.565</v>
      </c>
      <c r="DG20" s="9">
        <v>15.867000000000001</v>
      </c>
      <c r="DH20" s="9">
        <v>36.619999999999997</v>
      </c>
      <c r="DI20" s="9">
        <v>14.026999999999999</v>
      </c>
      <c r="DJ20" s="9">
        <v>22.593</v>
      </c>
      <c r="DK20" s="9">
        <v>54.529000000000003</v>
      </c>
      <c r="DL20" s="9">
        <v>23.114000000000001</v>
      </c>
      <c r="DM20" s="9">
        <v>31.414000000000001</v>
      </c>
      <c r="DN20" s="9">
        <v>25.085999999999999</v>
      </c>
      <c r="DO20" s="9">
        <v>11.458</v>
      </c>
      <c r="DP20" s="9">
        <v>13.627000000000001</v>
      </c>
      <c r="DQ20" s="9">
        <v>29.443000000000001</v>
      </c>
      <c r="DR20" s="9">
        <v>11.656000000000001</v>
      </c>
      <c r="DS20" s="9">
        <v>17.786999999999999</v>
      </c>
      <c r="DT20" s="9">
        <v>11.523</v>
      </c>
      <c r="DU20" s="9">
        <v>4.4770000000000003</v>
      </c>
      <c r="DV20" s="9">
        <v>7.0460000000000003</v>
      </c>
      <c r="DW20" s="9">
        <v>4.3460000000000001</v>
      </c>
      <c r="DX20" s="9">
        <v>2.1070000000000002</v>
      </c>
      <c r="DY20" s="9">
        <v>2.2400000000000002</v>
      </c>
      <c r="DZ20" s="9">
        <v>7.1769999999999996</v>
      </c>
      <c r="EA20" s="9">
        <v>2.371</v>
      </c>
      <c r="EB20" s="9">
        <v>4.806</v>
      </c>
      <c r="EC20" s="9">
        <v>7.4589999999999996</v>
      </c>
      <c r="ED20" s="9">
        <v>2.2599999999999998</v>
      </c>
      <c r="EE20" s="9">
        <v>5.2</v>
      </c>
      <c r="EF20" s="9">
        <v>1.7829999999999999</v>
      </c>
      <c r="EG20" s="9">
        <v>0.28899999999999998</v>
      </c>
      <c r="EH20" s="9">
        <v>1.494</v>
      </c>
      <c r="EI20" s="9">
        <v>5.6760000000000002</v>
      </c>
      <c r="EJ20" s="9">
        <v>1.9710000000000001</v>
      </c>
      <c r="EK20" s="9">
        <v>3.7050000000000001</v>
      </c>
      <c r="EL20" s="9">
        <v>97.457999999999998</v>
      </c>
      <c r="EM20" s="9">
        <v>35.460999999999999</v>
      </c>
      <c r="EN20" s="9">
        <v>61.997</v>
      </c>
      <c r="EO20" s="9">
        <v>87.653000000000006</v>
      </c>
      <c r="EP20" s="9">
        <v>30.146000000000001</v>
      </c>
      <c r="EQ20" s="9">
        <v>57.506999999999998</v>
      </c>
      <c r="ER20" s="9">
        <v>40.747999999999998</v>
      </c>
      <c r="ES20" s="9">
        <v>14.971</v>
      </c>
      <c r="ET20" s="9">
        <v>25.777000000000001</v>
      </c>
      <c r="EU20" s="9">
        <v>46.905000000000001</v>
      </c>
      <c r="EV20" s="9">
        <v>15.175000000000001</v>
      </c>
      <c r="EW20" s="9">
        <v>31.73</v>
      </c>
      <c r="EX20" s="9">
        <v>79.703999999999994</v>
      </c>
      <c r="EY20" s="9">
        <v>28.728999999999999</v>
      </c>
      <c r="EZ20" s="9">
        <v>50.973999999999997</v>
      </c>
      <c r="FA20" s="9">
        <v>37.088999999999999</v>
      </c>
      <c r="FB20" s="9">
        <v>13.974</v>
      </c>
      <c r="FC20" s="9">
        <v>23.114999999999998</v>
      </c>
      <c r="FD20" s="9">
        <v>42.615000000000002</v>
      </c>
      <c r="FE20" s="9">
        <v>14.755000000000001</v>
      </c>
      <c r="FF20" s="9">
        <v>27.859000000000002</v>
      </c>
      <c r="FG20" s="9">
        <v>7.9489999999999998</v>
      </c>
      <c r="FH20" s="9">
        <v>1.417</v>
      </c>
      <c r="FI20" s="9">
        <v>6.532</v>
      </c>
      <c r="FJ20" s="9">
        <v>3.66</v>
      </c>
      <c r="FK20" s="9">
        <v>0.998</v>
      </c>
      <c r="FL20" s="9">
        <v>2.6619999999999999</v>
      </c>
      <c r="FM20" s="9">
        <v>4.29</v>
      </c>
      <c r="FN20" s="9">
        <v>0.42</v>
      </c>
      <c r="FO20" s="9">
        <v>3.87</v>
      </c>
      <c r="FP20" s="9">
        <v>9.8049999999999997</v>
      </c>
      <c r="FQ20" s="9">
        <v>5.3150000000000004</v>
      </c>
      <c r="FR20" s="9">
        <v>4.4909999999999997</v>
      </c>
      <c r="FS20" s="9">
        <v>2.621</v>
      </c>
      <c r="FT20" s="9">
        <v>1.202</v>
      </c>
      <c r="FU20" s="9">
        <v>1.4179999999999999</v>
      </c>
      <c r="FV20" s="9">
        <v>7.1849999999999996</v>
      </c>
      <c r="FW20" s="9">
        <v>4.1130000000000004</v>
      </c>
      <c r="FX20" s="9">
        <v>3.0720000000000001</v>
      </c>
      <c r="FY20" s="9">
        <v>21.106000000000002</v>
      </c>
      <c r="FZ20" s="9">
        <v>6.9969999999999999</v>
      </c>
      <c r="GA20" s="9">
        <v>14.109</v>
      </c>
      <c r="GB20" s="9">
        <v>19.579999999999998</v>
      </c>
      <c r="GC20" s="9">
        <v>6.8079999999999998</v>
      </c>
      <c r="GD20" s="9">
        <v>12.773</v>
      </c>
      <c r="GE20" s="9">
        <v>9.1460000000000008</v>
      </c>
      <c r="GF20" s="9">
        <v>3.4769999999999999</v>
      </c>
      <c r="GG20" s="9">
        <v>5.6689999999999996</v>
      </c>
      <c r="GH20" s="9">
        <v>10.433999999999999</v>
      </c>
      <c r="GI20" s="9">
        <v>3.331</v>
      </c>
      <c r="GJ20" s="9">
        <v>7.1040000000000001</v>
      </c>
      <c r="GK20" s="9">
        <v>15.42</v>
      </c>
      <c r="GL20" s="9">
        <v>5.4809999999999999</v>
      </c>
      <c r="GM20" s="9">
        <v>9.94</v>
      </c>
      <c r="GN20" s="9">
        <v>7.42</v>
      </c>
      <c r="GO20" s="9">
        <v>3.093</v>
      </c>
      <c r="GP20" s="9">
        <v>4.327</v>
      </c>
      <c r="GQ20" s="9">
        <v>8</v>
      </c>
      <c r="GR20" s="9">
        <v>2.3879999999999999</v>
      </c>
      <c r="GS20" s="9">
        <v>5.6130000000000004</v>
      </c>
      <c r="GT20" s="9">
        <v>4.16</v>
      </c>
      <c r="GU20" s="9">
        <v>1.327</v>
      </c>
      <c r="GV20" s="9">
        <v>2.8330000000000002</v>
      </c>
      <c r="GW20" s="9">
        <v>1.726</v>
      </c>
      <c r="GX20" s="9">
        <v>0.38400000000000001</v>
      </c>
      <c r="GY20" s="9">
        <v>1.3420000000000001</v>
      </c>
      <c r="GZ20" s="9">
        <v>2.4340000000000002</v>
      </c>
      <c r="HA20" s="9">
        <v>0.94299999999999995</v>
      </c>
      <c r="HB20" s="9">
        <v>1.4910000000000001</v>
      </c>
      <c r="HC20" s="9">
        <v>1.526</v>
      </c>
      <c r="HD20" s="9">
        <v>0.19</v>
      </c>
      <c r="HE20" s="9">
        <v>1.3360000000000001</v>
      </c>
      <c r="HF20" s="9">
        <v>0.121</v>
      </c>
      <c r="HG20" s="9">
        <v>0</v>
      </c>
      <c r="HH20" s="9">
        <v>0.121</v>
      </c>
      <c r="HI20" s="9">
        <v>1.405</v>
      </c>
      <c r="HJ20" s="9">
        <v>0.19</v>
      </c>
      <c r="HK20" s="9">
        <v>1.2150000000000001</v>
      </c>
      <c r="HL20" s="9">
        <v>5.0890000000000004</v>
      </c>
      <c r="HM20" s="9">
        <v>2.0049999999999999</v>
      </c>
      <c r="HN20" s="9">
        <v>3.0840000000000001</v>
      </c>
      <c r="HO20" s="9">
        <v>4.5659999999999998</v>
      </c>
      <c r="HP20" s="9">
        <v>1.821</v>
      </c>
      <c r="HQ20" s="9">
        <v>2.7450000000000001</v>
      </c>
      <c r="HR20" s="9">
        <v>2.4460000000000002</v>
      </c>
      <c r="HS20" s="9">
        <v>0.94699999999999995</v>
      </c>
      <c r="HT20" s="9">
        <v>1.4990000000000001</v>
      </c>
      <c r="HU20" s="9">
        <v>2.12</v>
      </c>
      <c r="HV20" s="9">
        <v>0.874</v>
      </c>
      <c r="HW20" s="9">
        <v>1.246</v>
      </c>
      <c r="HX20" s="9">
        <v>3.952</v>
      </c>
      <c r="HY20" s="9">
        <v>1.5629999999999999</v>
      </c>
      <c r="HZ20" s="9">
        <v>2.3879999999999999</v>
      </c>
      <c r="IA20" s="9">
        <v>2.19</v>
      </c>
      <c r="IB20" s="9">
        <v>0.78</v>
      </c>
      <c r="IC20" s="9">
        <v>1.41</v>
      </c>
      <c r="ID20" s="9">
        <v>1.762</v>
      </c>
      <c r="IE20" s="9">
        <v>0.78400000000000003</v>
      </c>
      <c r="IF20" s="9">
        <v>0.97799999999999998</v>
      </c>
      <c r="IG20" s="9">
        <v>0.61399999999999999</v>
      </c>
      <c r="IH20" s="9">
        <v>0.25700000000000001</v>
      </c>
      <c r="II20" s="9">
        <v>0.35699999999999998</v>
      </c>
      <c r="IJ20" s="9">
        <v>0.25600000000000001</v>
      </c>
      <c r="IK20" s="9">
        <v>0.16700000000000001</v>
      </c>
      <c r="IL20" s="9">
        <v>8.7999999999999995E-2</v>
      </c>
      <c r="IM20" s="9">
        <v>0.35799999999999998</v>
      </c>
      <c r="IN20" s="9">
        <v>0.09</v>
      </c>
      <c r="IO20" s="9">
        <v>0.26800000000000002</v>
      </c>
      <c r="IP20" s="9">
        <v>0.52300000000000002</v>
      </c>
      <c r="IQ20" s="9">
        <v>0.184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U20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47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</row>
    <row r="2" spans="1:47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</row>
    <row r="3" spans="1:47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</row>
    <row r="4" spans="1:47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</row>
    <row r="5" spans="1:47">
      <c r="A5" s="4" t="s">
        <v>253</v>
      </c>
      <c r="B5" s="8" t="s">
        <v>1113</v>
      </c>
      <c r="C5" s="8" t="s">
        <v>1113</v>
      </c>
      <c r="D5" s="8" t="s">
        <v>1113</v>
      </c>
      <c r="E5" s="8" t="s">
        <v>1113</v>
      </c>
      <c r="F5" s="8" t="s">
        <v>1113</v>
      </c>
      <c r="G5" s="8" t="s">
        <v>1113</v>
      </c>
      <c r="H5" s="8" t="s">
        <v>1113</v>
      </c>
      <c r="I5" s="8" t="s">
        <v>1113</v>
      </c>
      <c r="J5" s="8" t="s">
        <v>1113</v>
      </c>
      <c r="K5" s="8" t="s">
        <v>1113</v>
      </c>
      <c r="L5" s="8" t="s">
        <v>1113</v>
      </c>
      <c r="M5" s="8" t="s">
        <v>1113</v>
      </c>
      <c r="N5" s="8" t="s">
        <v>1113</v>
      </c>
      <c r="O5" s="8" t="s">
        <v>1113</v>
      </c>
      <c r="P5" s="8" t="s">
        <v>1113</v>
      </c>
      <c r="Q5" s="8" t="s">
        <v>1113</v>
      </c>
      <c r="R5" s="8" t="s">
        <v>1113</v>
      </c>
      <c r="S5" s="8" t="s">
        <v>1113</v>
      </c>
      <c r="T5" s="8" t="s">
        <v>1113</v>
      </c>
      <c r="U5" s="8" t="s">
        <v>1113</v>
      </c>
      <c r="V5" s="8" t="s">
        <v>1113</v>
      </c>
      <c r="W5" s="8" t="s">
        <v>1113</v>
      </c>
      <c r="X5" s="8" t="s">
        <v>1113</v>
      </c>
      <c r="Y5" s="8" t="s">
        <v>1113</v>
      </c>
      <c r="Z5" s="8" t="s">
        <v>1113</v>
      </c>
      <c r="AA5" s="8" t="s">
        <v>1113</v>
      </c>
      <c r="AB5" s="8" t="s">
        <v>1113</v>
      </c>
      <c r="AC5" s="8" t="s">
        <v>1113</v>
      </c>
      <c r="AD5" s="8" t="s">
        <v>1113</v>
      </c>
      <c r="AE5" s="8" t="s">
        <v>1113</v>
      </c>
      <c r="AF5" s="8" t="s">
        <v>1113</v>
      </c>
      <c r="AG5" s="8" t="s">
        <v>1113</v>
      </c>
      <c r="AH5" s="8" t="s">
        <v>1113</v>
      </c>
      <c r="AI5" s="8" t="s">
        <v>1113</v>
      </c>
      <c r="AJ5" s="8" t="s">
        <v>1113</v>
      </c>
      <c r="AK5" s="8" t="s">
        <v>1113</v>
      </c>
      <c r="AL5" s="8" t="s">
        <v>1113</v>
      </c>
      <c r="AM5" s="8" t="s">
        <v>1113</v>
      </c>
      <c r="AN5" s="8" t="s">
        <v>1113</v>
      </c>
      <c r="AO5" s="8" t="s">
        <v>1113</v>
      </c>
      <c r="AP5" s="8" t="s">
        <v>1113</v>
      </c>
      <c r="AQ5" s="8" t="s">
        <v>1113</v>
      </c>
      <c r="AR5" s="8" t="s">
        <v>1113</v>
      </c>
      <c r="AS5" s="8" t="s">
        <v>1113</v>
      </c>
      <c r="AT5" s="8" t="s">
        <v>1113</v>
      </c>
      <c r="AU5" s="8" t="s">
        <v>1113</v>
      </c>
    </row>
    <row r="6" spans="1:47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</row>
    <row r="7" spans="1:47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</row>
    <row r="8" spans="1:47" s="6" customFormat="1">
      <c r="A8" s="5" t="s">
        <v>256</v>
      </c>
      <c r="B8" s="6">
        <v>45323</v>
      </c>
      <c r="C8" s="6">
        <v>45323</v>
      </c>
      <c r="D8" s="6">
        <v>45323</v>
      </c>
      <c r="E8" s="6">
        <v>45323</v>
      </c>
      <c r="F8" s="6">
        <v>45323</v>
      </c>
      <c r="G8" s="6">
        <v>45323</v>
      </c>
      <c r="H8" s="6">
        <v>45323</v>
      </c>
      <c r="I8" s="6">
        <v>45323</v>
      </c>
      <c r="J8" s="6">
        <v>45323</v>
      </c>
      <c r="K8" s="6">
        <v>45323</v>
      </c>
      <c r="L8" s="6">
        <v>45323</v>
      </c>
      <c r="M8" s="6">
        <v>45323</v>
      </c>
      <c r="N8" s="6">
        <v>45323</v>
      </c>
      <c r="O8" s="6">
        <v>45323</v>
      </c>
      <c r="P8" s="6">
        <v>45323</v>
      </c>
      <c r="Q8" s="6">
        <v>45323</v>
      </c>
      <c r="R8" s="6">
        <v>45323</v>
      </c>
      <c r="S8" s="6">
        <v>45323</v>
      </c>
      <c r="T8" s="6">
        <v>45323</v>
      </c>
      <c r="U8" s="6">
        <v>45323</v>
      </c>
      <c r="V8" s="6">
        <v>45323</v>
      </c>
      <c r="W8" s="6">
        <v>45323</v>
      </c>
      <c r="X8" s="6">
        <v>45323</v>
      </c>
      <c r="Y8" s="6">
        <v>45323</v>
      </c>
      <c r="Z8" s="6">
        <v>45323</v>
      </c>
      <c r="AA8" s="6">
        <v>45323</v>
      </c>
      <c r="AB8" s="6">
        <v>45323</v>
      </c>
      <c r="AC8" s="6">
        <v>45323</v>
      </c>
      <c r="AD8" s="6">
        <v>45323</v>
      </c>
      <c r="AE8" s="6">
        <v>45323</v>
      </c>
      <c r="AF8" s="6">
        <v>45323</v>
      </c>
      <c r="AG8" s="6">
        <v>45323</v>
      </c>
      <c r="AH8" s="6">
        <v>45323</v>
      </c>
      <c r="AI8" s="6">
        <v>45323</v>
      </c>
      <c r="AJ8" s="6">
        <v>45323</v>
      </c>
      <c r="AK8" s="6">
        <v>45323</v>
      </c>
      <c r="AL8" s="6">
        <v>45323</v>
      </c>
      <c r="AM8" s="6">
        <v>45323</v>
      </c>
      <c r="AN8" s="6">
        <v>45323</v>
      </c>
      <c r="AO8" s="6">
        <v>45323</v>
      </c>
      <c r="AP8" s="6">
        <v>45323</v>
      </c>
      <c r="AQ8" s="6">
        <v>45323</v>
      </c>
      <c r="AR8" s="6">
        <v>45323</v>
      </c>
      <c r="AS8" s="6">
        <v>45323</v>
      </c>
      <c r="AT8" s="6">
        <v>45323</v>
      </c>
      <c r="AU8" s="6">
        <v>45323</v>
      </c>
    </row>
    <row r="9" spans="1:47">
      <c r="A9" s="4" t="s">
        <v>257</v>
      </c>
      <c r="B9" s="1">
        <v>10</v>
      </c>
      <c r="C9" s="1">
        <v>10</v>
      </c>
      <c r="D9" s="1">
        <v>10</v>
      </c>
      <c r="E9" s="1">
        <v>10</v>
      </c>
      <c r="F9" s="1">
        <v>10</v>
      </c>
      <c r="G9" s="1">
        <v>10</v>
      </c>
      <c r="H9" s="1">
        <v>10</v>
      </c>
      <c r="I9" s="1">
        <v>10</v>
      </c>
      <c r="J9" s="1">
        <v>10</v>
      </c>
      <c r="K9" s="1">
        <v>10</v>
      </c>
      <c r="L9" s="1">
        <v>10</v>
      </c>
      <c r="M9" s="1">
        <v>10</v>
      </c>
      <c r="N9" s="1">
        <v>10</v>
      </c>
      <c r="O9" s="1">
        <v>10</v>
      </c>
      <c r="P9" s="1">
        <v>10</v>
      </c>
      <c r="Q9" s="1">
        <v>10</v>
      </c>
      <c r="R9" s="1">
        <v>10</v>
      </c>
      <c r="S9" s="1">
        <v>10</v>
      </c>
      <c r="T9" s="1">
        <v>10</v>
      </c>
      <c r="U9" s="1">
        <v>10</v>
      </c>
      <c r="V9" s="1">
        <v>10</v>
      </c>
      <c r="W9" s="1">
        <v>10</v>
      </c>
      <c r="X9" s="1">
        <v>10</v>
      </c>
      <c r="Y9" s="1">
        <v>10</v>
      </c>
      <c r="Z9" s="1">
        <v>10</v>
      </c>
      <c r="AA9" s="1">
        <v>10</v>
      </c>
      <c r="AB9" s="1">
        <v>10</v>
      </c>
      <c r="AC9" s="1">
        <v>10</v>
      </c>
      <c r="AD9" s="1">
        <v>10</v>
      </c>
      <c r="AE9" s="1">
        <v>10</v>
      </c>
      <c r="AF9" s="1">
        <v>10</v>
      </c>
      <c r="AG9" s="1">
        <v>10</v>
      </c>
      <c r="AH9" s="1">
        <v>10</v>
      </c>
      <c r="AI9" s="1">
        <v>10</v>
      </c>
      <c r="AJ9" s="1">
        <v>10</v>
      </c>
      <c r="AK9" s="1">
        <v>10</v>
      </c>
      <c r="AL9" s="1">
        <v>10</v>
      </c>
      <c r="AM9" s="1">
        <v>10</v>
      </c>
      <c r="AN9" s="1">
        <v>10</v>
      </c>
      <c r="AO9" s="1">
        <v>10</v>
      </c>
      <c r="AP9" s="1">
        <v>10</v>
      </c>
      <c r="AQ9" s="1">
        <v>10</v>
      </c>
      <c r="AR9" s="1">
        <v>10</v>
      </c>
      <c r="AS9" s="1">
        <v>10</v>
      </c>
      <c r="AT9" s="1">
        <v>10</v>
      </c>
      <c r="AU9" s="1">
        <v>10</v>
      </c>
    </row>
    <row r="10" spans="1:47">
      <c r="A10" s="4" t="s">
        <v>258</v>
      </c>
      <c r="B10" s="8" t="s">
        <v>1058</v>
      </c>
      <c r="C10" s="8" t="s">
        <v>1059</v>
      </c>
      <c r="D10" s="8" t="s">
        <v>1060</v>
      </c>
      <c r="E10" s="8" t="s">
        <v>1061</v>
      </c>
      <c r="F10" s="8" t="s">
        <v>1062</v>
      </c>
      <c r="G10" s="8" t="s">
        <v>1063</v>
      </c>
      <c r="H10" s="8" t="s">
        <v>1064</v>
      </c>
      <c r="I10" s="8" t="s">
        <v>1065</v>
      </c>
      <c r="J10" s="8" t="s">
        <v>1066</v>
      </c>
      <c r="K10" s="8" t="s">
        <v>1067</v>
      </c>
      <c r="L10" s="8" t="s">
        <v>1068</v>
      </c>
      <c r="M10" s="8" t="s">
        <v>1069</v>
      </c>
      <c r="N10" s="8" t="s">
        <v>1070</v>
      </c>
      <c r="O10" s="8" t="s">
        <v>1071</v>
      </c>
      <c r="P10" s="8" t="s">
        <v>1072</v>
      </c>
      <c r="Q10" s="8" t="s">
        <v>1073</v>
      </c>
      <c r="R10" s="8" t="s">
        <v>1074</v>
      </c>
      <c r="S10" s="8" t="s">
        <v>1075</v>
      </c>
      <c r="T10" s="8" t="s">
        <v>1076</v>
      </c>
      <c r="U10" s="8" t="s">
        <v>1077</v>
      </c>
      <c r="V10" s="8" t="s">
        <v>1078</v>
      </c>
      <c r="W10" s="8" t="s">
        <v>1079</v>
      </c>
      <c r="X10" s="8" t="s">
        <v>1080</v>
      </c>
      <c r="Y10" s="8" t="s">
        <v>1081</v>
      </c>
      <c r="Z10" s="8" t="s">
        <v>1082</v>
      </c>
      <c r="AA10" s="8" t="s">
        <v>1083</v>
      </c>
      <c r="AB10" s="8" t="s">
        <v>1084</v>
      </c>
      <c r="AC10" s="8" t="s">
        <v>1085</v>
      </c>
      <c r="AD10" s="8" t="s">
        <v>1086</v>
      </c>
      <c r="AE10" s="8" t="s">
        <v>1087</v>
      </c>
      <c r="AF10" s="8" t="s">
        <v>1088</v>
      </c>
      <c r="AG10" s="8" t="s">
        <v>1089</v>
      </c>
      <c r="AH10" s="8" t="s">
        <v>1090</v>
      </c>
      <c r="AI10" s="8" t="s">
        <v>1091</v>
      </c>
      <c r="AJ10" s="8" t="s">
        <v>1092</v>
      </c>
      <c r="AK10" s="8" t="s">
        <v>1093</v>
      </c>
      <c r="AL10" s="8" t="s">
        <v>1094</v>
      </c>
      <c r="AM10" s="8" t="s">
        <v>1095</v>
      </c>
      <c r="AN10" s="8" t="s">
        <v>1096</v>
      </c>
      <c r="AO10" s="8" t="s">
        <v>1097</v>
      </c>
      <c r="AP10" s="8" t="s">
        <v>1098</v>
      </c>
      <c r="AQ10" s="8" t="s">
        <v>1099</v>
      </c>
      <c r="AR10" s="8" t="s">
        <v>1100</v>
      </c>
      <c r="AS10" s="8" t="s">
        <v>1101</v>
      </c>
      <c r="AT10" s="8" t="s">
        <v>1102</v>
      </c>
      <c r="AU10" s="8" t="s">
        <v>1103</v>
      </c>
    </row>
    <row r="11" spans="1:47">
      <c r="A11" s="10">
        <v>42036</v>
      </c>
      <c r="B11" s="9">
        <v>0.28599999999999998</v>
      </c>
      <c r="C11" s="9">
        <v>0</v>
      </c>
      <c r="D11" s="9">
        <v>0</v>
      </c>
      <c r="E11" s="9">
        <v>0</v>
      </c>
      <c r="F11" s="9">
        <v>0.28599999999999998</v>
      </c>
      <c r="G11" s="9">
        <v>0</v>
      </c>
      <c r="H11" s="9">
        <v>0.28599999999999998</v>
      </c>
      <c r="I11" s="9">
        <v>14.563000000000001</v>
      </c>
      <c r="J11" s="9">
        <v>6.4470000000000001</v>
      </c>
      <c r="K11" s="9">
        <v>8.1150000000000002</v>
      </c>
      <c r="L11" s="9">
        <v>13.677</v>
      </c>
      <c r="M11" s="9">
        <v>5.9029999999999996</v>
      </c>
      <c r="N11" s="9">
        <v>7.774</v>
      </c>
      <c r="O11" s="9">
        <v>7.93</v>
      </c>
      <c r="P11" s="9">
        <v>3.2519999999999998</v>
      </c>
      <c r="Q11" s="9">
        <v>4.6779999999999999</v>
      </c>
      <c r="R11" s="9">
        <v>5.7469999999999999</v>
      </c>
      <c r="S11" s="9">
        <v>2.6509999999999998</v>
      </c>
      <c r="T11" s="9">
        <v>3.0960000000000001</v>
      </c>
      <c r="U11" s="9">
        <v>12.385999999999999</v>
      </c>
      <c r="V11" s="9">
        <v>5.2759999999999998</v>
      </c>
      <c r="W11" s="9">
        <v>7.1109999999999998</v>
      </c>
      <c r="X11" s="9">
        <v>7.7169999999999996</v>
      </c>
      <c r="Y11" s="9">
        <v>3.2519999999999998</v>
      </c>
      <c r="Z11" s="9">
        <v>4.4649999999999999</v>
      </c>
      <c r="AA11" s="9">
        <v>4.67</v>
      </c>
      <c r="AB11" s="9">
        <v>2.024</v>
      </c>
      <c r="AC11" s="9">
        <v>2.6459999999999999</v>
      </c>
      <c r="AD11" s="9">
        <v>1.29</v>
      </c>
      <c r="AE11" s="9">
        <v>0.628</v>
      </c>
      <c r="AF11" s="9">
        <v>0.66300000000000003</v>
      </c>
      <c r="AG11" s="9">
        <v>0.21299999999999999</v>
      </c>
      <c r="AH11" s="9">
        <v>0</v>
      </c>
      <c r="AI11" s="9">
        <v>0.21299999999999999</v>
      </c>
      <c r="AJ11" s="9">
        <v>1.077</v>
      </c>
      <c r="AK11" s="9">
        <v>0.628</v>
      </c>
      <c r="AL11" s="9">
        <v>0.45</v>
      </c>
      <c r="AM11" s="9">
        <v>0.88600000000000001</v>
      </c>
      <c r="AN11" s="9">
        <v>0.54400000000000004</v>
      </c>
      <c r="AO11" s="9">
        <v>0.34200000000000003</v>
      </c>
      <c r="AP11" s="9">
        <v>0</v>
      </c>
      <c r="AQ11" s="9">
        <v>0</v>
      </c>
      <c r="AR11" s="9">
        <v>0</v>
      </c>
      <c r="AS11" s="9">
        <v>0.88600000000000001</v>
      </c>
      <c r="AT11" s="9">
        <v>0.54400000000000004</v>
      </c>
      <c r="AU11" s="9">
        <v>0.34200000000000003</v>
      </c>
    </row>
    <row r="12" spans="1:47">
      <c r="A12" s="10">
        <v>42401</v>
      </c>
      <c r="B12" s="9">
        <v>0.14699999999999999</v>
      </c>
      <c r="C12" s="9">
        <v>0</v>
      </c>
      <c r="D12" s="9">
        <v>0</v>
      </c>
      <c r="E12" s="9">
        <v>0</v>
      </c>
      <c r="F12" s="9">
        <v>0.216</v>
      </c>
      <c r="G12" s="9">
        <v>6.9000000000000006E-2</v>
      </c>
      <c r="H12" s="9">
        <v>0.14699999999999999</v>
      </c>
      <c r="I12" s="9">
        <v>14.920999999999999</v>
      </c>
      <c r="J12" s="9">
        <v>5.0970000000000004</v>
      </c>
      <c r="K12" s="9">
        <v>9.8249999999999993</v>
      </c>
      <c r="L12" s="9">
        <v>13.625</v>
      </c>
      <c r="M12" s="9">
        <v>4.7510000000000003</v>
      </c>
      <c r="N12" s="9">
        <v>8.8740000000000006</v>
      </c>
      <c r="O12" s="9">
        <v>7.859</v>
      </c>
      <c r="P12" s="9">
        <v>3.0369999999999999</v>
      </c>
      <c r="Q12" s="9">
        <v>4.8220000000000001</v>
      </c>
      <c r="R12" s="9">
        <v>5.766</v>
      </c>
      <c r="S12" s="9">
        <v>1.714</v>
      </c>
      <c r="T12" s="9">
        <v>4.0519999999999996</v>
      </c>
      <c r="U12" s="9">
        <v>12.474</v>
      </c>
      <c r="V12" s="9">
        <v>4.5270000000000001</v>
      </c>
      <c r="W12" s="9">
        <v>7.9470000000000001</v>
      </c>
      <c r="X12" s="9">
        <v>7.2720000000000002</v>
      </c>
      <c r="Y12" s="9">
        <v>2.8130000000000002</v>
      </c>
      <c r="Z12" s="9">
        <v>4.4589999999999996</v>
      </c>
      <c r="AA12" s="9">
        <v>5.202</v>
      </c>
      <c r="AB12" s="9">
        <v>1.714</v>
      </c>
      <c r="AC12" s="9">
        <v>3.488</v>
      </c>
      <c r="AD12" s="9">
        <v>1.151</v>
      </c>
      <c r="AE12" s="9">
        <v>0.224</v>
      </c>
      <c r="AF12" s="9">
        <v>0.92700000000000005</v>
      </c>
      <c r="AG12" s="9">
        <v>0.58699999999999997</v>
      </c>
      <c r="AH12" s="9">
        <v>0.224</v>
      </c>
      <c r="AI12" s="9">
        <v>0.36299999999999999</v>
      </c>
      <c r="AJ12" s="9">
        <v>0.56399999999999995</v>
      </c>
      <c r="AK12" s="9">
        <v>0</v>
      </c>
      <c r="AL12" s="9">
        <v>0.56399999999999995</v>
      </c>
      <c r="AM12" s="9">
        <v>1.296</v>
      </c>
      <c r="AN12" s="9">
        <v>0.34599999999999997</v>
      </c>
      <c r="AO12" s="9">
        <v>0.95</v>
      </c>
      <c r="AP12" s="9">
        <v>0.193</v>
      </c>
      <c r="AQ12" s="9">
        <v>0.193</v>
      </c>
      <c r="AR12" s="9">
        <v>0</v>
      </c>
      <c r="AS12" s="9">
        <v>1.103</v>
      </c>
      <c r="AT12" s="9">
        <v>0.152</v>
      </c>
      <c r="AU12" s="9">
        <v>0.95</v>
      </c>
    </row>
    <row r="13" spans="1:47">
      <c r="A13" s="10">
        <v>42767</v>
      </c>
      <c r="B13" s="9">
        <v>8.3000000000000004E-2</v>
      </c>
      <c r="C13" s="9">
        <v>9.4E-2</v>
      </c>
      <c r="D13" s="9">
        <v>9.4E-2</v>
      </c>
      <c r="E13" s="9">
        <v>0</v>
      </c>
      <c r="F13" s="9">
        <v>0.28599999999999998</v>
      </c>
      <c r="G13" s="9">
        <v>0.20200000000000001</v>
      </c>
      <c r="H13" s="9">
        <v>8.3000000000000004E-2</v>
      </c>
      <c r="I13" s="9">
        <v>15.254</v>
      </c>
      <c r="J13" s="9">
        <v>5.74</v>
      </c>
      <c r="K13" s="9">
        <v>9.5139999999999993</v>
      </c>
      <c r="L13" s="9">
        <v>13.612</v>
      </c>
      <c r="M13" s="9">
        <v>5.74</v>
      </c>
      <c r="N13" s="9">
        <v>7.8719999999999999</v>
      </c>
      <c r="O13" s="9">
        <v>7.3220000000000001</v>
      </c>
      <c r="P13" s="9">
        <v>3.238</v>
      </c>
      <c r="Q13" s="9">
        <v>4.085</v>
      </c>
      <c r="R13" s="9">
        <v>6.2889999999999997</v>
      </c>
      <c r="S13" s="9">
        <v>2.5019999999999998</v>
      </c>
      <c r="T13" s="9">
        <v>3.7879999999999998</v>
      </c>
      <c r="U13" s="9">
        <v>11</v>
      </c>
      <c r="V13" s="9">
        <v>5.4669999999999996</v>
      </c>
      <c r="W13" s="9">
        <v>5.5330000000000004</v>
      </c>
      <c r="X13" s="9">
        <v>6.4210000000000003</v>
      </c>
      <c r="Y13" s="9">
        <v>3.238</v>
      </c>
      <c r="Z13" s="9">
        <v>3.1829999999999998</v>
      </c>
      <c r="AA13" s="9">
        <v>4.5789999999999997</v>
      </c>
      <c r="AB13" s="9">
        <v>2.2290000000000001</v>
      </c>
      <c r="AC13" s="9">
        <v>2.35</v>
      </c>
      <c r="AD13" s="9">
        <v>2.6120000000000001</v>
      </c>
      <c r="AE13" s="9">
        <v>0.27300000000000002</v>
      </c>
      <c r="AF13" s="9">
        <v>2.339</v>
      </c>
      <c r="AG13" s="9">
        <v>0.90100000000000002</v>
      </c>
      <c r="AH13" s="9">
        <v>0</v>
      </c>
      <c r="AI13" s="9">
        <v>0.90100000000000002</v>
      </c>
      <c r="AJ13" s="9">
        <v>1.7110000000000001</v>
      </c>
      <c r="AK13" s="9">
        <v>0.27300000000000002</v>
      </c>
      <c r="AL13" s="9">
        <v>1.4379999999999999</v>
      </c>
      <c r="AM13" s="9">
        <v>1.6419999999999999</v>
      </c>
      <c r="AN13" s="9">
        <v>0</v>
      </c>
      <c r="AO13" s="9">
        <v>1.6419999999999999</v>
      </c>
      <c r="AP13" s="9">
        <v>0</v>
      </c>
      <c r="AQ13" s="9">
        <v>0</v>
      </c>
      <c r="AR13" s="9">
        <v>0</v>
      </c>
      <c r="AS13" s="9">
        <v>1.6419999999999999</v>
      </c>
      <c r="AT13" s="9">
        <v>0</v>
      </c>
      <c r="AU13" s="9">
        <v>1.6419999999999999</v>
      </c>
    </row>
    <row r="14" spans="1:47">
      <c r="A14" s="10">
        <v>43132</v>
      </c>
      <c r="B14" s="9">
        <v>0.495</v>
      </c>
      <c r="C14" s="9">
        <v>0</v>
      </c>
      <c r="D14" s="9">
        <v>0</v>
      </c>
      <c r="E14" s="9">
        <v>0</v>
      </c>
      <c r="F14" s="9">
        <v>0.56899999999999995</v>
      </c>
      <c r="G14" s="9">
        <v>7.2999999999999995E-2</v>
      </c>
      <c r="H14" s="9">
        <v>0.495</v>
      </c>
      <c r="I14" s="9">
        <v>14.353999999999999</v>
      </c>
      <c r="J14" s="9">
        <v>5.8380000000000001</v>
      </c>
      <c r="K14" s="9">
        <v>8.516</v>
      </c>
      <c r="L14" s="9">
        <v>11.913</v>
      </c>
      <c r="M14" s="9">
        <v>4.5039999999999996</v>
      </c>
      <c r="N14" s="9">
        <v>7.4089999999999998</v>
      </c>
      <c r="O14" s="9">
        <v>7.7220000000000004</v>
      </c>
      <c r="P14" s="9">
        <v>2.6139999999999999</v>
      </c>
      <c r="Q14" s="9">
        <v>5.1079999999999997</v>
      </c>
      <c r="R14" s="9">
        <v>4.1909999999999998</v>
      </c>
      <c r="S14" s="9">
        <v>1.891</v>
      </c>
      <c r="T14" s="9">
        <v>2.2999999999999998</v>
      </c>
      <c r="U14" s="9">
        <v>9.1980000000000004</v>
      </c>
      <c r="V14" s="9">
        <v>3.3719999999999999</v>
      </c>
      <c r="W14" s="9">
        <v>5.8259999999999996</v>
      </c>
      <c r="X14" s="9">
        <v>6.157</v>
      </c>
      <c r="Y14" s="9">
        <v>1.986</v>
      </c>
      <c r="Z14" s="9">
        <v>4.17</v>
      </c>
      <c r="AA14" s="9">
        <v>3.0419999999999998</v>
      </c>
      <c r="AB14" s="9">
        <v>1.3859999999999999</v>
      </c>
      <c r="AC14" s="9">
        <v>1.6559999999999999</v>
      </c>
      <c r="AD14" s="9">
        <v>2.7149999999999999</v>
      </c>
      <c r="AE14" s="9">
        <v>1.133</v>
      </c>
      <c r="AF14" s="9">
        <v>1.5820000000000001</v>
      </c>
      <c r="AG14" s="9">
        <v>1.5649999999999999</v>
      </c>
      <c r="AH14" s="9">
        <v>0.627</v>
      </c>
      <c r="AI14" s="9">
        <v>0.93799999999999994</v>
      </c>
      <c r="AJ14" s="9">
        <v>1.149</v>
      </c>
      <c r="AK14" s="9">
        <v>0.505</v>
      </c>
      <c r="AL14" s="9">
        <v>0.64400000000000002</v>
      </c>
      <c r="AM14" s="9">
        <v>2.4409999999999998</v>
      </c>
      <c r="AN14" s="9">
        <v>1.333</v>
      </c>
      <c r="AO14" s="9">
        <v>1.1080000000000001</v>
      </c>
      <c r="AP14" s="9">
        <v>0.72099999999999997</v>
      </c>
      <c r="AQ14" s="9">
        <v>0.26800000000000002</v>
      </c>
      <c r="AR14" s="9">
        <v>0.45400000000000001</v>
      </c>
      <c r="AS14" s="9">
        <v>1.72</v>
      </c>
      <c r="AT14" s="9">
        <v>1.0660000000000001</v>
      </c>
      <c r="AU14" s="9">
        <v>0.65400000000000003</v>
      </c>
    </row>
    <row r="15" spans="1:47">
      <c r="A15" s="10">
        <v>43497</v>
      </c>
      <c r="B15" s="9">
        <v>0.20699999999999999</v>
      </c>
      <c r="C15" s="9">
        <v>0.29799999999999999</v>
      </c>
      <c r="D15" s="9">
        <v>9.0999999999999998E-2</v>
      </c>
      <c r="E15" s="9">
        <v>0.20699999999999999</v>
      </c>
      <c r="F15" s="9">
        <v>0.1</v>
      </c>
      <c r="G15" s="9">
        <v>0.1</v>
      </c>
      <c r="H15" s="9">
        <v>0</v>
      </c>
      <c r="I15" s="9">
        <v>14.202</v>
      </c>
      <c r="J15" s="9">
        <v>5.2759999999999998</v>
      </c>
      <c r="K15" s="9">
        <v>8.9260000000000002</v>
      </c>
      <c r="L15" s="9">
        <v>13.241</v>
      </c>
      <c r="M15" s="9">
        <v>5.2759999999999998</v>
      </c>
      <c r="N15" s="9">
        <v>7.9649999999999999</v>
      </c>
      <c r="O15" s="9">
        <v>7.2690000000000001</v>
      </c>
      <c r="P15" s="9">
        <v>2.5139999999999998</v>
      </c>
      <c r="Q15" s="9">
        <v>4.7549999999999999</v>
      </c>
      <c r="R15" s="9">
        <v>5.9729999999999999</v>
      </c>
      <c r="S15" s="9">
        <v>2.762</v>
      </c>
      <c r="T15" s="9">
        <v>3.2109999999999999</v>
      </c>
      <c r="U15" s="9">
        <v>12.115</v>
      </c>
      <c r="V15" s="9">
        <v>5.0780000000000003</v>
      </c>
      <c r="W15" s="9">
        <v>7.0369999999999999</v>
      </c>
      <c r="X15" s="9">
        <v>6.1420000000000003</v>
      </c>
      <c r="Y15" s="9">
        <v>2.3159999999999998</v>
      </c>
      <c r="Z15" s="9">
        <v>3.8260000000000001</v>
      </c>
      <c r="AA15" s="9">
        <v>5.9729999999999999</v>
      </c>
      <c r="AB15" s="9">
        <v>2.762</v>
      </c>
      <c r="AC15" s="9">
        <v>3.2109999999999999</v>
      </c>
      <c r="AD15" s="9">
        <v>1.127</v>
      </c>
      <c r="AE15" s="9">
        <v>0.19800000000000001</v>
      </c>
      <c r="AF15" s="9">
        <v>0.92900000000000005</v>
      </c>
      <c r="AG15" s="9">
        <v>1.127</v>
      </c>
      <c r="AH15" s="9">
        <v>0.19800000000000001</v>
      </c>
      <c r="AI15" s="9">
        <v>0.92900000000000005</v>
      </c>
      <c r="AJ15" s="9">
        <v>0</v>
      </c>
      <c r="AK15" s="9">
        <v>0</v>
      </c>
      <c r="AL15" s="9">
        <v>0</v>
      </c>
      <c r="AM15" s="9">
        <v>0.96099999999999997</v>
      </c>
      <c r="AN15" s="9">
        <v>0</v>
      </c>
      <c r="AO15" s="9">
        <v>0.96099999999999997</v>
      </c>
      <c r="AP15" s="9">
        <v>0.49299999999999999</v>
      </c>
      <c r="AQ15" s="9">
        <v>0</v>
      </c>
      <c r="AR15" s="9">
        <v>0.49299999999999999</v>
      </c>
      <c r="AS15" s="9">
        <v>0.46800000000000003</v>
      </c>
      <c r="AT15" s="9">
        <v>0</v>
      </c>
      <c r="AU15" s="9">
        <v>0.46800000000000003</v>
      </c>
    </row>
    <row r="16" spans="1:47">
      <c r="A16" s="10">
        <v>43862</v>
      </c>
      <c r="B16" s="9">
        <v>0.4</v>
      </c>
      <c r="C16" s="9">
        <v>0</v>
      </c>
      <c r="D16" s="9">
        <v>0</v>
      </c>
      <c r="E16" s="9">
        <v>0</v>
      </c>
      <c r="F16" s="9">
        <v>0.63</v>
      </c>
      <c r="G16" s="9">
        <v>0.23</v>
      </c>
      <c r="H16" s="9">
        <v>0.4</v>
      </c>
      <c r="I16" s="9">
        <v>14.613</v>
      </c>
      <c r="J16" s="9">
        <v>5.2510000000000003</v>
      </c>
      <c r="K16" s="9">
        <v>9.3620000000000001</v>
      </c>
      <c r="L16" s="9">
        <v>12.327</v>
      </c>
      <c r="M16" s="9">
        <v>4.7469999999999999</v>
      </c>
      <c r="N16" s="9">
        <v>7.58</v>
      </c>
      <c r="O16" s="9">
        <v>6.6340000000000003</v>
      </c>
      <c r="P16" s="9">
        <v>2.6549999999999998</v>
      </c>
      <c r="Q16" s="9">
        <v>3.9790000000000001</v>
      </c>
      <c r="R16" s="9">
        <v>5.6929999999999996</v>
      </c>
      <c r="S16" s="9">
        <v>2.093</v>
      </c>
      <c r="T16" s="9">
        <v>3.6</v>
      </c>
      <c r="U16" s="9">
        <v>10.188000000000001</v>
      </c>
      <c r="V16" s="9">
        <v>4.1589999999999998</v>
      </c>
      <c r="W16" s="9">
        <v>6.0289999999999999</v>
      </c>
      <c r="X16" s="9">
        <v>5.4569999999999999</v>
      </c>
      <c r="Y16" s="9">
        <v>2.3650000000000002</v>
      </c>
      <c r="Z16" s="9">
        <v>3.0920000000000001</v>
      </c>
      <c r="AA16" s="9">
        <v>4.7309999999999999</v>
      </c>
      <c r="AB16" s="9">
        <v>1.794</v>
      </c>
      <c r="AC16" s="9">
        <v>2.9369999999999998</v>
      </c>
      <c r="AD16" s="9">
        <v>2.1389999999999998</v>
      </c>
      <c r="AE16" s="9">
        <v>0.58899999999999997</v>
      </c>
      <c r="AF16" s="9">
        <v>1.5509999999999999</v>
      </c>
      <c r="AG16" s="9">
        <v>1.177</v>
      </c>
      <c r="AH16" s="9">
        <v>0.28999999999999998</v>
      </c>
      <c r="AI16" s="9">
        <v>0.88800000000000001</v>
      </c>
      <c r="AJ16" s="9">
        <v>0.96199999999999997</v>
      </c>
      <c r="AK16" s="9">
        <v>0.29899999999999999</v>
      </c>
      <c r="AL16" s="9">
        <v>0.66300000000000003</v>
      </c>
      <c r="AM16" s="9">
        <v>2.286</v>
      </c>
      <c r="AN16" s="9">
        <v>0.504</v>
      </c>
      <c r="AO16" s="9">
        <v>1.7829999999999999</v>
      </c>
      <c r="AP16" s="9">
        <v>0.60299999999999998</v>
      </c>
      <c r="AQ16" s="9">
        <v>0</v>
      </c>
      <c r="AR16" s="9">
        <v>0.60299999999999998</v>
      </c>
      <c r="AS16" s="9">
        <v>1.6830000000000001</v>
      </c>
      <c r="AT16" s="9">
        <v>0.504</v>
      </c>
      <c r="AU16" s="9">
        <v>1.179</v>
      </c>
    </row>
    <row r="17" spans="1:47">
      <c r="A17" s="10">
        <v>44228</v>
      </c>
      <c r="B17" s="9">
        <v>0.313</v>
      </c>
      <c r="C17" s="9">
        <v>0.16500000000000001</v>
      </c>
      <c r="D17" s="9">
        <v>0.09</v>
      </c>
      <c r="E17" s="9">
        <v>7.4999999999999997E-2</v>
      </c>
      <c r="F17" s="9">
        <v>0.313</v>
      </c>
      <c r="G17" s="9">
        <v>7.4999999999999997E-2</v>
      </c>
      <c r="H17" s="9">
        <v>0.23799999999999999</v>
      </c>
      <c r="I17" s="9">
        <v>14.387</v>
      </c>
      <c r="J17" s="9">
        <v>7.3159999999999998</v>
      </c>
      <c r="K17" s="9">
        <v>7.0709999999999997</v>
      </c>
      <c r="L17" s="9">
        <v>12.773</v>
      </c>
      <c r="M17" s="9">
        <v>6.4139999999999997</v>
      </c>
      <c r="N17" s="9">
        <v>6.359</v>
      </c>
      <c r="O17" s="9">
        <v>6.0140000000000002</v>
      </c>
      <c r="P17" s="9">
        <v>3.2509999999999999</v>
      </c>
      <c r="Q17" s="9">
        <v>2.7629999999999999</v>
      </c>
      <c r="R17" s="9">
        <v>6.7590000000000003</v>
      </c>
      <c r="S17" s="9">
        <v>3.1629999999999998</v>
      </c>
      <c r="T17" s="9">
        <v>3.5960000000000001</v>
      </c>
      <c r="U17" s="9">
        <v>10.864000000000001</v>
      </c>
      <c r="V17" s="9">
        <v>5.556</v>
      </c>
      <c r="W17" s="9">
        <v>5.3079999999999998</v>
      </c>
      <c r="X17" s="9">
        <v>5.1559999999999997</v>
      </c>
      <c r="Y17" s="9">
        <v>2.3929999999999998</v>
      </c>
      <c r="Z17" s="9">
        <v>2.7629999999999999</v>
      </c>
      <c r="AA17" s="9">
        <v>5.7069999999999999</v>
      </c>
      <c r="AB17" s="9">
        <v>3.1629999999999998</v>
      </c>
      <c r="AC17" s="9">
        <v>2.5449999999999999</v>
      </c>
      <c r="AD17" s="9">
        <v>1.909</v>
      </c>
      <c r="AE17" s="9">
        <v>0.85699999999999998</v>
      </c>
      <c r="AF17" s="9">
        <v>1.052</v>
      </c>
      <c r="AG17" s="9">
        <v>0.85699999999999998</v>
      </c>
      <c r="AH17" s="9">
        <v>0.85699999999999998</v>
      </c>
      <c r="AI17" s="9">
        <v>0</v>
      </c>
      <c r="AJ17" s="9">
        <v>1.052</v>
      </c>
      <c r="AK17" s="9">
        <v>0</v>
      </c>
      <c r="AL17" s="9">
        <v>1.052</v>
      </c>
      <c r="AM17" s="9">
        <v>1.6140000000000001</v>
      </c>
      <c r="AN17" s="9">
        <v>0.90200000000000002</v>
      </c>
      <c r="AO17" s="9">
        <v>0.71099999999999997</v>
      </c>
      <c r="AP17" s="9">
        <v>1.0820000000000001</v>
      </c>
      <c r="AQ17" s="9">
        <v>0.52900000000000003</v>
      </c>
      <c r="AR17" s="9">
        <v>0.55300000000000005</v>
      </c>
      <c r="AS17" s="9">
        <v>0.53200000000000003</v>
      </c>
      <c r="AT17" s="9">
        <v>0.373</v>
      </c>
      <c r="AU17" s="9">
        <v>0.159</v>
      </c>
    </row>
    <row r="18" spans="1:47">
      <c r="A18" s="10">
        <v>44593</v>
      </c>
      <c r="B18" s="9">
        <v>0</v>
      </c>
      <c r="C18" s="9">
        <v>0.442</v>
      </c>
      <c r="D18" s="9">
        <v>0.442</v>
      </c>
      <c r="E18" s="9">
        <v>0</v>
      </c>
      <c r="F18" s="9">
        <v>0</v>
      </c>
      <c r="G18" s="9">
        <v>0</v>
      </c>
      <c r="H18" s="9">
        <v>0</v>
      </c>
      <c r="I18" s="9">
        <v>13.396000000000001</v>
      </c>
      <c r="J18" s="9">
        <v>7.0650000000000004</v>
      </c>
      <c r="K18" s="9">
        <v>6.3310000000000004</v>
      </c>
      <c r="L18" s="9">
        <v>11.835000000000001</v>
      </c>
      <c r="M18" s="9">
        <v>6.8330000000000002</v>
      </c>
      <c r="N18" s="9">
        <v>5.0010000000000003</v>
      </c>
      <c r="O18" s="9">
        <v>5.5869999999999997</v>
      </c>
      <c r="P18" s="9">
        <v>3.8879999999999999</v>
      </c>
      <c r="Q18" s="9">
        <v>1.6990000000000001</v>
      </c>
      <c r="R18" s="9">
        <v>6.2480000000000002</v>
      </c>
      <c r="S18" s="9">
        <v>2.9449999999999998</v>
      </c>
      <c r="T18" s="9">
        <v>3.3029999999999999</v>
      </c>
      <c r="U18" s="9">
        <v>10.773</v>
      </c>
      <c r="V18" s="9">
        <v>6.4779999999999998</v>
      </c>
      <c r="W18" s="9">
        <v>4.2949999999999999</v>
      </c>
      <c r="X18" s="9">
        <v>5.3609999999999998</v>
      </c>
      <c r="Y18" s="9">
        <v>3.6619999999999999</v>
      </c>
      <c r="Z18" s="9">
        <v>1.6990000000000001</v>
      </c>
      <c r="AA18" s="9">
        <v>5.4119999999999999</v>
      </c>
      <c r="AB18" s="9">
        <v>2.8159999999999998</v>
      </c>
      <c r="AC18" s="9">
        <v>2.5960000000000001</v>
      </c>
      <c r="AD18" s="9">
        <v>1.0620000000000001</v>
      </c>
      <c r="AE18" s="9">
        <v>0.35499999999999998</v>
      </c>
      <c r="AF18" s="9">
        <v>0.70699999999999996</v>
      </c>
      <c r="AG18" s="9">
        <v>0.22600000000000001</v>
      </c>
      <c r="AH18" s="9">
        <v>0.22600000000000001</v>
      </c>
      <c r="AI18" s="9">
        <v>0</v>
      </c>
      <c r="AJ18" s="9">
        <v>0.83599999999999997</v>
      </c>
      <c r="AK18" s="9">
        <v>0.129</v>
      </c>
      <c r="AL18" s="9">
        <v>0.70699999999999996</v>
      </c>
      <c r="AM18" s="9">
        <v>1.5609999999999999</v>
      </c>
      <c r="AN18" s="9">
        <v>0.23100000000000001</v>
      </c>
      <c r="AO18" s="9">
        <v>1.33</v>
      </c>
      <c r="AP18" s="9">
        <v>0.67800000000000005</v>
      </c>
      <c r="AQ18" s="9">
        <v>0.23100000000000001</v>
      </c>
      <c r="AR18" s="9">
        <v>0.44700000000000001</v>
      </c>
      <c r="AS18" s="9">
        <v>0.88300000000000001</v>
      </c>
      <c r="AT18" s="9">
        <v>0</v>
      </c>
      <c r="AU18" s="9">
        <v>0.88300000000000001</v>
      </c>
    </row>
    <row r="19" spans="1:47">
      <c r="A19" s="10">
        <v>44958</v>
      </c>
      <c r="B19" s="9">
        <v>0.65600000000000003</v>
      </c>
      <c r="C19" s="9">
        <v>0</v>
      </c>
      <c r="D19" s="9">
        <v>0</v>
      </c>
      <c r="E19" s="9">
        <v>0</v>
      </c>
      <c r="F19" s="9">
        <v>0.80400000000000005</v>
      </c>
      <c r="G19" s="9">
        <v>0.14799999999999999</v>
      </c>
      <c r="H19" s="9">
        <v>0.65600000000000003</v>
      </c>
      <c r="I19" s="9">
        <v>13.815</v>
      </c>
      <c r="J19" s="9">
        <v>7.4240000000000004</v>
      </c>
      <c r="K19" s="9">
        <v>6.39</v>
      </c>
      <c r="L19" s="9">
        <v>12.436</v>
      </c>
      <c r="M19" s="9">
        <v>6.923</v>
      </c>
      <c r="N19" s="9">
        <v>5.5140000000000002</v>
      </c>
      <c r="O19" s="9">
        <v>6.9370000000000003</v>
      </c>
      <c r="P19" s="9">
        <v>3.8180000000000001</v>
      </c>
      <c r="Q19" s="9">
        <v>3.1190000000000002</v>
      </c>
      <c r="R19" s="9">
        <v>5.4989999999999997</v>
      </c>
      <c r="S19" s="9">
        <v>3.105</v>
      </c>
      <c r="T19" s="9">
        <v>2.3940000000000001</v>
      </c>
      <c r="U19" s="9">
        <v>10.772</v>
      </c>
      <c r="V19" s="9">
        <v>5.9260000000000002</v>
      </c>
      <c r="W19" s="9">
        <v>4.8470000000000004</v>
      </c>
      <c r="X19" s="9">
        <v>5.923</v>
      </c>
      <c r="Y19" s="9">
        <v>3.0030000000000001</v>
      </c>
      <c r="Z19" s="9">
        <v>2.92</v>
      </c>
      <c r="AA19" s="9">
        <v>4.8490000000000002</v>
      </c>
      <c r="AB19" s="9">
        <v>2.9220000000000002</v>
      </c>
      <c r="AC19" s="9">
        <v>1.927</v>
      </c>
      <c r="AD19" s="9">
        <v>1.6639999999999999</v>
      </c>
      <c r="AE19" s="9">
        <v>0.997</v>
      </c>
      <c r="AF19" s="9">
        <v>0.66700000000000004</v>
      </c>
      <c r="AG19" s="9">
        <v>1.014</v>
      </c>
      <c r="AH19" s="9">
        <v>0.81499999999999995</v>
      </c>
      <c r="AI19" s="9">
        <v>0.2</v>
      </c>
      <c r="AJ19" s="9">
        <v>0.65</v>
      </c>
      <c r="AK19" s="9">
        <v>0.183</v>
      </c>
      <c r="AL19" s="9">
        <v>0.46700000000000003</v>
      </c>
      <c r="AM19" s="9">
        <v>1.3779999999999999</v>
      </c>
      <c r="AN19" s="9">
        <v>0.501</v>
      </c>
      <c r="AO19" s="9">
        <v>0.877</v>
      </c>
      <c r="AP19" s="9">
        <v>0.23</v>
      </c>
      <c r="AQ19" s="9">
        <v>0.23</v>
      </c>
      <c r="AR19" s="9">
        <v>0</v>
      </c>
      <c r="AS19" s="9">
        <v>1.1479999999999999</v>
      </c>
      <c r="AT19" s="9">
        <v>0.27200000000000002</v>
      </c>
      <c r="AU19" s="9">
        <v>0.877</v>
      </c>
    </row>
    <row r="20" spans="1:47">
      <c r="A20" s="10">
        <v>45323</v>
      </c>
      <c r="B20" s="9">
        <v>0.33900000000000002</v>
      </c>
      <c r="C20" s="9">
        <v>0.16500000000000001</v>
      </c>
      <c r="D20" s="9">
        <v>0</v>
      </c>
      <c r="E20" s="9">
        <v>0.16500000000000001</v>
      </c>
      <c r="F20" s="9">
        <v>0.35799999999999998</v>
      </c>
      <c r="G20" s="9">
        <v>0.184</v>
      </c>
      <c r="H20" s="9">
        <v>0.17399999999999999</v>
      </c>
      <c r="I20" s="9">
        <v>14.034000000000001</v>
      </c>
      <c r="J20" s="9">
        <v>6.7140000000000004</v>
      </c>
      <c r="K20" s="9">
        <v>7.319</v>
      </c>
      <c r="L20" s="9">
        <v>12.659000000000001</v>
      </c>
      <c r="M20" s="9">
        <v>6.2409999999999997</v>
      </c>
      <c r="N20" s="9">
        <v>6.4189999999999996</v>
      </c>
      <c r="O20" s="9">
        <v>6.984</v>
      </c>
      <c r="P20" s="9">
        <v>3.7679999999999998</v>
      </c>
      <c r="Q20" s="9">
        <v>3.2160000000000002</v>
      </c>
      <c r="R20" s="9">
        <v>5.6760000000000002</v>
      </c>
      <c r="S20" s="9">
        <v>2.472</v>
      </c>
      <c r="T20" s="9">
        <v>3.2029999999999998</v>
      </c>
      <c r="U20" s="9">
        <v>10.627000000000001</v>
      </c>
      <c r="V20" s="9">
        <v>5.2389999999999999</v>
      </c>
      <c r="W20" s="9">
        <v>5.3879999999999999</v>
      </c>
      <c r="X20" s="9">
        <v>6.093</v>
      </c>
      <c r="Y20" s="9">
        <v>3.13</v>
      </c>
      <c r="Z20" s="9">
        <v>2.9630000000000001</v>
      </c>
      <c r="AA20" s="9">
        <v>4.5339999999999998</v>
      </c>
      <c r="AB20" s="9">
        <v>2.109</v>
      </c>
      <c r="AC20" s="9">
        <v>2.4260000000000002</v>
      </c>
      <c r="AD20" s="9">
        <v>2.032</v>
      </c>
      <c r="AE20" s="9">
        <v>1.002</v>
      </c>
      <c r="AF20" s="9">
        <v>1.03</v>
      </c>
      <c r="AG20" s="9">
        <v>0.89100000000000001</v>
      </c>
      <c r="AH20" s="9">
        <v>0.63800000000000001</v>
      </c>
      <c r="AI20" s="9">
        <v>0.253</v>
      </c>
      <c r="AJ20" s="9">
        <v>1.141</v>
      </c>
      <c r="AK20" s="9">
        <v>0.36399999999999999</v>
      </c>
      <c r="AL20" s="9">
        <v>0.77800000000000002</v>
      </c>
      <c r="AM20" s="9">
        <v>1.3740000000000001</v>
      </c>
      <c r="AN20" s="9">
        <v>0.47399999999999998</v>
      </c>
      <c r="AO20" s="9">
        <v>0.90100000000000002</v>
      </c>
      <c r="AP20" s="9">
        <v>0.56899999999999995</v>
      </c>
      <c r="AQ20" s="9">
        <v>0.182</v>
      </c>
      <c r="AR20" s="9">
        <v>0.38700000000000001</v>
      </c>
      <c r="AS20" s="9">
        <v>0.80500000000000005</v>
      </c>
      <c r="AT20" s="9">
        <v>0.29199999999999998</v>
      </c>
      <c r="AU20" s="9">
        <v>0.51400000000000001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1640</vt:i4>
      </vt:variant>
    </vt:vector>
  </HeadingPairs>
  <TitlesOfParts>
    <vt:vector size="1647" baseType="lpstr">
      <vt:lpstr>Contents</vt:lpstr>
      <vt:lpstr>Table 4.1</vt:lpstr>
      <vt:lpstr>Table 4.2</vt:lpstr>
      <vt:lpstr>Index</vt:lpstr>
      <vt:lpstr>Data1</vt:lpstr>
      <vt:lpstr>Data2</vt:lpstr>
      <vt:lpstr>Data3</vt:lpstr>
      <vt:lpstr>A125197158V</vt:lpstr>
      <vt:lpstr>A125197158V_Data</vt:lpstr>
      <vt:lpstr>A125197158V_Latest</vt:lpstr>
      <vt:lpstr>A125197162K</vt:lpstr>
      <vt:lpstr>A125197162K_Data</vt:lpstr>
      <vt:lpstr>A125197162K_Latest</vt:lpstr>
      <vt:lpstr>A125197166V</vt:lpstr>
      <vt:lpstr>A125197166V_Data</vt:lpstr>
      <vt:lpstr>A125197166V_Latest</vt:lpstr>
      <vt:lpstr>A125197170K</vt:lpstr>
      <vt:lpstr>A125197170K_Data</vt:lpstr>
      <vt:lpstr>A125197170K_Latest</vt:lpstr>
      <vt:lpstr>A125197174V</vt:lpstr>
      <vt:lpstr>A125197174V_Data</vt:lpstr>
      <vt:lpstr>A125197174V_Latest</vt:lpstr>
      <vt:lpstr>A125197178C</vt:lpstr>
      <vt:lpstr>A125197178C_Data</vt:lpstr>
      <vt:lpstr>A125197178C_Latest</vt:lpstr>
      <vt:lpstr>A125197182V</vt:lpstr>
      <vt:lpstr>A125197182V_Data</vt:lpstr>
      <vt:lpstr>A125197182V_Latest</vt:lpstr>
      <vt:lpstr>A125197186C</vt:lpstr>
      <vt:lpstr>A125197186C_Data</vt:lpstr>
      <vt:lpstr>A125197186C_Latest</vt:lpstr>
      <vt:lpstr>A125197190V</vt:lpstr>
      <vt:lpstr>A125197190V_Data</vt:lpstr>
      <vt:lpstr>A125197190V_Latest</vt:lpstr>
      <vt:lpstr>A125197194C</vt:lpstr>
      <vt:lpstr>A125197194C_Data</vt:lpstr>
      <vt:lpstr>A125197194C_Latest</vt:lpstr>
      <vt:lpstr>A125197198L</vt:lpstr>
      <vt:lpstr>A125197198L_Data</vt:lpstr>
      <vt:lpstr>A125197198L_Latest</vt:lpstr>
      <vt:lpstr>A125197202T</vt:lpstr>
      <vt:lpstr>A125197202T_Data</vt:lpstr>
      <vt:lpstr>A125197202T_Latest</vt:lpstr>
      <vt:lpstr>A125197206A</vt:lpstr>
      <vt:lpstr>A125197206A_Data</vt:lpstr>
      <vt:lpstr>A125197206A_Latest</vt:lpstr>
      <vt:lpstr>A125197210T</vt:lpstr>
      <vt:lpstr>A125197210T_Data</vt:lpstr>
      <vt:lpstr>A125197210T_Latest</vt:lpstr>
      <vt:lpstr>A125197214A</vt:lpstr>
      <vt:lpstr>A125197214A_Data</vt:lpstr>
      <vt:lpstr>A125197214A_Latest</vt:lpstr>
      <vt:lpstr>A125197218K</vt:lpstr>
      <vt:lpstr>A125197218K_Data</vt:lpstr>
      <vt:lpstr>A125197218K_Latest</vt:lpstr>
      <vt:lpstr>A125197222A</vt:lpstr>
      <vt:lpstr>A125197222A_Data</vt:lpstr>
      <vt:lpstr>A125197222A_Latest</vt:lpstr>
      <vt:lpstr>A125197226K</vt:lpstr>
      <vt:lpstr>A125197226K_Data</vt:lpstr>
      <vt:lpstr>A125197226K_Latest</vt:lpstr>
      <vt:lpstr>A125197230A</vt:lpstr>
      <vt:lpstr>A125197230A_Data</vt:lpstr>
      <vt:lpstr>A125197230A_Latest</vt:lpstr>
      <vt:lpstr>A125197234K</vt:lpstr>
      <vt:lpstr>A125197234K_Data</vt:lpstr>
      <vt:lpstr>A125197234K_Latest</vt:lpstr>
      <vt:lpstr>A125197238V</vt:lpstr>
      <vt:lpstr>A125197238V_Data</vt:lpstr>
      <vt:lpstr>A125197238V_Latest</vt:lpstr>
      <vt:lpstr>A125197242K</vt:lpstr>
      <vt:lpstr>A125197242K_Data</vt:lpstr>
      <vt:lpstr>A125197242K_Latest</vt:lpstr>
      <vt:lpstr>A125197246V</vt:lpstr>
      <vt:lpstr>A125197246V_Data</vt:lpstr>
      <vt:lpstr>A125197246V_Latest</vt:lpstr>
      <vt:lpstr>A125197250K</vt:lpstr>
      <vt:lpstr>A125197250K_Data</vt:lpstr>
      <vt:lpstr>A125197250K_Latest</vt:lpstr>
      <vt:lpstr>A125197254V</vt:lpstr>
      <vt:lpstr>A125197254V_Data</vt:lpstr>
      <vt:lpstr>A125197254V_Latest</vt:lpstr>
      <vt:lpstr>A125197258C</vt:lpstr>
      <vt:lpstr>A125197258C_Data</vt:lpstr>
      <vt:lpstr>A125197258C_Latest</vt:lpstr>
      <vt:lpstr>A125197262V</vt:lpstr>
      <vt:lpstr>A125197262V_Data</vt:lpstr>
      <vt:lpstr>A125197262V_Latest</vt:lpstr>
      <vt:lpstr>A125197266C</vt:lpstr>
      <vt:lpstr>A125197266C_Data</vt:lpstr>
      <vt:lpstr>A125197266C_Latest</vt:lpstr>
      <vt:lpstr>A125197270V</vt:lpstr>
      <vt:lpstr>A125197270V_Data</vt:lpstr>
      <vt:lpstr>A125197270V_Latest</vt:lpstr>
      <vt:lpstr>A125197274C</vt:lpstr>
      <vt:lpstr>A125197274C_Data</vt:lpstr>
      <vt:lpstr>A125197274C_Latest</vt:lpstr>
      <vt:lpstr>A125197278L</vt:lpstr>
      <vt:lpstr>A125197278L_Data</vt:lpstr>
      <vt:lpstr>A125197278L_Latest</vt:lpstr>
      <vt:lpstr>A125197282C</vt:lpstr>
      <vt:lpstr>A125197282C_Data</vt:lpstr>
      <vt:lpstr>A125197282C_Latest</vt:lpstr>
      <vt:lpstr>A125197286L</vt:lpstr>
      <vt:lpstr>A125197286L_Data</vt:lpstr>
      <vt:lpstr>A125197286L_Latest</vt:lpstr>
      <vt:lpstr>A125197290C</vt:lpstr>
      <vt:lpstr>A125197290C_Data</vt:lpstr>
      <vt:lpstr>A125197290C_Latest</vt:lpstr>
      <vt:lpstr>A125197294L</vt:lpstr>
      <vt:lpstr>A125197294L_Data</vt:lpstr>
      <vt:lpstr>A125197294L_Latest</vt:lpstr>
      <vt:lpstr>A125197298W</vt:lpstr>
      <vt:lpstr>A125197298W_Data</vt:lpstr>
      <vt:lpstr>A125197298W_Latest</vt:lpstr>
      <vt:lpstr>A125197302A</vt:lpstr>
      <vt:lpstr>A125197302A_Data</vt:lpstr>
      <vt:lpstr>A125197302A_Latest</vt:lpstr>
      <vt:lpstr>A125197306K</vt:lpstr>
      <vt:lpstr>A125197306K_Data</vt:lpstr>
      <vt:lpstr>A125197306K_Latest</vt:lpstr>
      <vt:lpstr>A125197310A</vt:lpstr>
      <vt:lpstr>A125197310A_Data</vt:lpstr>
      <vt:lpstr>A125197310A_Latest</vt:lpstr>
      <vt:lpstr>A125197314K</vt:lpstr>
      <vt:lpstr>A125197314K_Data</vt:lpstr>
      <vt:lpstr>A125197314K_Latest</vt:lpstr>
      <vt:lpstr>A125197318V</vt:lpstr>
      <vt:lpstr>A125197318V_Data</vt:lpstr>
      <vt:lpstr>A125197318V_Latest</vt:lpstr>
      <vt:lpstr>A125197322K</vt:lpstr>
      <vt:lpstr>A125197322K_Data</vt:lpstr>
      <vt:lpstr>A125197322K_Latest</vt:lpstr>
      <vt:lpstr>A125197326V</vt:lpstr>
      <vt:lpstr>A125197326V_Data</vt:lpstr>
      <vt:lpstr>A125197326V_Latest</vt:lpstr>
      <vt:lpstr>A125197330K</vt:lpstr>
      <vt:lpstr>A125197330K_Data</vt:lpstr>
      <vt:lpstr>A125197330K_Latest</vt:lpstr>
      <vt:lpstr>A125197334V</vt:lpstr>
      <vt:lpstr>A125197334V_Data</vt:lpstr>
      <vt:lpstr>A125197334V_Latest</vt:lpstr>
      <vt:lpstr>A125197338C</vt:lpstr>
      <vt:lpstr>A125197338C_Data</vt:lpstr>
      <vt:lpstr>A125197338C_Latest</vt:lpstr>
      <vt:lpstr>A125197342V</vt:lpstr>
      <vt:lpstr>A125197342V_Data</vt:lpstr>
      <vt:lpstr>A125197342V_Latest</vt:lpstr>
      <vt:lpstr>A125197346C</vt:lpstr>
      <vt:lpstr>A125197346C_Data</vt:lpstr>
      <vt:lpstr>A125197346C_Latest</vt:lpstr>
      <vt:lpstr>A125197350V</vt:lpstr>
      <vt:lpstr>A125197350V_Data</vt:lpstr>
      <vt:lpstr>A125197350V_Latest</vt:lpstr>
      <vt:lpstr>A125197354C</vt:lpstr>
      <vt:lpstr>A125197354C_Data</vt:lpstr>
      <vt:lpstr>A125197354C_Latest</vt:lpstr>
      <vt:lpstr>A125197358L</vt:lpstr>
      <vt:lpstr>A125197358L_Data</vt:lpstr>
      <vt:lpstr>A125197358L_Latest</vt:lpstr>
      <vt:lpstr>A125197362C</vt:lpstr>
      <vt:lpstr>A125197362C_Data</vt:lpstr>
      <vt:lpstr>A125197362C_Latest</vt:lpstr>
      <vt:lpstr>A125197366L</vt:lpstr>
      <vt:lpstr>A125197366L_Data</vt:lpstr>
      <vt:lpstr>A125197366L_Latest</vt:lpstr>
      <vt:lpstr>A125197370C</vt:lpstr>
      <vt:lpstr>A125197370C_Data</vt:lpstr>
      <vt:lpstr>A125197370C_Latest</vt:lpstr>
      <vt:lpstr>A125197374L</vt:lpstr>
      <vt:lpstr>A125197374L_Data</vt:lpstr>
      <vt:lpstr>A125197374L_Latest</vt:lpstr>
      <vt:lpstr>A125197378W</vt:lpstr>
      <vt:lpstr>A125197378W_Data</vt:lpstr>
      <vt:lpstr>A125197378W_Latest</vt:lpstr>
      <vt:lpstr>A125197382L</vt:lpstr>
      <vt:lpstr>A125197382L_Data</vt:lpstr>
      <vt:lpstr>A125197382L_Latest</vt:lpstr>
      <vt:lpstr>A125197386W</vt:lpstr>
      <vt:lpstr>A125197386W_Data</vt:lpstr>
      <vt:lpstr>A125197386W_Latest</vt:lpstr>
      <vt:lpstr>A125197390L</vt:lpstr>
      <vt:lpstr>A125197390L_Data</vt:lpstr>
      <vt:lpstr>A125197390L_Latest</vt:lpstr>
      <vt:lpstr>A125197394W</vt:lpstr>
      <vt:lpstr>A125197394W_Data</vt:lpstr>
      <vt:lpstr>A125197394W_Latest</vt:lpstr>
      <vt:lpstr>A125197398F</vt:lpstr>
      <vt:lpstr>A125197398F_Data</vt:lpstr>
      <vt:lpstr>A125197398F_Latest</vt:lpstr>
      <vt:lpstr>A125197402K</vt:lpstr>
      <vt:lpstr>A125197402K_Data</vt:lpstr>
      <vt:lpstr>A125197402K_Latest</vt:lpstr>
      <vt:lpstr>A125197406V</vt:lpstr>
      <vt:lpstr>A125197406V_Data</vt:lpstr>
      <vt:lpstr>A125197406V_Latest</vt:lpstr>
      <vt:lpstr>A125197410K</vt:lpstr>
      <vt:lpstr>A125197410K_Data</vt:lpstr>
      <vt:lpstr>A125197410K_Latest</vt:lpstr>
      <vt:lpstr>A125197414V</vt:lpstr>
      <vt:lpstr>A125197414V_Data</vt:lpstr>
      <vt:lpstr>A125197414V_Latest</vt:lpstr>
      <vt:lpstr>A125197418C</vt:lpstr>
      <vt:lpstr>A125197418C_Data</vt:lpstr>
      <vt:lpstr>A125197418C_Latest</vt:lpstr>
      <vt:lpstr>A125197422V</vt:lpstr>
      <vt:lpstr>A125197422V_Data</vt:lpstr>
      <vt:lpstr>A125197422V_Latest</vt:lpstr>
      <vt:lpstr>A125197426C</vt:lpstr>
      <vt:lpstr>A125197426C_Data</vt:lpstr>
      <vt:lpstr>A125197426C_Latest</vt:lpstr>
      <vt:lpstr>A125197430V</vt:lpstr>
      <vt:lpstr>A125197430V_Data</vt:lpstr>
      <vt:lpstr>A125197430V_Latest</vt:lpstr>
      <vt:lpstr>A125197434C</vt:lpstr>
      <vt:lpstr>A125197434C_Data</vt:lpstr>
      <vt:lpstr>A125197434C_Latest</vt:lpstr>
      <vt:lpstr>A125197438L</vt:lpstr>
      <vt:lpstr>A125197438L_Data</vt:lpstr>
      <vt:lpstr>A125197438L_Latest</vt:lpstr>
      <vt:lpstr>A125197442C</vt:lpstr>
      <vt:lpstr>A125197442C_Data</vt:lpstr>
      <vt:lpstr>A125197442C_Latest</vt:lpstr>
      <vt:lpstr>A125197446L</vt:lpstr>
      <vt:lpstr>A125197446L_Data</vt:lpstr>
      <vt:lpstr>A125197446L_Latest</vt:lpstr>
      <vt:lpstr>A125197450C</vt:lpstr>
      <vt:lpstr>A125197450C_Data</vt:lpstr>
      <vt:lpstr>A125197450C_Latest</vt:lpstr>
      <vt:lpstr>A125197454L</vt:lpstr>
      <vt:lpstr>A125197454L_Data</vt:lpstr>
      <vt:lpstr>A125197454L_Latest</vt:lpstr>
      <vt:lpstr>A125197458W</vt:lpstr>
      <vt:lpstr>A125197458W_Data</vt:lpstr>
      <vt:lpstr>A125197458W_Latest</vt:lpstr>
      <vt:lpstr>A125197462L</vt:lpstr>
      <vt:lpstr>A125197462L_Data</vt:lpstr>
      <vt:lpstr>A125197462L_Latest</vt:lpstr>
      <vt:lpstr>A125197466W</vt:lpstr>
      <vt:lpstr>A125197466W_Data</vt:lpstr>
      <vt:lpstr>A125197466W_Latest</vt:lpstr>
      <vt:lpstr>A125197470L</vt:lpstr>
      <vt:lpstr>A125197470L_Data</vt:lpstr>
      <vt:lpstr>A125197470L_Latest</vt:lpstr>
      <vt:lpstr>A125197474W</vt:lpstr>
      <vt:lpstr>A125197474W_Data</vt:lpstr>
      <vt:lpstr>A125197474W_Latest</vt:lpstr>
      <vt:lpstr>A125197478F</vt:lpstr>
      <vt:lpstr>A125197478F_Data</vt:lpstr>
      <vt:lpstr>A125197478F_Latest</vt:lpstr>
      <vt:lpstr>A125197482W</vt:lpstr>
      <vt:lpstr>A125197482W_Data</vt:lpstr>
      <vt:lpstr>A125197482W_Latest</vt:lpstr>
      <vt:lpstr>A125197486F</vt:lpstr>
      <vt:lpstr>A125197486F_Data</vt:lpstr>
      <vt:lpstr>A125197486F_Latest</vt:lpstr>
      <vt:lpstr>A125197490W</vt:lpstr>
      <vt:lpstr>A125197490W_Data</vt:lpstr>
      <vt:lpstr>A125197490W_Latest</vt:lpstr>
      <vt:lpstr>A125197494F</vt:lpstr>
      <vt:lpstr>A125197494F_Data</vt:lpstr>
      <vt:lpstr>A125197494F_Latest</vt:lpstr>
      <vt:lpstr>A125197498R</vt:lpstr>
      <vt:lpstr>A125197498R_Data</vt:lpstr>
      <vt:lpstr>A125197498R_Latest</vt:lpstr>
      <vt:lpstr>A125197502V</vt:lpstr>
      <vt:lpstr>A125197502V_Data</vt:lpstr>
      <vt:lpstr>A125197502V_Latest</vt:lpstr>
      <vt:lpstr>A125197506C</vt:lpstr>
      <vt:lpstr>A125197506C_Data</vt:lpstr>
      <vt:lpstr>A125197506C_Latest</vt:lpstr>
      <vt:lpstr>A125197510V</vt:lpstr>
      <vt:lpstr>A125197510V_Data</vt:lpstr>
      <vt:lpstr>A125197510V_Latest</vt:lpstr>
      <vt:lpstr>A125197514C</vt:lpstr>
      <vt:lpstr>A125197514C_Data</vt:lpstr>
      <vt:lpstr>A125197514C_Latest</vt:lpstr>
      <vt:lpstr>A125197518L</vt:lpstr>
      <vt:lpstr>A125197518L_Data</vt:lpstr>
      <vt:lpstr>A125197518L_Latest</vt:lpstr>
      <vt:lpstr>A125197522C</vt:lpstr>
      <vt:lpstr>A125197522C_Data</vt:lpstr>
      <vt:lpstr>A125197522C_Latest</vt:lpstr>
      <vt:lpstr>A125197526L</vt:lpstr>
      <vt:lpstr>A125197526L_Data</vt:lpstr>
      <vt:lpstr>A125197526L_Latest</vt:lpstr>
      <vt:lpstr>A125197530C</vt:lpstr>
      <vt:lpstr>A125197530C_Data</vt:lpstr>
      <vt:lpstr>A125197530C_Latest</vt:lpstr>
      <vt:lpstr>A125197534L</vt:lpstr>
      <vt:lpstr>A125197534L_Data</vt:lpstr>
      <vt:lpstr>A125197534L_Latest</vt:lpstr>
      <vt:lpstr>A125197538W</vt:lpstr>
      <vt:lpstr>A125197538W_Data</vt:lpstr>
      <vt:lpstr>A125197538W_Latest</vt:lpstr>
      <vt:lpstr>A125197542L</vt:lpstr>
      <vt:lpstr>A125197542L_Data</vt:lpstr>
      <vt:lpstr>A125197542L_Latest</vt:lpstr>
      <vt:lpstr>A125197546W</vt:lpstr>
      <vt:lpstr>A125197546W_Data</vt:lpstr>
      <vt:lpstr>A125197546W_Latest</vt:lpstr>
      <vt:lpstr>A125197550L</vt:lpstr>
      <vt:lpstr>A125197550L_Data</vt:lpstr>
      <vt:lpstr>A125197550L_Latest</vt:lpstr>
      <vt:lpstr>A125197554W</vt:lpstr>
      <vt:lpstr>A125197554W_Data</vt:lpstr>
      <vt:lpstr>A125197554W_Latest</vt:lpstr>
      <vt:lpstr>A125197558F</vt:lpstr>
      <vt:lpstr>A125197558F_Data</vt:lpstr>
      <vt:lpstr>A125197558F_Latest</vt:lpstr>
      <vt:lpstr>A125197562W</vt:lpstr>
      <vt:lpstr>A125197562W_Data</vt:lpstr>
      <vt:lpstr>A125197562W_Latest</vt:lpstr>
      <vt:lpstr>A125197566F</vt:lpstr>
      <vt:lpstr>A125197566F_Data</vt:lpstr>
      <vt:lpstr>A125197566F_Latest</vt:lpstr>
      <vt:lpstr>A125197570W</vt:lpstr>
      <vt:lpstr>A125197570W_Data</vt:lpstr>
      <vt:lpstr>A125197570W_Latest</vt:lpstr>
      <vt:lpstr>A125197574F</vt:lpstr>
      <vt:lpstr>A125197574F_Data</vt:lpstr>
      <vt:lpstr>A125197574F_Latest</vt:lpstr>
      <vt:lpstr>A125197578R</vt:lpstr>
      <vt:lpstr>A125197578R_Data</vt:lpstr>
      <vt:lpstr>A125197578R_Latest</vt:lpstr>
      <vt:lpstr>A125197582F</vt:lpstr>
      <vt:lpstr>A125197582F_Data</vt:lpstr>
      <vt:lpstr>A125197582F_Latest</vt:lpstr>
      <vt:lpstr>A125197586R</vt:lpstr>
      <vt:lpstr>A125197586R_Data</vt:lpstr>
      <vt:lpstr>A125197586R_Latest</vt:lpstr>
      <vt:lpstr>A125197590F</vt:lpstr>
      <vt:lpstr>A125197590F_Data</vt:lpstr>
      <vt:lpstr>A125197590F_Latest</vt:lpstr>
      <vt:lpstr>A125197594R</vt:lpstr>
      <vt:lpstr>A125197594R_Data</vt:lpstr>
      <vt:lpstr>A125197594R_Latest</vt:lpstr>
      <vt:lpstr>A125197598X</vt:lpstr>
      <vt:lpstr>A125197598X_Data</vt:lpstr>
      <vt:lpstr>A125197598X_Latest</vt:lpstr>
      <vt:lpstr>A125197602C</vt:lpstr>
      <vt:lpstr>A125197602C_Data</vt:lpstr>
      <vt:lpstr>A125197602C_Latest</vt:lpstr>
      <vt:lpstr>A125197606L</vt:lpstr>
      <vt:lpstr>A125197606L_Data</vt:lpstr>
      <vt:lpstr>A125197606L_Latest</vt:lpstr>
      <vt:lpstr>A125197610C</vt:lpstr>
      <vt:lpstr>A125197610C_Data</vt:lpstr>
      <vt:lpstr>A125197610C_Latest</vt:lpstr>
      <vt:lpstr>A125197614L</vt:lpstr>
      <vt:lpstr>A125197614L_Data</vt:lpstr>
      <vt:lpstr>A125197614L_Latest</vt:lpstr>
      <vt:lpstr>A125197618W</vt:lpstr>
      <vt:lpstr>A125197618W_Data</vt:lpstr>
      <vt:lpstr>A125197618W_Latest</vt:lpstr>
      <vt:lpstr>A125197622L</vt:lpstr>
      <vt:lpstr>A125197622L_Data</vt:lpstr>
      <vt:lpstr>A125197622L_Latest</vt:lpstr>
      <vt:lpstr>A125197626W</vt:lpstr>
      <vt:lpstr>A125197626W_Data</vt:lpstr>
      <vt:lpstr>A125197626W_Latest</vt:lpstr>
      <vt:lpstr>A125197630L</vt:lpstr>
      <vt:lpstr>A125197630L_Data</vt:lpstr>
      <vt:lpstr>A125197630L_Latest</vt:lpstr>
      <vt:lpstr>A125197634W</vt:lpstr>
      <vt:lpstr>A125197634W_Data</vt:lpstr>
      <vt:lpstr>A125197634W_Latest</vt:lpstr>
      <vt:lpstr>A125197638F</vt:lpstr>
      <vt:lpstr>A125197638F_Data</vt:lpstr>
      <vt:lpstr>A125197638F_Latest</vt:lpstr>
      <vt:lpstr>A125197642W</vt:lpstr>
      <vt:lpstr>A125197642W_Data</vt:lpstr>
      <vt:lpstr>A125197642W_Latest</vt:lpstr>
      <vt:lpstr>A125197646F</vt:lpstr>
      <vt:lpstr>A125197646F_Data</vt:lpstr>
      <vt:lpstr>A125197646F_Latest</vt:lpstr>
      <vt:lpstr>A125197650W</vt:lpstr>
      <vt:lpstr>A125197650W_Data</vt:lpstr>
      <vt:lpstr>A125197650W_Latest</vt:lpstr>
      <vt:lpstr>A125197654F</vt:lpstr>
      <vt:lpstr>A125197654F_Data</vt:lpstr>
      <vt:lpstr>A125197654F_Latest</vt:lpstr>
      <vt:lpstr>A125197658R</vt:lpstr>
      <vt:lpstr>A125197658R_Data</vt:lpstr>
      <vt:lpstr>A125197658R_Latest</vt:lpstr>
      <vt:lpstr>A125197662F</vt:lpstr>
      <vt:lpstr>A125197662F_Data</vt:lpstr>
      <vt:lpstr>A125197662F_Latest</vt:lpstr>
      <vt:lpstr>A125197666R</vt:lpstr>
      <vt:lpstr>A125197666R_Data</vt:lpstr>
      <vt:lpstr>A125197666R_Latest</vt:lpstr>
      <vt:lpstr>A125197670F</vt:lpstr>
      <vt:lpstr>A125197670F_Data</vt:lpstr>
      <vt:lpstr>A125197670F_Latest</vt:lpstr>
      <vt:lpstr>A125197674R</vt:lpstr>
      <vt:lpstr>A125197674R_Data</vt:lpstr>
      <vt:lpstr>A125197674R_Latest</vt:lpstr>
      <vt:lpstr>A125198094L</vt:lpstr>
      <vt:lpstr>A125198094L_Data</vt:lpstr>
      <vt:lpstr>A125198094L_Latest</vt:lpstr>
      <vt:lpstr>A125198098W</vt:lpstr>
      <vt:lpstr>A125198098W_Data</vt:lpstr>
      <vt:lpstr>A125198098W_Latest</vt:lpstr>
      <vt:lpstr>A125198102A</vt:lpstr>
      <vt:lpstr>A125198102A_Data</vt:lpstr>
      <vt:lpstr>A125198102A_Latest</vt:lpstr>
      <vt:lpstr>A125198106K</vt:lpstr>
      <vt:lpstr>A125198106K_Data</vt:lpstr>
      <vt:lpstr>A125198106K_Latest</vt:lpstr>
      <vt:lpstr>A125198110A</vt:lpstr>
      <vt:lpstr>A125198110A_Data</vt:lpstr>
      <vt:lpstr>A125198110A_Latest</vt:lpstr>
      <vt:lpstr>A125198114K</vt:lpstr>
      <vt:lpstr>A125198114K_Data</vt:lpstr>
      <vt:lpstr>A125198114K_Latest</vt:lpstr>
      <vt:lpstr>A125198118V</vt:lpstr>
      <vt:lpstr>A125198118V_Data</vt:lpstr>
      <vt:lpstr>A125198118V_Latest</vt:lpstr>
      <vt:lpstr>A125198122K</vt:lpstr>
      <vt:lpstr>A125198122K_Data</vt:lpstr>
      <vt:lpstr>A125198122K_Latest</vt:lpstr>
      <vt:lpstr>A125198126V</vt:lpstr>
      <vt:lpstr>A125198126V_Data</vt:lpstr>
      <vt:lpstr>A125198126V_Latest</vt:lpstr>
      <vt:lpstr>A125198130K</vt:lpstr>
      <vt:lpstr>A125198130K_Data</vt:lpstr>
      <vt:lpstr>A125198130K_Latest</vt:lpstr>
      <vt:lpstr>A125198134V</vt:lpstr>
      <vt:lpstr>A125198134V_Data</vt:lpstr>
      <vt:lpstr>A125198134V_Latest</vt:lpstr>
      <vt:lpstr>A125198138C</vt:lpstr>
      <vt:lpstr>A125198138C_Data</vt:lpstr>
      <vt:lpstr>A125198138C_Latest</vt:lpstr>
      <vt:lpstr>A125198142V</vt:lpstr>
      <vt:lpstr>A125198142V_Data</vt:lpstr>
      <vt:lpstr>A125198142V_Latest</vt:lpstr>
      <vt:lpstr>A125198562R</vt:lpstr>
      <vt:lpstr>A125198562R_Data</vt:lpstr>
      <vt:lpstr>A125198562R_Latest</vt:lpstr>
      <vt:lpstr>A125198566X</vt:lpstr>
      <vt:lpstr>A125198566X_Data</vt:lpstr>
      <vt:lpstr>A125198566X_Latest</vt:lpstr>
      <vt:lpstr>A125198570R</vt:lpstr>
      <vt:lpstr>A125198570R_Data</vt:lpstr>
      <vt:lpstr>A125198570R_Latest</vt:lpstr>
      <vt:lpstr>A125198574X</vt:lpstr>
      <vt:lpstr>A125198574X_Data</vt:lpstr>
      <vt:lpstr>A125198574X_Latest</vt:lpstr>
      <vt:lpstr>A125198578J</vt:lpstr>
      <vt:lpstr>A125198578J_Data</vt:lpstr>
      <vt:lpstr>A125198578J_Latest</vt:lpstr>
      <vt:lpstr>A125198582X</vt:lpstr>
      <vt:lpstr>A125198582X_Data</vt:lpstr>
      <vt:lpstr>A125198582X_Latest</vt:lpstr>
      <vt:lpstr>A125198586J</vt:lpstr>
      <vt:lpstr>A125198586J_Data</vt:lpstr>
      <vt:lpstr>A125198586J_Latest</vt:lpstr>
      <vt:lpstr>A125198590X</vt:lpstr>
      <vt:lpstr>A125198590X_Data</vt:lpstr>
      <vt:lpstr>A125198590X_Latest</vt:lpstr>
      <vt:lpstr>A125198594J</vt:lpstr>
      <vt:lpstr>A125198594J_Data</vt:lpstr>
      <vt:lpstr>A125198594J_Latest</vt:lpstr>
      <vt:lpstr>A125198598T</vt:lpstr>
      <vt:lpstr>A125198598T_Data</vt:lpstr>
      <vt:lpstr>A125198598T_Latest</vt:lpstr>
      <vt:lpstr>A125198602W</vt:lpstr>
      <vt:lpstr>A125198602W_Data</vt:lpstr>
      <vt:lpstr>A125198602W_Latest</vt:lpstr>
      <vt:lpstr>A125198606F</vt:lpstr>
      <vt:lpstr>A125198606F_Data</vt:lpstr>
      <vt:lpstr>A125198606F_Latest</vt:lpstr>
      <vt:lpstr>A125198610W</vt:lpstr>
      <vt:lpstr>A125198610W_Data</vt:lpstr>
      <vt:lpstr>A125198610W_Latest</vt:lpstr>
      <vt:lpstr>A125199030V</vt:lpstr>
      <vt:lpstr>A125199030V_Data</vt:lpstr>
      <vt:lpstr>A125199030V_Latest</vt:lpstr>
      <vt:lpstr>A125199034C</vt:lpstr>
      <vt:lpstr>A125199034C_Data</vt:lpstr>
      <vt:lpstr>A125199034C_Latest</vt:lpstr>
      <vt:lpstr>A125199038L</vt:lpstr>
      <vt:lpstr>A125199038L_Data</vt:lpstr>
      <vt:lpstr>A125199038L_Latest</vt:lpstr>
      <vt:lpstr>A125199042C</vt:lpstr>
      <vt:lpstr>A125199042C_Data</vt:lpstr>
      <vt:lpstr>A125199042C_Latest</vt:lpstr>
      <vt:lpstr>A125199046L</vt:lpstr>
      <vt:lpstr>A125199046L_Data</vt:lpstr>
      <vt:lpstr>A125199046L_Latest</vt:lpstr>
      <vt:lpstr>A125199050C</vt:lpstr>
      <vt:lpstr>A125199050C_Data</vt:lpstr>
      <vt:lpstr>A125199050C_Latest</vt:lpstr>
      <vt:lpstr>A125199054L</vt:lpstr>
      <vt:lpstr>A125199054L_Data</vt:lpstr>
      <vt:lpstr>A125199054L_Latest</vt:lpstr>
      <vt:lpstr>A125199058W</vt:lpstr>
      <vt:lpstr>A125199058W_Data</vt:lpstr>
      <vt:lpstr>A125199058W_Latest</vt:lpstr>
      <vt:lpstr>A125199062L</vt:lpstr>
      <vt:lpstr>A125199062L_Data</vt:lpstr>
      <vt:lpstr>A125199062L_Latest</vt:lpstr>
      <vt:lpstr>A125199066W</vt:lpstr>
      <vt:lpstr>A125199066W_Data</vt:lpstr>
      <vt:lpstr>A125199066W_Latest</vt:lpstr>
      <vt:lpstr>A125199070L</vt:lpstr>
      <vt:lpstr>A125199070L_Data</vt:lpstr>
      <vt:lpstr>A125199070L_Latest</vt:lpstr>
      <vt:lpstr>A125199074W</vt:lpstr>
      <vt:lpstr>A125199074W_Data</vt:lpstr>
      <vt:lpstr>A125199074W_Latest</vt:lpstr>
      <vt:lpstr>A125199078F</vt:lpstr>
      <vt:lpstr>A125199078F_Data</vt:lpstr>
      <vt:lpstr>A125199078F_Latest</vt:lpstr>
      <vt:lpstr>A125199498A</vt:lpstr>
      <vt:lpstr>A125199498A_Data</vt:lpstr>
      <vt:lpstr>A125199498A_Latest</vt:lpstr>
      <vt:lpstr>A125199502F</vt:lpstr>
      <vt:lpstr>A125199502F_Data</vt:lpstr>
      <vt:lpstr>A125199502F_Latest</vt:lpstr>
      <vt:lpstr>A125199506R</vt:lpstr>
      <vt:lpstr>A125199506R_Data</vt:lpstr>
      <vt:lpstr>A125199506R_Latest</vt:lpstr>
      <vt:lpstr>A125199510F</vt:lpstr>
      <vt:lpstr>A125199510F_Data</vt:lpstr>
      <vt:lpstr>A125199510F_Latest</vt:lpstr>
      <vt:lpstr>A125199514R</vt:lpstr>
      <vt:lpstr>A125199514R_Data</vt:lpstr>
      <vt:lpstr>A125199514R_Latest</vt:lpstr>
      <vt:lpstr>A125199518X</vt:lpstr>
      <vt:lpstr>A125199518X_Data</vt:lpstr>
      <vt:lpstr>A125199518X_Latest</vt:lpstr>
      <vt:lpstr>A125199522R</vt:lpstr>
      <vt:lpstr>A125199522R_Data</vt:lpstr>
      <vt:lpstr>A125199522R_Latest</vt:lpstr>
      <vt:lpstr>A125199526X</vt:lpstr>
      <vt:lpstr>A125199526X_Data</vt:lpstr>
      <vt:lpstr>A125199526X_Latest</vt:lpstr>
      <vt:lpstr>A125199530R</vt:lpstr>
      <vt:lpstr>A125199530R_Data</vt:lpstr>
      <vt:lpstr>A125199530R_Latest</vt:lpstr>
      <vt:lpstr>A125199534X</vt:lpstr>
      <vt:lpstr>A125199534X_Data</vt:lpstr>
      <vt:lpstr>A125199534X_Latest</vt:lpstr>
      <vt:lpstr>A125199538J</vt:lpstr>
      <vt:lpstr>A125199538J_Data</vt:lpstr>
      <vt:lpstr>A125199538J_Latest</vt:lpstr>
      <vt:lpstr>A125199542X</vt:lpstr>
      <vt:lpstr>A125199542X_Data</vt:lpstr>
      <vt:lpstr>A125199542X_Latest</vt:lpstr>
      <vt:lpstr>A125199546J</vt:lpstr>
      <vt:lpstr>A125199546J_Data</vt:lpstr>
      <vt:lpstr>A125199546J_Latest</vt:lpstr>
      <vt:lpstr>A125199966C</vt:lpstr>
      <vt:lpstr>A125199966C_Data</vt:lpstr>
      <vt:lpstr>A125199966C_Latest</vt:lpstr>
      <vt:lpstr>A125199970V</vt:lpstr>
      <vt:lpstr>A125199970V_Data</vt:lpstr>
      <vt:lpstr>A125199970V_Latest</vt:lpstr>
      <vt:lpstr>A125199974C</vt:lpstr>
      <vt:lpstr>A125199974C_Data</vt:lpstr>
      <vt:lpstr>A125199974C_Latest</vt:lpstr>
      <vt:lpstr>A125199978L</vt:lpstr>
      <vt:lpstr>A125199978L_Data</vt:lpstr>
      <vt:lpstr>A125199978L_Latest</vt:lpstr>
      <vt:lpstr>A125199982C</vt:lpstr>
      <vt:lpstr>A125199982C_Data</vt:lpstr>
      <vt:lpstr>A125199982C_Latest</vt:lpstr>
      <vt:lpstr>A125199986L</vt:lpstr>
      <vt:lpstr>A125199986L_Data</vt:lpstr>
      <vt:lpstr>A125199986L_Latest</vt:lpstr>
      <vt:lpstr>A125199990C</vt:lpstr>
      <vt:lpstr>A125199990C_Data</vt:lpstr>
      <vt:lpstr>A125199990C_Latest</vt:lpstr>
      <vt:lpstr>A125199994L</vt:lpstr>
      <vt:lpstr>A125199994L_Data</vt:lpstr>
      <vt:lpstr>A125199994L_Latest</vt:lpstr>
      <vt:lpstr>A125199998W</vt:lpstr>
      <vt:lpstr>A125199998W_Data</vt:lpstr>
      <vt:lpstr>A125199998W_Latest</vt:lpstr>
      <vt:lpstr>A125200002T</vt:lpstr>
      <vt:lpstr>A125200002T_Data</vt:lpstr>
      <vt:lpstr>A125200002T_Latest</vt:lpstr>
      <vt:lpstr>A125200006A</vt:lpstr>
      <vt:lpstr>A125200006A_Data</vt:lpstr>
      <vt:lpstr>A125200006A_Latest</vt:lpstr>
      <vt:lpstr>A125200010T</vt:lpstr>
      <vt:lpstr>A125200010T_Data</vt:lpstr>
      <vt:lpstr>A125200010T_Latest</vt:lpstr>
      <vt:lpstr>A125200014A</vt:lpstr>
      <vt:lpstr>A125200014A_Data</vt:lpstr>
      <vt:lpstr>A125200014A_Latest</vt:lpstr>
      <vt:lpstr>A125200018K</vt:lpstr>
      <vt:lpstr>A125200018K_Data</vt:lpstr>
      <vt:lpstr>A125200018K_Latest</vt:lpstr>
      <vt:lpstr>A125200022A</vt:lpstr>
      <vt:lpstr>A125200022A_Data</vt:lpstr>
      <vt:lpstr>A125200022A_Latest</vt:lpstr>
      <vt:lpstr>A125200026K</vt:lpstr>
      <vt:lpstr>A125200026K_Data</vt:lpstr>
      <vt:lpstr>A125200026K_Latest</vt:lpstr>
      <vt:lpstr>A125200030A</vt:lpstr>
      <vt:lpstr>A125200030A_Data</vt:lpstr>
      <vt:lpstr>A125200030A_Latest</vt:lpstr>
      <vt:lpstr>A125200034K</vt:lpstr>
      <vt:lpstr>A125200034K_Data</vt:lpstr>
      <vt:lpstr>A125200034K_Latest</vt:lpstr>
      <vt:lpstr>A125200038V</vt:lpstr>
      <vt:lpstr>A125200038V_Data</vt:lpstr>
      <vt:lpstr>A125200038V_Latest</vt:lpstr>
      <vt:lpstr>A125200042K</vt:lpstr>
      <vt:lpstr>A125200042K_Data</vt:lpstr>
      <vt:lpstr>A125200042K_Latest</vt:lpstr>
      <vt:lpstr>A125200046V</vt:lpstr>
      <vt:lpstr>A125200046V_Data</vt:lpstr>
      <vt:lpstr>A125200046V_Latest</vt:lpstr>
      <vt:lpstr>A125200050K</vt:lpstr>
      <vt:lpstr>A125200050K_Data</vt:lpstr>
      <vt:lpstr>A125200050K_Latest</vt:lpstr>
      <vt:lpstr>A125200054V</vt:lpstr>
      <vt:lpstr>A125200054V_Data</vt:lpstr>
      <vt:lpstr>A125200054V_Latest</vt:lpstr>
      <vt:lpstr>A125200058C</vt:lpstr>
      <vt:lpstr>A125200058C_Data</vt:lpstr>
      <vt:lpstr>A125200058C_Latest</vt:lpstr>
      <vt:lpstr>A125200062V</vt:lpstr>
      <vt:lpstr>A125200062V_Data</vt:lpstr>
      <vt:lpstr>A125200062V_Latest</vt:lpstr>
      <vt:lpstr>A125200066C</vt:lpstr>
      <vt:lpstr>A125200066C_Data</vt:lpstr>
      <vt:lpstr>A125200066C_Latest</vt:lpstr>
      <vt:lpstr>A125200070V</vt:lpstr>
      <vt:lpstr>A125200070V_Data</vt:lpstr>
      <vt:lpstr>A125200070V_Latest</vt:lpstr>
      <vt:lpstr>A125200074C</vt:lpstr>
      <vt:lpstr>A125200074C_Data</vt:lpstr>
      <vt:lpstr>A125200074C_Latest</vt:lpstr>
      <vt:lpstr>A125200078L</vt:lpstr>
      <vt:lpstr>A125200078L_Data</vt:lpstr>
      <vt:lpstr>A125200078L_Latest</vt:lpstr>
      <vt:lpstr>A125200082C</vt:lpstr>
      <vt:lpstr>A125200082C_Data</vt:lpstr>
      <vt:lpstr>A125200082C_Latest</vt:lpstr>
      <vt:lpstr>A125200086L</vt:lpstr>
      <vt:lpstr>A125200086L_Data</vt:lpstr>
      <vt:lpstr>A125200086L_Latest</vt:lpstr>
      <vt:lpstr>A125200090C</vt:lpstr>
      <vt:lpstr>A125200090C_Data</vt:lpstr>
      <vt:lpstr>A125200090C_Latest</vt:lpstr>
      <vt:lpstr>A125200094L</vt:lpstr>
      <vt:lpstr>A125200094L_Data</vt:lpstr>
      <vt:lpstr>A125200094L_Latest</vt:lpstr>
      <vt:lpstr>A125200098W</vt:lpstr>
      <vt:lpstr>A125200098W_Data</vt:lpstr>
      <vt:lpstr>A125200098W_Latest</vt:lpstr>
      <vt:lpstr>A125200102A</vt:lpstr>
      <vt:lpstr>A125200102A_Data</vt:lpstr>
      <vt:lpstr>A125200102A_Latest</vt:lpstr>
      <vt:lpstr>A125200106K</vt:lpstr>
      <vt:lpstr>A125200106K_Data</vt:lpstr>
      <vt:lpstr>A125200106K_Latest</vt:lpstr>
      <vt:lpstr>A125200110A</vt:lpstr>
      <vt:lpstr>A125200110A_Data</vt:lpstr>
      <vt:lpstr>A125200110A_Latest</vt:lpstr>
      <vt:lpstr>A125200114K</vt:lpstr>
      <vt:lpstr>A125200114K_Data</vt:lpstr>
      <vt:lpstr>A125200114K_Latest</vt:lpstr>
      <vt:lpstr>A125200118V</vt:lpstr>
      <vt:lpstr>A125200118V_Data</vt:lpstr>
      <vt:lpstr>A125200118V_Latest</vt:lpstr>
      <vt:lpstr>A125200122K</vt:lpstr>
      <vt:lpstr>A125200122K_Data</vt:lpstr>
      <vt:lpstr>A125200122K_Latest</vt:lpstr>
      <vt:lpstr>A125200126V</vt:lpstr>
      <vt:lpstr>A125200126V_Data</vt:lpstr>
      <vt:lpstr>A125200126V_Latest</vt:lpstr>
      <vt:lpstr>A125200130K</vt:lpstr>
      <vt:lpstr>A125200130K_Data</vt:lpstr>
      <vt:lpstr>A125200130K_Latest</vt:lpstr>
      <vt:lpstr>A125200134V</vt:lpstr>
      <vt:lpstr>A125200134V_Data</vt:lpstr>
      <vt:lpstr>A125200134V_Latest</vt:lpstr>
      <vt:lpstr>A125200138C</vt:lpstr>
      <vt:lpstr>A125200138C_Data</vt:lpstr>
      <vt:lpstr>A125200138C_Latest</vt:lpstr>
      <vt:lpstr>A125200142V</vt:lpstr>
      <vt:lpstr>A125200142V_Data</vt:lpstr>
      <vt:lpstr>A125200142V_Latest</vt:lpstr>
      <vt:lpstr>A125200146C</vt:lpstr>
      <vt:lpstr>A125200146C_Data</vt:lpstr>
      <vt:lpstr>A125200146C_Latest</vt:lpstr>
      <vt:lpstr>A125200150V</vt:lpstr>
      <vt:lpstr>A125200150V_Data</vt:lpstr>
      <vt:lpstr>A125200150V_Latest</vt:lpstr>
      <vt:lpstr>A125200154C</vt:lpstr>
      <vt:lpstr>A125200154C_Data</vt:lpstr>
      <vt:lpstr>A125200154C_Latest</vt:lpstr>
      <vt:lpstr>A125200158L</vt:lpstr>
      <vt:lpstr>A125200158L_Data</vt:lpstr>
      <vt:lpstr>A125200158L_Latest</vt:lpstr>
      <vt:lpstr>A125200162C</vt:lpstr>
      <vt:lpstr>A125200162C_Data</vt:lpstr>
      <vt:lpstr>A125200162C_Latest</vt:lpstr>
      <vt:lpstr>A125200166L</vt:lpstr>
      <vt:lpstr>A125200166L_Data</vt:lpstr>
      <vt:lpstr>A125200166L_Latest</vt:lpstr>
      <vt:lpstr>A125200170C</vt:lpstr>
      <vt:lpstr>A125200170C_Data</vt:lpstr>
      <vt:lpstr>A125200170C_Latest</vt:lpstr>
      <vt:lpstr>A125200174L</vt:lpstr>
      <vt:lpstr>A125200174L_Data</vt:lpstr>
      <vt:lpstr>A125200174L_Latest</vt:lpstr>
      <vt:lpstr>A125200178W</vt:lpstr>
      <vt:lpstr>A125200178W_Data</vt:lpstr>
      <vt:lpstr>A125200178W_Latest</vt:lpstr>
      <vt:lpstr>A125200182L</vt:lpstr>
      <vt:lpstr>A125200182L_Data</vt:lpstr>
      <vt:lpstr>A125200182L_Latest</vt:lpstr>
      <vt:lpstr>A125200186W</vt:lpstr>
      <vt:lpstr>A125200186W_Data</vt:lpstr>
      <vt:lpstr>A125200186W_Latest</vt:lpstr>
      <vt:lpstr>A125200190L</vt:lpstr>
      <vt:lpstr>A125200190L_Data</vt:lpstr>
      <vt:lpstr>A125200190L_Latest</vt:lpstr>
      <vt:lpstr>A125200194W</vt:lpstr>
      <vt:lpstr>A125200194W_Data</vt:lpstr>
      <vt:lpstr>A125200194W_Latest</vt:lpstr>
      <vt:lpstr>A125200198F</vt:lpstr>
      <vt:lpstr>A125200198F_Data</vt:lpstr>
      <vt:lpstr>A125200198F_Latest</vt:lpstr>
      <vt:lpstr>A125200202K</vt:lpstr>
      <vt:lpstr>A125200202K_Data</vt:lpstr>
      <vt:lpstr>A125200202K_Latest</vt:lpstr>
      <vt:lpstr>A125200206V</vt:lpstr>
      <vt:lpstr>A125200206V_Data</vt:lpstr>
      <vt:lpstr>A125200206V_Latest</vt:lpstr>
      <vt:lpstr>A125200210K</vt:lpstr>
      <vt:lpstr>A125200210K_Data</vt:lpstr>
      <vt:lpstr>A125200210K_Latest</vt:lpstr>
      <vt:lpstr>A125200214V</vt:lpstr>
      <vt:lpstr>A125200214V_Data</vt:lpstr>
      <vt:lpstr>A125200214V_Latest</vt:lpstr>
      <vt:lpstr>A125200218C</vt:lpstr>
      <vt:lpstr>A125200218C_Data</vt:lpstr>
      <vt:lpstr>A125200218C_Latest</vt:lpstr>
      <vt:lpstr>A125200222V</vt:lpstr>
      <vt:lpstr>A125200222V_Data</vt:lpstr>
      <vt:lpstr>A125200222V_Latest</vt:lpstr>
      <vt:lpstr>A125200226C</vt:lpstr>
      <vt:lpstr>A125200226C_Data</vt:lpstr>
      <vt:lpstr>A125200226C_Latest</vt:lpstr>
      <vt:lpstr>A125200230V</vt:lpstr>
      <vt:lpstr>A125200230V_Data</vt:lpstr>
      <vt:lpstr>A125200230V_Latest</vt:lpstr>
      <vt:lpstr>A125200234C</vt:lpstr>
      <vt:lpstr>A125200234C_Data</vt:lpstr>
      <vt:lpstr>A125200234C_Latest</vt:lpstr>
      <vt:lpstr>A125200238L</vt:lpstr>
      <vt:lpstr>A125200238L_Data</vt:lpstr>
      <vt:lpstr>A125200238L_Latest</vt:lpstr>
      <vt:lpstr>A125200242C</vt:lpstr>
      <vt:lpstr>A125200242C_Data</vt:lpstr>
      <vt:lpstr>A125200242C_Latest</vt:lpstr>
      <vt:lpstr>A125200246L</vt:lpstr>
      <vt:lpstr>A125200246L_Data</vt:lpstr>
      <vt:lpstr>A125200246L_Latest</vt:lpstr>
      <vt:lpstr>A125200250C</vt:lpstr>
      <vt:lpstr>A125200250C_Data</vt:lpstr>
      <vt:lpstr>A125200250C_Latest</vt:lpstr>
      <vt:lpstr>A125200254L</vt:lpstr>
      <vt:lpstr>A125200254L_Data</vt:lpstr>
      <vt:lpstr>A125200254L_Latest</vt:lpstr>
      <vt:lpstr>A125200258W</vt:lpstr>
      <vt:lpstr>A125200258W_Data</vt:lpstr>
      <vt:lpstr>A125200258W_Latest</vt:lpstr>
      <vt:lpstr>A125200262L</vt:lpstr>
      <vt:lpstr>A125200262L_Data</vt:lpstr>
      <vt:lpstr>A125200262L_Latest</vt:lpstr>
      <vt:lpstr>A125200266W</vt:lpstr>
      <vt:lpstr>A125200266W_Data</vt:lpstr>
      <vt:lpstr>A125200266W_Latest</vt:lpstr>
      <vt:lpstr>A125200270L</vt:lpstr>
      <vt:lpstr>A125200270L_Data</vt:lpstr>
      <vt:lpstr>A125200270L_Latest</vt:lpstr>
      <vt:lpstr>A125200274W</vt:lpstr>
      <vt:lpstr>A125200274W_Data</vt:lpstr>
      <vt:lpstr>A125200274W_Latest</vt:lpstr>
      <vt:lpstr>A125200278F</vt:lpstr>
      <vt:lpstr>A125200278F_Data</vt:lpstr>
      <vt:lpstr>A125200278F_Latest</vt:lpstr>
      <vt:lpstr>A125200282W</vt:lpstr>
      <vt:lpstr>A125200282W_Data</vt:lpstr>
      <vt:lpstr>A125200282W_Latest</vt:lpstr>
      <vt:lpstr>A125200286F</vt:lpstr>
      <vt:lpstr>A125200286F_Data</vt:lpstr>
      <vt:lpstr>A125200286F_Latest</vt:lpstr>
      <vt:lpstr>A125200290W</vt:lpstr>
      <vt:lpstr>A125200290W_Data</vt:lpstr>
      <vt:lpstr>A125200290W_Latest</vt:lpstr>
      <vt:lpstr>A125200294F</vt:lpstr>
      <vt:lpstr>A125200294F_Data</vt:lpstr>
      <vt:lpstr>A125200294F_Latest</vt:lpstr>
      <vt:lpstr>A125200298R</vt:lpstr>
      <vt:lpstr>A125200298R_Data</vt:lpstr>
      <vt:lpstr>A125200298R_Latest</vt:lpstr>
      <vt:lpstr>A125200302V</vt:lpstr>
      <vt:lpstr>A125200302V_Data</vt:lpstr>
      <vt:lpstr>A125200302V_Latest</vt:lpstr>
      <vt:lpstr>A125200306C</vt:lpstr>
      <vt:lpstr>A125200306C_Data</vt:lpstr>
      <vt:lpstr>A125200306C_Latest</vt:lpstr>
      <vt:lpstr>A125200310V</vt:lpstr>
      <vt:lpstr>A125200310V_Data</vt:lpstr>
      <vt:lpstr>A125200310V_Latest</vt:lpstr>
      <vt:lpstr>A125200314C</vt:lpstr>
      <vt:lpstr>A125200314C_Data</vt:lpstr>
      <vt:lpstr>A125200314C_Latest</vt:lpstr>
      <vt:lpstr>A125200318L</vt:lpstr>
      <vt:lpstr>A125200318L_Data</vt:lpstr>
      <vt:lpstr>A125200318L_Latest</vt:lpstr>
      <vt:lpstr>A125200322C</vt:lpstr>
      <vt:lpstr>A125200322C_Data</vt:lpstr>
      <vt:lpstr>A125200322C_Latest</vt:lpstr>
      <vt:lpstr>A125200326L</vt:lpstr>
      <vt:lpstr>A125200326L_Data</vt:lpstr>
      <vt:lpstr>A125200326L_Latest</vt:lpstr>
      <vt:lpstr>A125200330C</vt:lpstr>
      <vt:lpstr>A125200330C_Data</vt:lpstr>
      <vt:lpstr>A125200330C_Latest</vt:lpstr>
      <vt:lpstr>A125200334L</vt:lpstr>
      <vt:lpstr>A125200334L_Data</vt:lpstr>
      <vt:lpstr>A125200334L_Latest</vt:lpstr>
      <vt:lpstr>A125200338W</vt:lpstr>
      <vt:lpstr>A125200338W_Data</vt:lpstr>
      <vt:lpstr>A125200338W_Latest</vt:lpstr>
      <vt:lpstr>A125200342L</vt:lpstr>
      <vt:lpstr>A125200342L_Data</vt:lpstr>
      <vt:lpstr>A125200342L_Latest</vt:lpstr>
      <vt:lpstr>A125200346W</vt:lpstr>
      <vt:lpstr>A125200346W_Data</vt:lpstr>
      <vt:lpstr>A125200346W_Latest</vt:lpstr>
      <vt:lpstr>A125200350L</vt:lpstr>
      <vt:lpstr>A125200350L_Data</vt:lpstr>
      <vt:lpstr>A125200350L_Latest</vt:lpstr>
      <vt:lpstr>A125200354W</vt:lpstr>
      <vt:lpstr>A125200354W_Data</vt:lpstr>
      <vt:lpstr>A125200354W_Latest</vt:lpstr>
      <vt:lpstr>A125200358F</vt:lpstr>
      <vt:lpstr>A125200358F_Data</vt:lpstr>
      <vt:lpstr>A125200358F_Latest</vt:lpstr>
      <vt:lpstr>A125200362W</vt:lpstr>
      <vt:lpstr>A125200362W_Data</vt:lpstr>
      <vt:lpstr>A125200362W_Latest</vt:lpstr>
      <vt:lpstr>A125200366F</vt:lpstr>
      <vt:lpstr>A125200366F_Data</vt:lpstr>
      <vt:lpstr>A125200366F_Latest</vt:lpstr>
      <vt:lpstr>A125200370W</vt:lpstr>
      <vt:lpstr>A125200370W_Data</vt:lpstr>
      <vt:lpstr>A125200370W_Latest</vt:lpstr>
      <vt:lpstr>A125200374F</vt:lpstr>
      <vt:lpstr>A125200374F_Data</vt:lpstr>
      <vt:lpstr>A125200374F_Latest</vt:lpstr>
      <vt:lpstr>A125200378R</vt:lpstr>
      <vt:lpstr>A125200378R_Data</vt:lpstr>
      <vt:lpstr>A125200378R_Latest</vt:lpstr>
      <vt:lpstr>A125200382F</vt:lpstr>
      <vt:lpstr>A125200382F_Data</vt:lpstr>
      <vt:lpstr>A125200382F_Latest</vt:lpstr>
      <vt:lpstr>A125200386R</vt:lpstr>
      <vt:lpstr>A125200386R_Data</vt:lpstr>
      <vt:lpstr>A125200386R_Latest</vt:lpstr>
      <vt:lpstr>A125200390F</vt:lpstr>
      <vt:lpstr>A125200390F_Data</vt:lpstr>
      <vt:lpstr>A125200390F_Latest</vt:lpstr>
      <vt:lpstr>A125200394R</vt:lpstr>
      <vt:lpstr>A125200394R_Data</vt:lpstr>
      <vt:lpstr>A125200394R_Latest</vt:lpstr>
      <vt:lpstr>A125200398X</vt:lpstr>
      <vt:lpstr>A125200398X_Data</vt:lpstr>
      <vt:lpstr>A125200398X_Latest</vt:lpstr>
      <vt:lpstr>A125200402C</vt:lpstr>
      <vt:lpstr>A125200402C_Data</vt:lpstr>
      <vt:lpstr>A125200402C_Latest</vt:lpstr>
      <vt:lpstr>A125200406L</vt:lpstr>
      <vt:lpstr>A125200406L_Data</vt:lpstr>
      <vt:lpstr>A125200406L_Latest</vt:lpstr>
      <vt:lpstr>A125200410C</vt:lpstr>
      <vt:lpstr>A125200410C_Data</vt:lpstr>
      <vt:lpstr>A125200410C_Latest</vt:lpstr>
      <vt:lpstr>A125200414L</vt:lpstr>
      <vt:lpstr>A125200414L_Data</vt:lpstr>
      <vt:lpstr>A125200414L_Latest</vt:lpstr>
      <vt:lpstr>A125200418W</vt:lpstr>
      <vt:lpstr>A125200418W_Data</vt:lpstr>
      <vt:lpstr>A125200418W_Latest</vt:lpstr>
      <vt:lpstr>A125200422L</vt:lpstr>
      <vt:lpstr>A125200422L_Data</vt:lpstr>
      <vt:lpstr>A125200422L_Latest</vt:lpstr>
      <vt:lpstr>A125200426W</vt:lpstr>
      <vt:lpstr>A125200426W_Data</vt:lpstr>
      <vt:lpstr>A125200426W_Latest</vt:lpstr>
      <vt:lpstr>A125200430L</vt:lpstr>
      <vt:lpstr>A125200430L_Data</vt:lpstr>
      <vt:lpstr>A125200430L_Latest</vt:lpstr>
      <vt:lpstr>A125200434W</vt:lpstr>
      <vt:lpstr>A125200434W_Data</vt:lpstr>
      <vt:lpstr>A125200434W_Latest</vt:lpstr>
      <vt:lpstr>A125200438F</vt:lpstr>
      <vt:lpstr>A125200438F_Data</vt:lpstr>
      <vt:lpstr>A125200438F_Latest</vt:lpstr>
      <vt:lpstr>A125200442W</vt:lpstr>
      <vt:lpstr>A125200442W_Data</vt:lpstr>
      <vt:lpstr>A125200442W_Latest</vt:lpstr>
      <vt:lpstr>A125200446F</vt:lpstr>
      <vt:lpstr>A125200446F_Data</vt:lpstr>
      <vt:lpstr>A125200446F_Latest</vt:lpstr>
      <vt:lpstr>A125200450W</vt:lpstr>
      <vt:lpstr>A125200450W_Data</vt:lpstr>
      <vt:lpstr>A125200450W_Latest</vt:lpstr>
      <vt:lpstr>A125200454F</vt:lpstr>
      <vt:lpstr>A125200454F_Data</vt:lpstr>
      <vt:lpstr>A125200454F_Latest</vt:lpstr>
      <vt:lpstr>A125200458R</vt:lpstr>
      <vt:lpstr>A125200458R_Data</vt:lpstr>
      <vt:lpstr>A125200458R_Latest</vt:lpstr>
      <vt:lpstr>A125200462F</vt:lpstr>
      <vt:lpstr>A125200462F_Data</vt:lpstr>
      <vt:lpstr>A125200462F_Latest</vt:lpstr>
      <vt:lpstr>A125200466R</vt:lpstr>
      <vt:lpstr>A125200466R_Data</vt:lpstr>
      <vt:lpstr>A125200466R_Latest</vt:lpstr>
      <vt:lpstr>A125200470F</vt:lpstr>
      <vt:lpstr>A125200470F_Data</vt:lpstr>
      <vt:lpstr>A125200470F_Latest</vt:lpstr>
      <vt:lpstr>A125200474R</vt:lpstr>
      <vt:lpstr>A125200474R_Data</vt:lpstr>
      <vt:lpstr>A125200474R_Latest</vt:lpstr>
      <vt:lpstr>A125200478X</vt:lpstr>
      <vt:lpstr>A125200478X_Data</vt:lpstr>
      <vt:lpstr>A125200478X_Latest</vt:lpstr>
      <vt:lpstr>A125200482R</vt:lpstr>
      <vt:lpstr>A125200482R_Data</vt:lpstr>
      <vt:lpstr>A125200482R_Latest</vt:lpstr>
      <vt:lpstr>A125200902X</vt:lpstr>
      <vt:lpstr>A125200902X_Data</vt:lpstr>
      <vt:lpstr>A125200902X_Latest</vt:lpstr>
      <vt:lpstr>A125200906J</vt:lpstr>
      <vt:lpstr>A125200906J_Data</vt:lpstr>
      <vt:lpstr>A125200906J_Latest</vt:lpstr>
      <vt:lpstr>A125200910X</vt:lpstr>
      <vt:lpstr>A125200910X_Data</vt:lpstr>
      <vt:lpstr>A125200910X_Latest</vt:lpstr>
      <vt:lpstr>A125200914J</vt:lpstr>
      <vt:lpstr>A125200914J_Data</vt:lpstr>
      <vt:lpstr>A125200914J_Latest</vt:lpstr>
      <vt:lpstr>A125200918T</vt:lpstr>
      <vt:lpstr>A125200918T_Data</vt:lpstr>
      <vt:lpstr>A125200918T_Latest</vt:lpstr>
      <vt:lpstr>A125200922J</vt:lpstr>
      <vt:lpstr>A125200922J_Data</vt:lpstr>
      <vt:lpstr>A125200922J_Latest</vt:lpstr>
      <vt:lpstr>A125200926T</vt:lpstr>
      <vt:lpstr>A125200926T_Data</vt:lpstr>
      <vt:lpstr>A125200926T_Latest</vt:lpstr>
      <vt:lpstr>A125200930J</vt:lpstr>
      <vt:lpstr>A125200930J_Data</vt:lpstr>
      <vt:lpstr>A125200930J_Latest</vt:lpstr>
      <vt:lpstr>A125200934T</vt:lpstr>
      <vt:lpstr>A125200934T_Data</vt:lpstr>
      <vt:lpstr>A125200934T_Latest</vt:lpstr>
      <vt:lpstr>A125200938A</vt:lpstr>
      <vt:lpstr>A125200938A_Data</vt:lpstr>
      <vt:lpstr>A125200938A_Latest</vt:lpstr>
      <vt:lpstr>A125200942T</vt:lpstr>
      <vt:lpstr>A125200942T_Data</vt:lpstr>
      <vt:lpstr>A125200942T_Latest</vt:lpstr>
      <vt:lpstr>A125200946A</vt:lpstr>
      <vt:lpstr>A125200946A_Data</vt:lpstr>
      <vt:lpstr>A125200946A_Latest</vt:lpstr>
      <vt:lpstr>A125200950T</vt:lpstr>
      <vt:lpstr>A125200950T_Data</vt:lpstr>
      <vt:lpstr>A125200950T_Latest</vt:lpstr>
      <vt:lpstr>A125201370R</vt:lpstr>
      <vt:lpstr>A125201370R_Data</vt:lpstr>
      <vt:lpstr>A125201370R_Latest</vt:lpstr>
      <vt:lpstr>A125201374X</vt:lpstr>
      <vt:lpstr>A125201374X_Data</vt:lpstr>
      <vt:lpstr>A125201374X_Latest</vt:lpstr>
      <vt:lpstr>A125201378J</vt:lpstr>
      <vt:lpstr>A125201378J_Data</vt:lpstr>
      <vt:lpstr>A125201378J_Latest</vt:lpstr>
      <vt:lpstr>A125201382X</vt:lpstr>
      <vt:lpstr>A125201382X_Data</vt:lpstr>
      <vt:lpstr>A125201382X_Latest</vt:lpstr>
      <vt:lpstr>A125201386J</vt:lpstr>
      <vt:lpstr>A125201386J_Data</vt:lpstr>
      <vt:lpstr>A125201386J_Latest</vt:lpstr>
      <vt:lpstr>A125201390X</vt:lpstr>
      <vt:lpstr>A125201390X_Data</vt:lpstr>
      <vt:lpstr>A125201390X_Latest</vt:lpstr>
      <vt:lpstr>A125201394J</vt:lpstr>
      <vt:lpstr>A125201394J_Data</vt:lpstr>
      <vt:lpstr>A125201394J_Latest</vt:lpstr>
      <vt:lpstr>A125201398T</vt:lpstr>
      <vt:lpstr>A125201398T_Data</vt:lpstr>
      <vt:lpstr>A125201398T_Latest</vt:lpstr>
      <vt:lpstr>A125201402W</vt:lpstr>
      <vt:lpstr>A125201402W_Data</vt:lpstr>
      <vt:lpstr>A125201402W_Latest</vt:lpstr>
      <vt:lpstr>A125201406F</vt:lpstr>
      <vt:lpstr>A125201406F_Data</vt:lpstr>
      <vt:lpstr>A125201406F_Latest</vt:lpstr>
      <vt:lpstr>A125201410W</vt:lpstr>
      <vt:lpstr>A125201410W_Data</vt:lpstr>
      <vt:lpstr>A125201410W_Latest</vt:lpstr>
      <vt:lpstr>A125201414F</vt:lpstr>
      <vt:lpstr>A125201414F_Data</vt:lpstr>
      <vt:lpstr>A125201414F_Latest</vt:lpstr>
      <vt:lpstr>A125201418R</vt:lpstr>
      <vt:lpstr>A125201418R_Data</vt:lpstr>
      <vt:lpstr>A125201418R_Latest</vt:lpstr>
      <vt:lpstr>A125201838K</vt:lpstr>
      <vt:lpstr>A125201838K_Data</vt:lpstr>
      <vt:lpstr>A125201838K_Latest</vt:lpstr>
      <vt:lpstr>A125201842A</vt:lpstr>
      <vt:lpstr>A125201842A_Data</vt:lpstr>
      <vt:lpstr>A125201842A_Latest</vt:lpstr>
      <vt:lpstr>A125201846K</vt:lpstr>
      <vt:lpstr>A125201846K_Data</vt:lpstr>
      <vt:lpstr>A125201846K_Latest</vt:lpstr>
      <vt:lpstr>A125201850A</vt:lpstr>
      <vt:lpstr>A125201850A_Data</vt:lpstr>
      <vt:lpstr>A125201850A_Latest</vt:lpstr>
      <vt:lpstr>A125201854K</vt:lpstr>
      <vt:lpstr>A125201854K_Data</vt:lpstr>
      <vt:lpstr>A125201854K_Latest</vt:lpstr>
      <vt:lpstr>A125201858V</vt:lpstr>
      <vt:lpstr>A125201858V_Data</vt:lpstr>
      <vt:lpstr>A125201858V_Latest</vt:lpstr>
      <vt:lpstr>A125201862K</vt:lpstr>
      <vt:lpstr>A125201862K_Data</vt:lpstr>
      <vt:lpstr>A125201862K_Latest</vt:lpstr>
      <vt:lpstr>A125201866V</vt:lpstr>
      <vt:lpstr>A125201866V_Data</vt:lpstr>
      <vt:lpstr>A125201866V_Latest</vt:lpstr>
      <vt:lpstr>A125201870K</vt:lpstr>
      <vt:lpstr>A125201870K_Data</vt:lpstr>
      <vt:lpstr>A125201870K_Latest</vt:lpstr>
      <vt:lpstr>A125201874V</vt:lpstr>
      <vt:lpstr>A125201874V_Data</vt:lpstr>
      <vt:lpstr>A125201874V_Latest</vt:lpstr>
      <vt:lpstr>A125201878C</vt:lpstr>
      <vt:lpstr>A125201878C_Data</vt:lpstr>
      <vt:lpstr>A125201878C_Latest</vt:lpstr>
      <vt:lpstr>A125201882V</vt:lpstr>
      <vt:lpstr>A125201882V_Data</vt:lpstr>
      <vt:lpstr>A125201882V_Latest</vt:lpstr>
      <vt:lpstr>A125201886C</vt:lpstr>
      <vt:lpstr>A125201886C_Data</vt:lpstr>
      <vt:lpstr>A125201886C_Latest</vt:lpstr>
      <vt:lpstr>A125202306R</vt:lpstr>
      <vt:lpstr>A125202306R_Data</vt:lpstr>
      <vt:lpstr>A125202306R_Latest</vt:lpstr>
      <vt:lpstr>A125202310F</vt:lpstr>
      <vt:lpstr>A125202310F_Data</vt:lpstr>
      <vt:lpstr>A125202310F_Latest</vt:lpstr>
      <vt:lpstr>A125202314R</vt:lpstr>
      <vt:lpstr>A125202314R_Data</vt:lpstr>
      <vt:lpstr>A125202314R_Latest</vt:lpstr>
      <vt:lpstr>A125202318X</vt:lpstr>
      <vt:lpstr>A125202318X_Data</vt:lpstr>
      <vt:lpstr>A125202318X_Latest</vt:lpstr>
      <vt:lpstr>A125202322R</vt:lpstr>
      <vt:lpstr>A125202322R_Data</vt:lpstr>
      <vt:lpstr>A125202322R_Latest</vt:lpstr>
      <vt:lpstr>A125202326X</vt:lpstr>
      <vt:lpstr>A125202326X_Data</vt:lpstr>
      <vt:lpstr>A125202326X_Latest</vt:lpstr>
      <vt:lpstr>A125202330R</vt:lpstr>
      <vt:lpstr>A125202330R_Data</vt:lpstr>
      <vt:lpstr>A125202330R_Latest</vt:lpstr>
      <vt:lpstr>A125202334X</vt:lpstr>
      <vt:lpstr>A125202334X_Data</vt:lpstr>
      <vt:lpstr>A125202334X_Latest</vt:lpstr>
      <vt:lpstr>A125202338J</vt:lpstr>
      <vt:lpstr>A125202338J_Data</vt:lpstr>
      <vt:lpstr>A125202338J_Latest</vt:lpstr>
      <vt:lpstr>A125202342X</vt:lpstr>
      <vt:lpstr>A125202342X_Data</vt:lpstr>
      <vt:lpstr>A125202342X_Latest</vt:lpstr>
      <vt:lpstr>A125202346J</vt:lpstr>
      <vt:lpstr>A125202346J_Data</vt:lpstr>
      <vt:lpstr>A125202346J_Latest</vt:lpstr>
      <vt:lpstr>A125202350X</vt:lpstr>
      <vt:lpstr>A125202350X_Data</vt:lpstr>
      <vt:lpstr>A125202350X_Latest</vt:lpstr>
      <vt:lpstr>A125202354J</vt:lpstr>
      <vt:lpstr>A125202354J_Data</vt:lpstr>
      <vt:lpstr>A125202354J_Latest</vt:lpstr>
      <vt:lpstr>A125202774C</vt:lpstr>
      <vt:lpstr>A125202774C_Data</vt:lpstr>
      <vt:lpstr>A125202774C_Latest</vt:lpstr>
      <vt:lpstr>A125202778L</vt:lpstr>
      <vt:lpstr>A125202778L_Data</vt:lpstr>
      <vt:lpstr>A125202778L_Latest</vt:lpstr>
      <vt:lpstr>A125202782C</vt:lpstr>
      <vt:lpstr>A125202782C_Data</vt:lpstr>
      <vt:lpstr>A125202782C_Latest</vt:lpstr>
      <vt:lpstr>A125202786L</vt:lpstr>
      <vt:lpstr>A125202786L_Data</vt:lpstr>
      <vt:lpstr>A125202786L_Latest</vt:lpstr>
      <vt:lpstr>A125202790C</vt:lpstr>
      <vt:lpstr>A125202790C_Data</vt:lpstr>
      <vt:lpstr>A125202790C_Latest</vt:lpstr>
      <vt:lpstr>A125202794L</vt:lpstr>
      <vt:lpstr>A125202794L_Data</vt:lpstr>
      <vt:lpstr>A125202794L_Latest</vt:lpstr>
      <vt:lpstr>A125202798W</vt:lpstr>
      <vt:lpstr>A125202798W_Data</vt:lpstr>
      <vt:lpstr>A125202798W_Latest</vt:lpstr>
      <vt:lpstr>A125202802A</vt:lpstr>
      <vt:lpstr>A125202802A_Data</vt:lpstr>
      <vt:lpstr>A125202802A_Latest</vt:lpstr>
      <vt:lpstr>A125202806K</vt:lpstr>
      <vt:lpstr>A125202806K_Data</vt:lpstr>
      <vt:lpstr>A125202806K_Latest</vt:lpstr>
      <vt:lpstr>A125202810A</vt:lpstr>
      <vt:lpstr>A125202810A_Data</vt:lpstr>
      <vt:lpstr>A125202810A_Latest</vt:lpstr>
      <vt:lpstr>A125202814K</vt:lpstr>
      <vt:lpstr>A125202814K_Data</vt:lpstr>
      <vt:lpstr>A125202814K_Latest</vt:lpstr>
      <vt:lpstr>A125202818V</vt:lpstr>
      <vt:lpstr>A125202818V_Data</vt:lpstr>
      <vt:lpstr>A125202818V_Latest</vt:lpstr>
      <vt:lpstr>A125202822K</vt:lpstr>
      <vt:lpstr>A125202822K_Data</vt:lpstr>
      <vt:lpstr>A125202822K_Latest</vt:lpstr>
      <vt:lpstr>A125202826V</vt:lpstr>
      <vt:lpstr>A125202826V_Data</vt:lpstr>
      <vt:lpstr>A125202826V_Latest</vt:lpstr>
      <vt:lpstr>A125202830K</vt:lpstr>
      <vt:lpstr>A125202830K_Data</vt:lpstr>
      <vt:lpstr>A125202830K_Latest</vt:lpstr>
      <vt:lpstr>A125202834V</vt:lpstr>
      <vt:lpstr>A125202834V_Data</vt:lpstr>
      <vt:lpstr>A125202834V_Latest</vt:lpstr>
      <vt:lpstr>A125202838C</vt:lpstr>
      <vt:lpstr>A125202838C_Data</vt:lpstr>
      <vt:lpstr>A125202838C_Latest</vt:lpstr>
      <vt:lpstr>A125202842V</vt:lpstr>
      <vt:lpstr>A125202842V_Data</vt:lpstr>
      <vt:lpstr>A125202842V_Latest</vt:lpstr>
      <vt:lpstr>A125202846C</vt:lpstr>
      <vt:lpstr>A125202846C_Data</vt:lpstr>
      <vt:lpstr>A125202846C_Latest</vt:lpstr>
      <vt:lpstr>A125202850V</vt:lpstr>
      <vt:lpstr>A125202850V_Data</vt:lpstr>
      <vt:lpstr>A125202850V_Latest</vt:lpstr>
      <vt:lpstr>A125202854C</vt:lpstr>
      <vt:lpstr>A125202854C_Data</vt:lpstr>
      <vt:lpstr>A125202854C_Latest</vt:lpstr>
      <vt:lpstr>A125202858L</vt:lpstr>
      <vt:lpstr>A125202858L_Data</vt:lpstr>
      <vt:lpstr>A125202858L_Latest</vt:lpstr>
      <vt:lpstr>A125202862C</vt:lpstr>
      <vt:lpstr>A125202862C_Data</vt:lpstr>
      <vt:lpstr>A125202862C_Latest</vt:lpstr>
      <vt:lpstr>A125202866L</vt:lpstr>
      <vt:lpstr>A125202866L_Data</vt:lpstr>
      <vt:lpstr>A125202866L_Latest</vt:lpstr>
      <vt:lpstr>A125202870C</vt:lpstr>
      <vt:lpstr>A125202870C_Data</vt:lpstr>
      <vt:lpstr>A125202870C_Latest</vt:lpstr>
      <vt:lpstr>A125202874L</vt:lpstr>
      <vt:lpstr>A125202874L_Data</vt:lpstr>
      <vt:lpstr>A125202874L_Latest</vt:lpstr>
      <vt:lpstr>A125202878W</vt:lpstr>
      <vt:lpstr>A125202878W_Data</vt:lpstr>
      <vt:lpstr>A125202878W_Latest</vt:lpstr>
      <vt:lpstr>A125202882L</vt:lpstr>
      <vt:lpstr>A125202882L_Data</vt:lpstr>
      <vt:lpstr>A125202882L_Latest</vt:lpstr>
      <vt:lpstr>A125202886W</vt:lpstr>
      <vt:lpstr>A125202886W_Data</vt:lpstr>
      <vt:lpstr>A125202886W_Latest</vt:lpstr>
      <vt:lpstr>A125202890L</vt:lpstr>
      <vt:lpstr>A125202890L_Data</vt:lpstr>
      <vt:lpstr>A125202890L_Latest</vt:lpstr>
      <vt:lpstr>A125202894W</vt:lpstr>
      <vt:lpstr>A125202894W_Data</vt:lpstr>
      <vt:lpstr>A125202894W_Latest</vt:lpstr>
      <vt:lpstr>A125202898F</vt:lpstr>
      <vt:lpstr>A125202898F_Data</vt:lpstr>
      <vt:lpstr>A125202898F_Latest</vt:lpstr>
      <vt:lpstr>A125202902K</vt:lpstr>
      <vt:lpstr>A125202902K_Data</vt:lpstr>
      <vt:lpstr>A125202902K_Latest</vt:lpstr>
      <vt:lpstr>A125202906V</vt:lpstr>
      <vt:lpstr>A125202906V_Data</vt:lpstr>
      <vt:lpstr>A125202906V_Latest</vt:lpstr>
      <vt:lpstr>A125202910K</vt:lpstr>
      <vt:lpstr>A125202910K_Data</vt:lpstr>
      <vt:lpstr>A125202910K_Latest</vt:lpstr>
      <vt:lpstr>A125202914V</vt:lpstr>
      <vt:lpstr>A125202914V_Data</vt:lpstr>
      <vt:lpstr>A125202914V_Latest</vt:lpstr>
      <vt:lpstr>A125202918C</vt:lpstr>
      <vt:lpstr>A125202918C_Data</vt:lpstr>
      <vt:lpstr>A125202918C_Latest</vt:lpstr>
      <vt:lpstr>A125202922V</vt:lpstr>
      <vt:lpstr>A125202922V_Data</vt:lpstr>
      <vt:lpstr>A125202922V_Latest</vt:lpstr>
      <vt:lpstr>A125202926C</vt:lpstr>
      <vt:lpstr>A125202926C_Data</vt:lpstr>
      <vt:lpstr>A125202926C_Latest</vt:lpstr>
      <vt:lpstr>A125202930V</vt:lpstr>
      <vt:lpstr>A125202930V_Data</vt:lpstr>
      <vt:lpstr>A125202930V_Latest</vt:lpstr>
      <vt:lpstr>A125202934C</vt:lpstr>
      <vt:lpstr>A125202934C_Data</vt:lpstr>
      <vt:lpstr>A125202934C_Latest</vt:lpstr>
      <vt:lpstr>A125202938L</vt:lpstr>
      <vt:lpstr>A125202938L_Data</vt:lpstr>
      <vt:lpstr>A125202938L_Latest</vt:lpstr>
      <vt:lpstr>A125202942C</vt:lpstr>
      <vt:lpstr>A125202942C_Data</vt:lpstr>
      <vt:lpstr>A125202942C_Latest</vt:lpstr>
      <vt:lpstr>A125202946L</vt:lpstr>
      <vt:lpstr>A125202946L_Data</vt:lpstr>
      <vt:lpstr>A125202946L_Latest</vt:lpstr>
      <vt:lpstr>A125202950C</vt:lpstr>
      <vt:lpstr>A125202950C_Data</vt:lpstr>
      <vt:lpstr>A125202950C_Latest</vt:lpstr>
      <vt:lpstr>A125202954L</vt:lpstr>
      <vt:lpstr>A125202954L_Data</vt:lpstr>
      <vt:lpstr>A125202954L_Latest</vt:lpstr>
      <vt:lpstr>A125202958W</vt:lpstr>
      <vt:lpstr>A125202958W_Data</vt:lpstr>
      <vt:lpstr>A125202958W_Latest</vt:lpstr>
      <vt:lpstr>A125202962L</vt:lpstr>
      <vt:lpstr>A125202962L_Data</vt:lpstr>
      <vt:lpstr>A125202962L_Latest</vt:lpstr>
      <vt:lpstr>A125202966W</vt:lpstr>
      <vt:lpstr>A125202966W_Data</vt:lpstr>
      <vt:lpstr>A125202966W_Latest</vt:lpstr>
      <vt:lpstr>A125202970L</vt:lpstr>
      <vt:lpstr>A125202970L_Data</vt:lpstr>
      <vt:lpstr>A125202970L_Latest</vt:lpstr>
      <vt:lpstr>A125202974W</vt:lpstr>
      <vt:lpstr>A125202974W_Data</vt:lpstr>
      <vt:lpstr>A125202974W_Latest</vt:lpstr>
      <vt:lpstr>A125202978F</vt:lpstr>
      <vt:lpstr>A125202978F_Data</vt:lpstr>
      <vt:lpstr>A125202978F_Latest</vt:lpstr>
      <vt:lpstr>A125202982W</vt:lpstr>
      <vt:lpstr>A125202982W_Data</vt:lpstr>
      <vt:lpstr>A125202982W_Latest</vt:lpstr>
      <vt:lpstr>A125202986F</vt:lpstr>
      <vt:lpstr>A125202986F_Data</vt:lpstr>
      <vt:lpstr>A125202986F_Latest</vt:lpstr>
      <vt:lpstr>A125202990W</vt:lpstr>
      <vt:lpstr>A125202990W_Data</vt:lpstr>
      <vt:lpstr>A125202990W_Latest</vt:lpstr>
      <vt:lpstr>A125202994F</vt:lpstr>
      <vt:lpstr>A125202994F_Data</vt:lpstr>
      <vt:lpstr>A125202994F_Latest</vt:lpstr>
      <vt:lpstr>A125202998R</vt:lpstr>
      <vt:lpstr>A125202998R_Data</vt:lpstr>
      <vt:lpstr>A125202998R_Latest</vt:lpstr>
      <vt:lpstr>A125203002W</vt:lpstr>
      <vt:lpstr>A125203002W_Data</vt:lpstr>
      <vt:lpstr>A125203002W_Latest</vt:lpstr>
      <vt:lpstr>A125203006F</vt:lpstr>
      <vt:lpstr>A125203006F_Data</vt:lpstr>
      <vt:lpstr>A125203006F_Latest</vt:lpstr>
      <vt:lpstr>A125203010W</vt:lpstr>
      <vt:lpstr>A125203010W_Data</vt:lpstr>
      <vt:lpstr>A125203010W_Latest</vt:lpstr>
      <vt:lpstr>A125203014F</vt:lpstr>
      <vt:lpstr>A125203014F_Data</vt:lpstr>
      <vt:lpstr>A125203014F_Latest</vt:lpstr>
      <vt:lpstr>A125203018R</vt:lpstr>
      <vt:lpstr>A125203018R_Data</vt:lpstr>
      <vt:lpstr>A125203018R_Latest</vt:lpstr>
      <vt:lpstr>A125203022F</vt:lpstr>
      <vt:lpstr>A125203022F_Data</vt:lpstr>
      <vt:lpstr>A125203022F_Latest</vt:lpstr>
      <vt:lpstr>A125203026R</vt:lpstr>
      <vt:lpstr>A125203026R_Data</vt:lpstr>
      <vt:lpstr>A125203026R_Latest</vt:lpstr>
      <vt:lpstr>A125203030F</vt:lpstr>
      <vt:lpstr>A125203030F_Data</vt:lpstr>
      <vt:lpstr>A125203030F_Latest</vt:lpstr>
      <vt:lpstr>A125203034R</vt:lpstr>
      <vt:lpstr>A125203034R_Data</vt:lpstr>
      <vt:lpstr>A125203034R_Latest</vt:lpstr>
      <vt:lpstr>A125203038X</vt:lpstr>
      <vt:lpstr>A125203038X_Data</vt:lpstr>
      <vt:lpstr>A125203038X_Latest</vt:lpstr>
      <vt:lpstr>A125203042R</vt:lpstr>
      <vt:lpstr>A125203042R_Data</vt:lpstr>
      <vt:lpstr>A125203042R_Latest</vt:lpstr>
      <vt:lpstr>A125203046X</vt:lpstr>
      <vt:lpstr>A125203046X_Data</vt:lpstr>
      <vt:lpstr>A125203046X_Latest</vt:lpstr>
      <vt:lpstr>A125203050R</vt:lpstr>
      <vt:lpstr>A125203050R_Data</vt:lpstr>
      <vt:lpstr>A125203050R_Latest</vt:lpstr>
      <vt:lpstr>A125203054X</vt:lpstr>
      <vt:lpstr>A125203054X_Data</vt:lpstr>
      <vt:lpstr>A125203054X_Latest</vt:lpstr>
      <vt:lpstr>A125203058J</vt:lpstr>
      <vt:lpstr>A125203058J_Data</vt:lpstr>
      <vt:lpstr>A125203058J_Latest</vt:lpstr>
      <vt:lpstr>A125203062X</vt:lpstr>
      <vt:lpstr>A125203062X_Data</vt:lpstr>
      <vt:lpstr>A125203062X_Latest</vt:lpstr>
      <vt:lpstr>A125203066J</vt:lpstr>
      <vt:lpstr>A125203066J_Data</vt:lpstr>
      <vt:lpstr>A125203066J_Latest</vt:lpstr>
      <vt:lpstr>A125203070X</vt:lpstr>
      <vt:lpstr>A125203070X_Data</vt:lpstr>
      <vt:lpstr>A125203070X_Latest</vt:lpstr>
      <vt:lpstr>A125203074J</vt:lpstr>
      <vt:lpstr>A125203074J_Data</vt:lpstr>
      <vt:lpstr>A125203074J_Latest</vt:lpstr>
      <vt:lpstr>A125203078T</vt:lpstr>
      <vt:lpstr>A125203078T_Data</vt:lpstr>
      <vt:lpstr>A125203078T_Latest</vt:lpstr>
      <vt:lpstr>A125203082J</vt:lpstr>
      <vt:lpstr>A125203082J_Data</vt:lpstr>
      <vt:lpstr>A125203082J_Latest</vt:lpstr>
      <vt:lpstr>A125203086T</vt:lpstr>
      <vt:lpstr>A125203086T_Data</vt:lpstr>
      <vt:lpstr>A125203086T_Latest</vt:lpstr>
      <vt:lpstr>A125203090J</vt:lpstr>
      <vt:lpstr>A125203090J_Data</vt:lpstr>
      <vt:lpstr>A125203090J_Latest</vt:lpstr>
      <vt:lpstr>A125203094T</vt:lpstr>
      <vt:lpstr>A125203094T_Data</vt:lpstr>
      <vt:lpstr>A125203094T_Latest</vt:lpstr>
      <vt:lpstr>A125203098A</vt:lpstr>
      <vt:lpstr>A125203098A_Data</vt:lpstr>
      <vt:lpstr>A125203098A_Latest</vt:lpstr>
      <vt:lpstr>A125203102F</vt:lpstr>
      <vt:lpstr>A125203102F_Data</vt:lpstr>
      <vt:lpstr>A125203102F_Latest</vt:lpstr>
      <vt:lpstr>A125203106R</vt:lpstr>
      <vt:lpstr>A125203106R_Data</vt:lpstr>
      <vt:lpstr>A125203106R_Latest</vt:lpstr>
      <vt:lpstr>A125203110F</vt:lpstr>
      <vt:lpstr>A125203110F_Data</vt:lpstr>
      <vt:lpstr>A125203110F_Latest</vt:lpstr>
      <vt:lpstr>A125203114R</vt:lpstr>
      <vt:lpstr>A125203114R_Data</vt:lpstr>
      <vt:lpstr>A125203114R_Latest</vt:lpstr>
      <vt:lpstr>A125203118X</vt:lpstr>
      <vt:lpstr>A125203118X_Data</vt:lpstr>
      <vt:lpstr>A125203118X_Latest</vt:lpstr>
      <vt:lpstr>A125203122R</vt:lpstr>
      <vt:lpstr>A125203122R_Data</vt:lpstr>
      <vt:lpstr>A125203122R_Latest</vt:lpstr>
      <vt:lpstr>A125203126X</vt:lpstr>
      <vt:lpstr>A125203126X_Data</vt:lpstr>
      <vt:lpstr>A125203126X_Latest</vt:lpstr>
      <vt:lpstr>A125203130R</vt:lpstr>
      <vt:lpstr>A125203130R_Data</vt:lpstr>
      <vt:lpstr>A125203130R_Latest</vt:lpstr>
      <vt:lpstr>A125203134X</vt:lpstr>
      <vt:lpstr>A125203134X_Data</vt:lpstr>
      <vt:lpstr>A125203134X_Latest</vt:lpstr>
      <vt:lpstr>A125203138J</vt:lpstr>
      <vt:lpstr>A125203138J_Data</vt:lpstr>
      <vt:lpstr>A125203138J_Latest</vt:lpstr>
      <vt:lpstr>A125203142X</vt:lpstr>
      <vt:lpstr>A125203142X_Data</vt:lpstr>
      <vt:lpstr>A125203142X_Latest</vt:lpstr>
      <vt:lpstr>A125203146J</vt:lpstr>
      <vt:lpstr>A125203146J_Data</vt:lpstr>
      <vt:lpstr>A125203146J_Latest</vt:lpstr>
      <vt:lpstr>A125203150X</vt:lpstr>
      <vt:lpstr>A125203150X_Data</vt:lpstr>
      <vt:lpstr>A125203150X_Latest</vt:lpstr>
      <vt:lpstr>A125203154J</vt:lpstr>
      <vt:lpstr>A125203154J_Data</vt:lpstr>
      <vt:lpstr>A125203154J_Latest</vt:lpstr>
      <vt:lpstr>A125203158T</vt:lpstr>
      <vt:lpstr>A125203158T_Data</vt:lpstr>
      <vt:lpstr>A125203158T_Latest</vt:lpstr>
      <vt:lpstr>A125203162J</vt:lpstr>
      <vt:lpstr>A125203162J_Data</vt:lpstr>
      <vt:lpstr>A125203162J_Latest</vt:lpstr>
      <vt:lpstr>A125203166T</vt:lpstr>
      <vt:lpstr>A125203166T_Data</vt:lpstr>
      <vt:lpstr>A125203166T_Latest</vt:lpstr>
      <vt:lpstr>A125203170J</vt:lpstr>
      <vt:lpstr>A125203170J_Data</vt:lpstr>
      <vt:lpstr>A125203170J_Latest</vt:lpstr>
      <vt:lpstr>A125203174T</vt:lpstr>
      <vt:lpstr>A125203174T_Data</vt:lpstr>
      <vt:lpstr>A125203174T_Latest</vt:lpstr>
      <vt:lpstr>A125203178A</vt:lpstr>
      <vt:lpstr>A125203178A_Data</vt:lpstr>
      <vt:lpstr>A125203178A_Latest</vt:lpstr>
      <vt:lpstr>A125203182T</vt:lpstr>
      <vt:lpstr>A125203182T_Data</vt:lpstr>
      <vt:lpstr>A125203182T_Latest</vt:lpstr>
      <vt:lpstr>A125203186A</vt:lpstr>
      <vt:lpstr>A125203186A_Data</vt:lpstr>
      <vt:lpstr>A125203186A_Latest</vt:lpstr>
      <vt:lpstr>A125203190T</vt:lpstr>
      <vt:lpstr>A125203190T_Data</vt:lpstr>
      <vt:lpstr>A125203190T_Latest</vt:lpstr>
      <vt:lpstr>A125203194A</vt:lpstr>
      <vt:lpstr>A125203194A_Data</vt:lpstr>
      <vt:lpstr>A125203194A_Latest</vt:lpstr>
      <vt:lpstr>A125203198K</vt:lpstr>
      <vt:lpstr>A125203198K_Data</vt:lpstr>
      <vt:lpstr>A125203198K_Latest</vt:lpstr>
      <vt:lpstr>A125203202R</vt:lpstr>
      <vt:lpstr>A125203202R_Data</vt:lpstr>
      <vt:lpstr>A125203202R_Latest</vt:lpstr>
      <vt:lpstr>A125203206X</vt:lpstr>
      <vt:lpstr>A125203206X_Data</vt:lpstr>
      <vt:lpstr>A125203206X_Latest</vt:lpstr>
      <vt:lpstr>A125203210R</vt:lpstr>
      <vt:lpstr>A125203210R_Data</vt:lpstr>
      <vt:lpstr>A125203210R_Latest</vt:lpstr>
      <vt:lpstr>A125203214X</vt:lpstr>
      <vt:lpstr>A125203214X_Data</vt:lpstr>
      <vt:lpstr>A125203214X_Latest</vt:lpstr>
      <vt:lpstr>A125203218J</vt:lpstr>
      <vt:lpstr>A125203218J_Data</vt:lpstr>
      <vt:lpstr>A125203218J_Latest</vt:lpstr>
      <vt:lpstr>A125203222X</vt:lpstr>
      <vt:lpstr>A125203222X_Data</vt:lpstr>
      <vt:lpstr>A125203222X_Latest</vt:lpstr>
      <vt:lpstr>A125203226J</vt:lpstr>
      <vt:lpstr>A125203226J_Data</vt:lpstr>
      <vt:lpstr>A125203226J_Latest</vt:lpstr>
      <vt:lpstr>A125203230X</vt:lpstr>
      <vt:lpstr>A125203230X_Data</vt:lpstr>
      <vt:lpstr>A125203230X_Latest</vt:lpstr>
      <vt:lpstr>A125203234J</vt:lpstr>
      <vt:lpstr>A125203234J_Data</vt:lpstr>
      <vt:lpstr>A125203234J_Latest</vt:lpstr>
      <vt:lpstr>A125203238T</vt:lpstr>
      <vt:lpstr>A125203238T_Data</vt:lpstr>
      <vt:lpstr>A125203238T_Latest</vt:lpstr>
      <vt:lpstr>A125203242J</vt:lpstr>
      <vt:lpstr>A125203242J_Data</vt:lpstr>
      <vt:lpstr>A125203242J_Latest</vt:lpstr>
      <vt:lpstr>A125203246T</vt:lpstr>
      <vt:lpstr>A125203246T_Data</vt:lpstr>
      <vt:lpstr>A125203246T_Latest</vt:lpstr>
      <vt:lpstr>A125203250J</vt:lpstr>
      <vt:lpstr>A125203250J_Data</vt:lpstr>
      <vt:lpstr>A125203250J_Latest</vt:lpstr>
      <vt:lpstr>A125203254T</vt:lpstr>
      <vt:lpstr>A125203254T_Data</vt:lpstr>
      <vt:lpstr>A125203254T_Latest</vt:lpstr>
      <vt:lpstr>A125203258A</vt:lpstr>
      <vt:lpstr>A125203258A_Data</vt:lpstr>
      <vt:lpstr>A125203258A_Latest</vt:lpstr>
      <vt:lpstr>A125203262T</vt:lpstr>
      <vt:lpstr>A125203262T_Data</vt:lpstr>
      <vt:lpstr>A125203262T_Latest</vt:lpstr>
      <vt:lpstr>A125203266A</vt:lpstr>
      <vt:lpstr>A125203266A_Data</vt:lpstr>
      <vt:lpstr>A125203266A_Latest</vt:lpstr>
      <vt:lpstr>A125203270T</vt:lpstr>
      <vt:lpstr>A125203270T_Data</vt:lpstr>
      <vt:lpstr>A125203270T_Latest</vt:lpstr>
      <vt:lpstr>A125203274A</vt:lpstr>
      <vt:lpstr>A125203274A_Data</vt:lpstr>
      <vt:lpstr>A125203274A_Latest</vt:lpstr>
      <vt:lpstr>A125203278K</vt:lpstr>
      <vt:lpstr>A125203278K_Data</vt:lpstr>
      <vt:lpstr>A125203278K_Latest</vt:lpstr>
      <vt:lpstr>A125203282A</vt:lpstr>
      <vt:lpstr>A125203282A_Data</vt:lpstr>
      <vt:lpstr>A125203282A_Latest</vt:lpstr>
      <vt:lpstr>A125203286K</vt:lpstr>
      <vt:lpstr>A125203286K_Data</vt:lpstr>
      <vt:lpstr>A125203286K_Latest</vt:lpstr>
      <vt:lpstr>A125203290A</vt:lpstr>
      <vt:lpstr>A125203290A_Data</vt:lpstr>
      <vt:lpstr>A125203290A_Latest</vt:lpstr>
      <vt:lpstr>A125203710K</vt:lpstr>
      <vt:lpstr>A125203710K_Data</vt:lpstr>
      <vt:lpstr>A125203710K_Latest</vt:lpstr>
      <vt:lpstr>A125203714V</vt:lpstr>
      <vt:lpstr>A125203714V_Data</vt:lpstr>
      <vt:lpstr>A125203714V_Latest</vt:lpstr>
      <vt:lpstr>A125203718C</vt:lpstr>
      <vt:lpstr>A125203718C_Data</vt:lpstr>
      <vt:lpstr>A125203718C_Latest</vt:lpstr>
      <vt:lpstr>A125203722V</vt:lpstr>
      <vt:lpstr>A125203722V_Data</vt:lpstr>
      <vt:lpstr>A125203722V_Latest</vt:lpstr>
      <vt:lpstr>A125203726C</vt:lpstr>
      <vt:lpstr>A125203726C_Data</vt:lpstr>
      <vt:lpstr>A125203726C_Latest</vt:lpstr>
      <vt:lpstr>A125203730V</vt:lpstr>
      <vt:lpstr>A125203730V_Data</vt:lpstr>
      <vt:lpstr>A125203730V_Latest</vt:lpstr>
      <vt:lpstr>A125203734C</vt:lpstr>
      <vt:lpstr>A125203734C_Data</vt:lpstr>
      <vt:lpstr>A125203734C_Latest</vt:lpstr>
      <vt:lpstr>A125203738L</vt:lpstr>
      <vt:lpstr>A125203738L_Data</vt:lpstr>
      <vt:lpstr>A125203738L_Latest</vt:lpstr>
      <vt:lpstr>A125203742C</vt:lpstr>
      <vt:lpstr>A125203742C_Data</vt:lpstr>
      <vt:lpstr>A125203742C_Latest</vt:lpstr>
      <vt:lpstr>A125203746L</vt:lpstr>
      <vt:lpstr>A125203746L_Data</vt:lpstr>
      <vt:lpstr>A125203746L_Latest</vt:lpstr>
      <vt:lpstr>A125203750C</vt:lpstr>
      <vt:lpstr>A125203750C_Data</vt:lpstr>
      <vt:lpstr>A125203750C_Latest</vt:lpstr>
      <vt:lpstr>A125203754L</vt:lpstr>
      <vt:lpstr>A125203754L_Data</vt:lpstr>
      <vt:lpstr>A125203754L_Latest</vt:lpstr>
      <vt:lpstr>A125203758W</vt:lpstr>
      <vt:lpstr>A125203758W_Data</vt:lpstr>
      <vt:lpstr>A125203758W_Latest</vt:lpstr>
      <vt:lpstr>A125204178V</vt:lpstr>
      <vt:lpstr>A125204178V_Data</vt:lpstr>
      <vt:lpstr>A125204178V_Latest</vt:lpstr>
      <vt:lpstr>A125204182K</vt:lpstr>
      <vt:lpstr>A125204182K_Data</vt:lpstr>
      <vt:lpstr>A125204182K_Latest</vt:lpstr>
      <vt:lpstr>A125204186V</vt:lpstr>
      <vt:lpstr>A125204186V_Data</vt:lpstr>
      <vt:lpstr>A125204186V_Latest</vt:lpstr>
      <vt:lpstr>A125204190K</vt:lpstr>
      <vt:lpstr>A125204190K_Data</vt:lpstr>
      <vt:lpstr>A125204190K_Latest</vt:lpstr>
      <vt:lpstr>A125204194V</vt:lpstr>
      <vt:lpstr>A125204194V_Data</vt:lpstr>
      <vt:lpstr>A125204194V_Latest</vt:lpstr>
      <vt:lpstr>A125204198C</vt:lpstr>
      <vt:lpstr>A125204198C_Data</vt:lpstr>
      <vt:lpstr>A125204198C_Latest</vt:lpstr>
      <vt:lpstr>A125204202J</vt:lpstr>
      <vt:lpstr>A125204202J_Data</vt:lpstr>
      <vt:lpstr>A125204202J_Latest</vt:lpstr>
      <vt:lpstr>A125204206T</vt:lpstr>
      <vt:lpstr>A125204206T_Data</vt:lpstr>
      <vt:lpstr>A125204206T_Latest</vt:lpstr>
      <vt:lpstr>A125204210J</vt:lpstr>
      <vt:lpstr>A125204210J_Data</vt:lpstr>
      <vt:lpstr>A125204210J_Latest</vt:lpstr>
      <vt:lpstr>A125204214T</vt:lpstr>
      <vt:lpstr>A125204214T_Data</vt:lpstr>
      <vt:lpstr>A125204214T_Latest</vt:lpstr>
      <vt:lpstr>A125204218A</vt:lpstr>
      <vt:lpstr>A125204218A_Data</vt:lpstr>
      <vt:lpstr>A125204218A_Latest</vt:lpstr>
      <vt:lpstr>A125204222T</vt:lpstr>
      <vt:lpstr>A125204222T_Data</vt:lpstr>
      <vt:lpstr>A125204222T_Latest</vt:lpstr>
      <vt:lpstr>A125204226A</vt:lpstr>
      <vt:lpstr>A125204226A_Data</vt:lpstr>
      <vt:lpstr>A125204226A_Latest</vt:lpstr>
      <vt:lpstr>A125204646W</vt:lpstr>
      <vt:lpstr>A125204646W_Data</vt:lpstr>
      <vt:lpstr>A125204646W_Latest</vt:lpstr>
      <vt:lpstr>A125204650L</vt:lpstr>
      <vt:lpstr>A125204650L_Data</vt:lpstr>
      <vt:lpstr>A125204650L_Latest</vt:lpstr>
      <vt:lpstr>A125204654W</vt:lpstr>
      <vt:lpstr>A125204654W_Data</vt:lpstr>
      <vt:lpstr>A125204654W_Latest</vt:lpstr>
      <vt:lpstr>A125204658F</vt:lpstr>
      <vt:lpstr>A125204658F_Data</vt:lpstr>
      <vt:lpstr>A125204658F_Latest</vt:lpstr>
      <vt:lpstr>A125204662W</vt:lpstr>
      <vt:lpstr>A125204662W_Data</vt:lpstr>
      <vt:lpstr>A125204662W_Latest</vt:lpstr>
      <vt:lpstr>A125204666F</vt:lpstr>
      <vt:lpstr>A125204666F_Data</vt:lpstr>
      <vt:lpstr>A125204666F_Latest</vt:lpstr>
      <vt:lpstr>A125204670W</vt:lpstr>
      <vt:lpstr>A125204670W_Data</vt:lpstr>
      <vt:lpstr>A125204670W_Latest</vt:lpstr>
      <vt:lpstr>A125204674F</vt:lpstr>
      <vt:lpstr>A125204674F_Data</vt:lpstr>
      <vt:lpstr>A125204674F_Latest</vt:lpstr>
      <vt:lpstr>A125204678R</vt:lpstr>
      <vt:lpstr>A125204678R_Data</vt:lpstr>
      <vt:lpstr>A125204678R_Latest</vt:lpstr>
      <vt:lpstr>A125204682F</vt:lpstr>
      <vt:lpstr>A125204682F_Data</vt:lpstr>
      <vt:lpstr>A125204682F_Latest</vt:lpstr>
      <vt:lpstr>A125204686R</vt:lpstr>
      <vt:lpstr>A125204686R_Data</vt:lpstr>
      <vt:lpstr>A125204686R_Latest</vt:lpstr>
      <vt:lpstr>A125204690F</vt:lpstr>
      <vt:lpstr>A125204690F_Data</vt:lpstr>
      <vt:lpstr>A125204690F_Latest</vt:lpstr>
      <vt:lpstr>A125204694R</vt:lpstr>
      <vt:lpstr>A125204694R_Data</vt:lpstr>
      <vt:lpstr>A125204694R_Latest</vt:lpstr>
      <vt:lpstr>A125205114A</vt:lpstr>
      <vt:lpstr>A125205114A_Data</vt:lpstr>
      <vt:lpstr>A125205114A_Latest</vt:lpstr>
      <vt:lpstr>A125205118K</vt:lpstr>
      <vt:lpstr>A125205118K_Data</vt:lpstr>
      <vt:lpstr>A125205118K_Latest</vt:lpstr>
      <vt:lpstr>A125205122A</vt:lpstr>
      <vt:lpstr>A125205122A_Data</vt:lpstr>
      <vt:lpstr>A125205122A_Latest</vt:lpstr>
      <vt:lpstr>A125205126K</vt:lpstr>
      <vt:lpstr>A125205126K_Data</vt:lpstr>
      <vt:lpstr>A125205126K_Latest</vt:lpstr>
      <vt:lpstr>A125205130A</vt:lpstr>
      <vt:lpstr>A125205130A_Data</vt:lpstr>
      <vt:lpstr>A125205130A_Latest</vt:lpstr>
      <vt:lpstr>A125205134K</vt:lpstr>
      <vt:lpstr>A125205134K_Data</vt:lpstr>
      <vt:lpstr>A125205134K_Latest</vt:lpstr>
      <vt:lpstr>A125205138V</vt:lpstr>
      <vt:lpstr>A125205138V_Data</vt:lpstr>
      <vt:lpstr>A125205138V_Latest</vt:lpstr>
      <vt:lpstr>A125205142K</vt:lpstr>
      <vt:lpstr>A125205142K_Data</vt:lpstr>
      <vt:lpstr>A125205142K_Latest</vt:lpstr>
      <vt:lpstr>A125205146V</vt:lpstr>
      <vt:lpstr>A125205146V_Data</vt:lpstr>
      <vt:lpstr>A125205146V_Latest</vt:lpstr>
      <vt:lpstr>A125205150K</vt:lpstr>
      <vt:lpstr>A125205150K_Data</vt:lpstr>
      <vt:lpstr>A125205150K_Latest</vt:lpstr>
      <vt:lpstr>A125205154V</vt:lpstr>
      <vt:lpstr>A125205154V_Data</vt:lpstr>
      <vt:lpstr>A125205154V_Latest</vt:lpstr>
      <vt:lpstr>A125205158C</vt:lpstr>
      <vt:lpstr>A125205158C_Data</vt:lpstr>
      <vt:lpstr>A125205158C_Latest</vt:lpstr>
      <vt:lpstr>A125205162V</vt:lpstr>
      <vt:lpstr>A125205162V_Data</vt:lpstr>
      <vt:lpstr>A125205162V_Latest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Sam Smith</cp:lastModifiedBy>
  <dcterms:created xsi:type="dcterms:W3CDTF">2024-06-25T16:40:48Z</dcterms:created>
  <dcterms:modified xsi:type="dcterms:W3CDTF">2024-06-28T03:45:51Z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2024-06-25T23:10:59Z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a5522aa4-f535-4819-a52d-6bf34962f3e5</vt:lpwstr>
  </property>
  <property fmtid="{D5CDD505-2E9C-101B-9397-08002B2CF9AE}" pid="8" name="MSIP_Label_c8e5a7ee-c283-40b0-98eb-fa437df4c031_ContentBits">
    <vt:lpwstr>0</vt:lpwstr>
  </property>
</Properties>
</file>